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DB533A28-A36A-4784-A1C5-655E9A38871D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FIN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SPS4_FIN_Mid!$A$1:$K$2232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2" i="1" a="1"/>
  <c r="I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G2230" i="1" a="1"/>
  <c r="G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G925" i="1" s="1"/>
  <c r="G924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G115" i="1"/>
  <c r="I97" i="1"/>
  <c r="H97" i="1"/>
  <c r="H129" i="1" s="1"/>
  <c r="G97" i="1"/>
  <c r="F97" i="1"/>
  <c r="F129" i="1" s="1"/>
  <c r="I96" i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G94" i="1"/>
  <c r="F94" i="1"/>
  <c r="I93" i="1"/>
  <c r="I125" i="1" s="1"/>
  <c r="H93" i="1"/>
  <c r="G93" i="1"/>
  <c r="F93" i="1"/>
  <c r="I92" i="1"/>
  <c r="H92" i="1"/>
  <c r="H124" i="1" s="1"/>
  <c r="G92" i="1"/>
  <c r="G124" i="1" s="1"/>
  <c r="F92" i="1"/>
  <c r="F124" i="1" s="1"/>
  <c r="I91" i="1"/>
  <c r="H91" i="1"/>
  <c r="H123" i="1" s="1"/>
  <c r="G91" i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G89" i="1"/>
  <c r="F89" i="1"/>
  <c r="I88" i="1"/>
  <c r="I120" i="1" s="1"/>
  <c r="H88" i="1"/>
  <c r="G88" i="1"/>
  <c r="F88" i="1"/>
  <c r="I87" i="1"/>
  <c r="H87" i="1"/>
  <c r="H119" i="1" s="1"/>
  <c r="G87" i="1"/>
  <c r="G119" i="1" s="1"/>
  <c r="F87" i="1"/>
  <c r="F119" i="1" s="1"/>
  <c r="I86" i="1"/>
  <c r="H86" i="1"/>
  <c r="H118" i="1" s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G32" i="1"/>
  <c r="G30" i="1" s="1" a="1"/>
  <c r="G30" i="1" s="1"/>
  <c r="F32" i="1"/>
  <c r="I31" i="1" a="1"/>
  <c r="I31" i="1" s="1"/>
  <c r="H31" i="1" a="1"/>
  <c r="H31" i="1" s="1"/>
  <c r="G31" i="1" a="1"/>
  <c r="G31" i="1" s="1"/>
  <c r="F31" i="1" a="1"/>
  <c r="F31" i="1" s="1"/>
  <c r="H30" i="1" a="1"/>
  <c r="H30" i="1" s="1"/>
  <c r="F30" i="1" a="1"/>
  <c r="F30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F384" i="1"/>
  <c r="F515" i="1" s="1"/>
  <c r="G384" i="1"/>
  <c r="G515" i="1" s="1"/>
  <c r="F385" i="1"/>
  <c r="F516" i="1" s="1"/>
  <c r="F399" i="1"/>
  <c r="F519" i="1" s="1"/>
  <c r="H300" i="1"/>
  <c r="H413" i="1" s="1"/>
  <c r="G385" i="1"/>
  <c r="G516" i="1" s="1"/>
  <c r="F380" i="1"/>
  <c r="F437" i="1" s="1"/>
  <c r="H321" i="1"/>
  <c r="H476" i="1" s="1"/>
  <c r="F323" i="1"/>
  <c r="F478" i="1" s="1"/>
  <c r="G323" i="1"/>
  <c r="G478" i="1" s="1"/>
  <c r="H380" i="1"/>
  <c r="H437" i="1" s="1"/>
  <c r="H323" i="1"/>
  <c r="H478" i="1" s="1"/>
  <c r="G399" i="1"/>
  <c r="G519" i="1" s="1"/>
  <c r="I323" i="1"/>
  <c r="I478" i="1" s="1"/>
  <c r="H385" i="1"/>
  <c r="H516" i="1" s="1"/>
  <c r="G321" i="1"/>
  <c r="G476" i="1" s="1"/>
  <c r="F319" i="1"/>
  <c r="F474" i="1" s="1"/>
  <c r="G726" i="1" a="1"/>
  <c r="G726" i="1" s="1"/>
  <c r="G728" i="1" s="1" a="1"/>
  <c r="G728" i="1" s="1"/>
  <c r="G400" i="1"/>
  <c r="G520" i="1" s="1"/>
  <c r="F324" i="1"/>
  <c r="F479" i="1" s="1"/>
  <c r="F322" i="1"/>
  <c r="F477" i="1" s="1"/>
  <c r="G322" i="1"/>
  <c r="G477" i="1" s="1"/>
  <c r="I317" i="1"/>
  <c r="I472" i="1" s="1"/>
  <c r="H322" i="1"/>
  <c r="H477" i="1" s="1"/>
  <c r="I384" i="1"/>
  <c r="I515" i="1" s="1"/>
  <c r="G319" i="1"/>
  <c r="G474" i="1" s="1"/>
  <c r="G325" i="1"/>
  <c r="G480" i="1" s="1"/>
  <c r="G361" i="1"/>
  <c r="G428" i="1" s="1"/>
  <c r="I386" i="1"/>
  <c r="I517" i="1" s="1"/>
  <c r="H362" i="1"/>
  <c r="H429" i="1" s="1"/>
  <c r="F363" i="1"/>
  <c r="F504" i="1" s="1"/>
  <c r="G318" i="1"/>
  <c r="G473" i="1" s="1"/>
  <c r="H318" i="1"/>
  <c r="H473" i="1" s="1"/>
  <c r="I902" i="1"/>
  <c r="I314" i="1"/>
  <c r="I419" i="1" s="1"/>
  <c r="G386" i="1"/>
  <c r="G517" i="1" s="1"/>
  <c r="I315" i="1"/>
  <c r="I420" i="1" s="1"/>
  <c r="I320" i="1"/>
  <c r="I475" i="1" s="1"/>
  <c r="I325" i="1"/>
  <c r="I480" i="1" s="1"/>
  <c r="F321" i="1"/>
  <c r="F476" i="1" s="1"/>
  <c r="H399" i="1"/>
  <c r="H519" i="1" s="1"/>
  <c r="I318" i="1"/>
  <c r="I473" i="1" s="1"/>
  <c r="I364" i="1"/>
  <c r="I198" i="1"/>
  <c r="I361" i="1" s="1"/>
  <c r="I428" i="1" s="1"/>
  <c r="I362" i="1"/>
  <c r="I429" i="1" s="1"/>
  <c r="G274" i="1"/>
  <c r="G364" i="1"/>
  <c r="H384" i="1"/>
  <c r="H515" i="1" s="1"/>
  <c r="I322" i="1"/>
  <c r="I477" i="1" s="1"/>
  <c r="F241" i="1"/>
  <c r="F316" i="1" s="1"/>
  <c r="F471" i="1" s="1"/>
  <c r="F398" i="1"/>
  <c r="F439" i="1" s="1"/>
  <c r="G902" i="1"/>
  <c r="I129" i="1"/>
  <c r="I363" i="1"/>
  <c r="I504" i="1" s="1"/>
  <c r="I398" i="1"/>
  <c r="I439" i="1" s="1"/>
  <c r="G903" i="1"/>
  <c r="H319" i="1"/>
  <c r="H474" i="1" s="1"/>
  <c r="H241" i="1"/>
  <c r="H316" i="1" s="1"/>
  <c r="H471" i="1" s="1"/>
  <c r="G129" i="1"/>
  <c r="F386" i="1"/>
  <c r="F517" i="1" s="1"/>
  <c r="F400" i="1"/>
  <c r="F520" i="1" s="1"/>
  <c r="H398" i="1"/>
  <c r="H439" i="1" s="1"/>
  <c r="F300" i="1"/>
  <c r="F413" i="1" s="1"/>
  <c r="F317" i="1"/>
  <c r="F472" i="1" s="1"/>
  <c r="F364" i="1"/>
  <c r="H386" i="1"/>
  <c r="H517" i="1" s="1"/>
  <c r="H400" i="1"/>
  <c r="H520" i="1" s="1"/>
  <c r="G300" i="1"/>
  <c r="G413" i="1" s="1"/>
  <c r="G317" i="1"/>
  <c r="G472" i="1" s="1"/>
  <c r="I400" i="1"/>
  <c r="I520" i="1" s="1"/>
  <c r="H902" i="1"/>
  <c r="I300" i="1"/>
  <c r="I413" i="1" s="1"/>
  <c r="G382" i="1"/>
  <c r="G513" i="1" s="1"/>
  <c r="H317" i="1"/>
  <c r="H472" i="1" s="1"/>
  <c r="H364" i="1"/>
  <c r="H382" i="1"/>
  <c r="H513" i="1" s="1"/>
  <c r="I382" i="1"/>
  <c r="I513" i="1" s="1"/>
  <c r="H324" i="1"/>
  <c r="H479" i="1" s="1"/>
  <c r="H301" i="1"/>
  <c r="H465" i="1" s="1"/>
  <c r="I301" i="1"/>
  <c r="I465" i="1" s="1"/>
  <c r="G383" i="1"/>
  <c r="G514" i="1" s="1"/>
  <c r="F314" i="1"/>
  <c r="F419" i="1" s="1"/>
  <c r="F301" i="1"/>
  <c r="F465" i="1" s="1"/>
  <c r="F383" i="1"/>
  <c r="F514" i="1" s="1"/>
  <c r="H383" i="1"/>
  <c r="H514" i="1" s="1"/>
  <c r="G314" i="1"/>
  <c r="G419" i="1" s="1"/>
  <c r="I383" i="1"/>
  <c r="I514" i="1" s="1"/>
  <c r="H314" i="1"/>
  <c r="H419" i="1" s="1"/>
  <c r="F318" i="1"/>
  <c r="F473" i="1" s="1"/>
  <c r="G362" i="1"/>
  <c r="G429" i="1" s="1"/>
  <c r="F362" i="1"/>
  <c r="F429" i="1" s="1"/>
  <c r="G241" i="1"/>
  <c r="G316" i="1" s="1"/>
  <c r="G471" i="1" s="1"/>
  <c r="I380" i="1"/>
  <c r="I437" i="1" s="1"/>
  <c r="I385" i="1"/>
  <c r="I516" i="1" s="1"/>
  <c r="I399" i="1"/>
  <c r="I519" i="1" s="1"/>
  <c r="G398" i="1"/>
  <c r="G439" i="1" s="1"/>
  <c r="I321" i="1"/>
  <c r="I476" i="1" s="1"/>
  <c r="G786" i="1"/>
  <c r="G787" i="1" s="1"/>
  <c r="G783" i="1"/>
  <c r="I786" i="1"/>
  <c r="I787" i="1" s="1"/>
  <c r="I783" i="1"/>
  <c r="F742" i="1" a="1"/>
  <c r="F742" i="1" s="1"/>
  <c r="F744" i="1" s="1" a="1"/>
  <c r="F744" i="1" s="1"/>
  <c r="F726" i="1" a="1"/>
  <c r="F726" i="1" s="1"/>
  <c r="F728" i="1" s="1" a="1"/>
  <c r="F728" i="1" s="1"/>
  <c r="G123" i="1"/>
  <c r="I128" i="1"/>
  <c r="I324" i="1"/>
  <c r="I479" i="1" s="1"/>
  <c r="G120" i="1"/>
  <c r="G125" i="1"/>
  <c r="H786" i="1"/>
  <c r="H787" i="1" s="1"/>
  <c r="H783" i="1"/>
  <c r="G118" i="1"/>
  <c r="G363" i="1"/>
  <c r="G504" i="1" s="1"/>
  <c r="G380" i="1"/>
  <c r="G437" i="1" s="1"/>
  <c r="I123" i="1"/>
  <c r="H363" i="1"/>
  <c r="H504" i="1" s="1"/>
  <c r="G301" i="1"/>
  <c r="G465" i="1" s="1"/>
  <c r="H903" i="1"/>
  <c r="H899" i="1"/>
  <c r="H925" i="1"/>
  <c r="H924" i="1" s="1"/>
  <c r="G324" i="1"/>
  <c r="G479" i="1" s="1"/>
  <c r="G128" i="1"/>
  <c r="I903" i="1"/>
  <c r="I925" i="1"/>
  <c r="I924" i="1" s="1"/>
  <c r="F783" i="1"/>
  <c r="F786" i="1"/>
  <c r="F787" i="1" s="1"/>
  <c r="F382" i="1"/>
  <c r="F513" i="1" s="1"/>
  <c r="I118" i="1"/>
  <c r="I119" i="1"/>
  <c r="I124" i="1"/>
  <c r="I241" i="1"/>
  <c r="I316" i="1" s="1"/>
  <c r="I471" i="1" s="1"/>
  <c r="H742" i="1" a="1"/>
  <c r="H742" i="1" s="1"/>
  <c r="H744" i="1" s="1" a="1"/>
  <c r="H744" i="1" s="1"/>
  <c r="F120" i="1"/>
  <c r="F125" i="1"/>
  <c r="F361" i="1"/>
  <c r="F428" i="1" s="1"/>
  <c r="F895" i="1"/>
  <c r="G899" i="1"/>
  <c r="I742" i="1" a="1"/>
  <c r="I742" i="1" s="1"/>
  <c r="I744" i="1" s="1" a="1"/>
  <c r="I744" i="1" s="1"/>
  <c r="H120" i="1"/>
  <c r="H125" i="1"/>
  <c r="H198" i="1"/>
  <c r="H361" i="1" s="1"/>
  <c r="H428" i="1" s="1"/>
  <c r="I899" i="1"/>
  <c r="F121" i="1"/>
  <c r="F126" i="1"/>
  <c r="H121" i="1"/>
  <c r="H126" i="1"/>
  <c r="F315" i="1"/>
  <c r="F420" i="1" s="1"/>
  <c r="F320" i="1"/>
  <c r="F475" i="1" s="1"/>
  <c r="F325" i="1"/>
  <c r="F480" i="1" s="1"/>
  <c r="G315" i="1"/>
  <c r="G420" i="1" s="1"/>
  <c r="G320" i="1"/>
  <c r="G475" i="1" s="1"/>
  <c r="H726" i="1" a="1"/>
  <c r="H726" i="1" s="1"/>
  <c r="H728" i="1" s="1" a="1"/>
  <c r="H728" i="1" s="1"/>
  <c r="G121" i="1"/>
  <c r="G126" i="1"/>
  <c r="H315" i="1"/>
  <c r="H420" i="1" s="1"/>
  <c r="H320" i="1"/>
  <c r="H475" i="1" s="1"/>
  <c r="H325" i="1"/>
  <c r="H480" i="1" s="1"/>
  <c r="F903" i="1"/>
  <c r="I726" i="1" a="1"/>
  <c r="I726" i="1" s="1"/>
  <c r="I728" i="1" s="1" a="1"/>
  <c r="I728" i="1" s="1"/>
  <c r="G742" i="1" a="1"/>
  <c r="G742" i="1" s="1"/>
  <c r="G744" i="1" s="1" a="1"/>
  <c r="G744" i="1" s="1"/>
  <c r="I470" i="1" l="1"/>
  <c r="I310" i="1"/>
  <c r="F902" i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2232" i="1" a="1"/>
  <c r="L2232" i="1" s="1"/>
  <c r="K2232" i="1" a="1"/>
  <c r="K2232" i="1" s="1"/>
  <c r="J2232" i="1" a="1"/>
  <c r="J2232" i="1" s="1"/>
  <c r="L2231" i="1" a="1"/>
  <c r="L2231" i="1" s="1"/>
  <c r="L2227" i="1" a="1"/>
  <c r="L2227" i="1" s="1"/>
  <c r="L2228" i="1" s="1" a="1"/>
  <c r="L2228" i="1" s="1"/>
  <c r="L2224" i="1" a="1"/>
  <c r="L2224" i="1" s="1"/>
  <c r="L2225" i="1" s="1" a="1"/>
  <c r="L2225" i="1" s="1"/>
  <c r="L2229" i="1" a="1"/>
  <c r="L2229" i="1" s="1"/>
  <c r="L2230" i="1" s="1" a="1"/>
  <c r="L2230" i="1" s="1"/>
  <c r="K2231" i="1" a="1"/>
  <c r="K2231" i="1" s="1"/>
  <c r="K2222" i="1" a="1"/>
  <c r="K2222" i="1" s="1"/>
  <c r="J2229" i="1" a="1"/>
  <c r="J2229" i="1" s="1"/>
  <c r="J2230" i="1" s="1" a="1"/>
  <c r="J2230" i="1" s="1"/>
  <c r="J2227" i="1" a="1"/>
  <c r="J2227" i="1" s="1"/>
  <c r="J2228" i="1" s="1" a="1"/>
  <c r="J2228" i="1" s="1"/>
  <c r="L2226" i="1" a="1"/>
  <c r="L2226" i="1" s="1"/>
  <c r="L2222" i="1" a="1"/>
  <c r="L2222" i="1" s="1"/>
  <c r="K2224" i="1" a="1"/>
  <c r="K2224" i="1" s="1"/>
  <c r="K2225" i="1" s="1" a="1"/>
  <c r="K2225" i="1" s="1"/>
  <c r="J2231" i="1" a="1"/>
  <c r="J2231" i="1" s="1"/>
  <c r="J2224" i="1" a="1"/>
  <c r="J2224" i="1" s="1"/>
  <c r="J2225" i="1" s="1" a="1"/>
  <c r="J2225" i="1" s="1"/>
  <c r="K2229" i="1" a="1"/>
  <c r="K2229" i="1" s="1"/>
  <c r="K2230" i="1" s="1" a="1"/>
  <c r="K2230" i="1" s="1"/>
  <c r="K2226" i="1" a="1"/>
  <c r="K2226" i="1" s="1"/>
  <c r="K2227" i="1" a="1"/>
  <c r="K2227" i="1" s="1"/>
  <c r="K2228" i="1" s="1" a="1"/>
  <c r="K2228" i="1" s="1"/>
  <c r="J2226" i="1" a="1"/>
  <c r="J2226" i="1" s="1"/>
  <c r="K2216" i="1" a="1"/>
  <c r="K2216" i="1" s="1"/>
  <c r="L2217" i="1" a="1"/>
  <c r="L2217" i="1" s="1"/>
  <c r="L2214" i="1" a="1"/>
  <c r="L2214" i="1" s="1"/>
  <c r="L2215" i="1" s="1" a="1"/>
  <c r="L2215" i="1" s="1"/>
  <c r="J2222" i="1" a="1"/>
  <c r="J2222" i="1" s="1"/>
  <c r="K2219" i="1" a="1"/>
  <c r="K2219" i="1" s="1"/>
  <c r="K2220" i="1" s="1" a="1"/>
  <c r="K2220" i="1" s="1"/>
  <c r="J2217" i="1" a="1"/>
  <c r="J2217" i="1" s="1"/>
  <c r="J2218" i="1" s="1" a="1"/>
  <c r="J2218" i="1" s="1"/>
  <c r="L2212" i="1" a="1"/>
  <c r="L2212" i="1" s="1"/>
  <c r="K2221" i="1" a="1"/>
  <c r="K2221" i="1" s="1"/>
  <c r="J2221" i="1" a="1"/>
  <c r="J2221" i="1" s="1"/>
  <c r="K2214" i="1" a="1"/>
  <c r="K2214" i="1" s="1"/>
  <c r="K2215" i="1" s="1" a="1"/>
  <c r="K2215" i="1" s="1"/>
  <c r="K2217" i="1" a="1"/>
  <c r="K2217" i="1" s="1"/>
  <c r="K2218" i="1" s="1" a="1"/>
  <c r="K2218" i="1" s="1"/>
  <c r="L2219" i="1" a="1"/>
  <c r="L2219" i="1" s="1"/>
  <c r="L2220" i="1" s="1" a="1"/>
  <c r="L2220" i="1" s="1"/>
  <c r="J2216" i="1" a="1"/>
  <c r="J2216" i="1" s="1"/>
  <c r="L2218" i="1" a="1"/>
  <c r="L2218" i="1" s="1"/>
  <c r="J2219" i="1" a="1"/>
  <c r="J2219" i="1" s="1"/>
  <c r="J2220" i="1" s="1" a="1"/>
  <c r="J2220" i="1" s="1"/>
  <c r="L2216" i="1" a="1"/>
  <c r="L2216" i="1" s="1"/>
  <c r="J2214" i="1" a="1"/>
  <c r="J2214" i="1" s="1"/>
  <c r="J2215" i="1" s="1" a="1"/>
  <c r="J2215" i="1" s="1"/>
  <c r="L2221" i="1" a="1"/>
  <c r="L2221" i="1" s="1"/>
  <c r="K2208" i="1" a="1"/>
  <c r="K2208" i="1" s="1"/>
  <c r="L2208" i="1" a="1"/>
  <c r="L2208" i="1" s="1"/>
  <c r="K2205" i="1" a="1"/>
  <c r="K2205" i="1" s="1"/>
  <c r="L2206" i="1" a="1"/>
  <c r="L2206" i="1" s="1"/>
  <c r="L2205" i="1" a="1"/>
  <c r="L2205" i="1" s="1"/>
  <c r="K2204" i="1" a="1"/>
  <c r="K2204" i="1" s="1"/>
  <c r="K2206" i="1" a="1"/>
  <c r="K2206" i="1" s="1"/>
  <c r="L2203" i="1" a="1"/>
  <c r="L2203" i="1" s="1"/>
  <c r="K2207" i="1" a="1"/>
  <c r="K2207" i="1" s="1"/>
  <c r="K2212" i="1" a="1"/>
  <c r="K2212" i="1" s="1"/>
  <c r="J2212" i="1" a="1"/>
  <c r="J2212" i="1" s="1"/>
  <c r="J2206" i="1" a="1"/>
  <c r="J2206" i="1" s="1"/>
  <c r="L2211" i="1" a="1"/>
  <c r="L2211" i="1" s="1"/>
  <c r="L2207" i="1" a="1"/>
  <c r="L2207" i="1" s="1"/>
  <c r="L2210" i="1" a="1"/>
  <c r="L2210" i="1" s="1"/>
  <c r="K2211" i="1" a="1"/>
  <c r="K2211" i="1" s="1"/>
  <c r="J2211" i="1" a="1"/>
  <c r="J2211" i="1" s="1"/>
  <c r="J2205" i="1" a="1"/>
  <c r="J2205" i="1" s="1"/>
  <c r="K2210" i="1" a="1"/>
  <c r="K2210" i="1" s="1"/>
  <c r="J2210" i="1" a="1"/>
  <c r="J2210" i="1"/>
  <c r="L2204" i="1" a="1"/>
  <c r="L2204" i="1" s="1"/>
  <c r="K2203" i="1" a="1"/>
  <c r="K2203" i="1" s="1"/>
  <c r="L2209" i="1" a="1"/>
  <c r="L2209" i="1" s="1"/>
  <c r="J2208" i="1" a="1"/>
  <c r="J2208" i="1" s="1"/>
  <c r="J2204" i="1" a="1"/>
  <c r="J2204" i="1" s="1"/>
  <c r="K2209" i="1" a="1"/>
  <c r="K2209" i="1" s="1"/>
  <c r="J2207" i="1" a="1"/>
  <c r="J2207" i="1" s="1"/>
  <c r="J2209" i="1" a="1"/>
  <c r="J2209" i="1" s="1"/>
  <c r="L2201" i="1" a="1"/>
  <c r="L2201" i="1" s="1"/>
  <c r="L2198" i="1" a="1"/>
  <c r="L2198" i="1" s="1"/>
  <c r="L2194" i="1" a="1"/>
  <c r="L2194" i="1" s="1"/>
  <c r="L2202" i="1" a="1"/>
  <c r="L2202" i="1" s="1"/>
  <c r="L2199" i="1" a="1"/>
  <c r="L2199" i="1" s="1"/>
  <c r="K2198" i="1" a="1"/>
  <c r="K2198" i="1" s="1"/>
  <c r="K2202" i="1" a="1"/>
  <c r="K2202" i="1" s="1"/>
  <c r="J2202" i="1" a="1"/>
  <c r="J2202" i="1" s="1"/>
  <c r="K2201" i="1" a="1"/>
  <c r="K2201" i="1" s="1"/>
  <c r="J2199" i="1" a="1"/>
  <c r="J2199" i="1" s="1"/>
  <c r="L2197" i="1" a="1"/>
  <c r="L2197" i="1" s="1"/>
  <c r="L2196" i="1" a="1"/>
  <c r="L2196" i="1" s="1"/>
  <c r="L2195" i="1" a="1"/>
  <c r="L2195" i="1" s="1"/>
  <c r="L2200" i="1" a="1"/>
  <c r="L2200" i="1" s="1"/>
  <c r="K2199" i="1" a="1"/>
  <c r="K2199" i="1" s="1"/>
  <c r="J2201" i="1" a="1"/>
  <c r="J2201" i="1" s="1"/>
  <c r="J2198" i="1" a="1"/>
  <c r="J2198" i="1" s="1"/>
  <c r="J2197" i="1" a="1"/>
  <c r="J2197" i="1" s="1"/>
  <c r="K2200" i="1" a="1"/>
  <c r="K2200" i="1" s="1"/>
  <c r="J2200" i="1" a="1"/>
  <c r="J2200" i="1" s="1"/>
  <c r="J2196" i="1" a="1"/>
  <c r="J2196" i="1" s="1"/>
  <c r="J2195" i="1" a="1"/>
  <c r="J2195" i="1" s="1"/>
  <c r="J2203" i="1" a="1"/>
  <c r="J2203" i="1" s="1"/>
  <c r="K2197" i="1" a="1"/>
  <c r="K2197" i="1" s="1"/>
  <c r="K2196" i="1" a="1"/>
  <c r="K2196" i="1" s="1"/>
  <c r="K2195" i="1" a="1"/>
  <c r="K2195" i="1" s="1"/>
  <c r="J2191" i="1" a="1"/>
  <c r="J2191" i="1" s="1"/>
  <c r="K2193" i="1" a="1"/>
  <c r="K2193" i="1" s="1"/>
  <c r="J2193" i="1" a="1"/>
  <c r="J2193" i="1" s="1"/>
  <c r="K2191" i="1" a="1"/>
  <c r="K2191" i="1" s="1"/>
  <c r="J2188" i="1" a="1"/>
  <c r="J2188" i="1" s="1"/>
  <c r="K2188" i="1" a="1"/>
  <c r="K2188" i="1" s="1"/>
  <c r="K2186" i="1" a="1"/>
  <c r="K2186" i="1" s="1"/>
  <c r="L2192" i="1" a="1"/>
  <c r="L2192" i="1" s="1"/>
  <c r="J2190" i="1" a="1"/>
  <c r="J2190" i="1" s="1"/>
  <c r="L2188" i="1" a="1"/>
  <c r="L2188" i="1" s="1"/>
  <c r="K2192" i="1" a="1"/>
  <c r="K2192" i="1" s="1"/>
  <c r="J2192" i="1" a="1"/>
  <c r="J2192" i="1" s="1"/>
  <c r="L2186" i="1" a="1"/>
  <c r="L2186" i="1" s="1"/>
  <c r="J2185" i="1" a="1"/>
  <c r="J2185" i="1" s="1"/>
  <c r="L2187" i="1" a="1"/>
  <c r="L2187" i="1" s="1"/>
  <c r="K2187" i="1" a="1"/>
  <c r="K2187" i="1" s="1"/>
  <c r="L2185" i="1" a="1"/>
  <c r="L2185" i="1" s="1"/>
  <c r="K2185" i="1" a="1"/>
  <c r="K2185" i="1" s="1"/>
  <c r="K2194" i="1" a="1"/>
  <c r="K2194" i="1" s="1"/>
  <c r="J2187" i="1" a="1"/>
  <c r="J2187" i="1" s="1"/>
  <c r="J2194" i="1" a="1"/>
  <c r="J2194" i="1" s="1"/>
  <c r="L2193" i="1" a="1"/>
  <c r="L2193" i="1" s="1"/>
  <c r="L2191" i="1" a="1"/>
  <c r="L2191" i="1" s="1"/>
  <c r="L2190" i="1" a="1"/>
  <c r="L2190" i="1" s="1"/>
  <c r="K2190" i="1" a="1"/>
  <c r="K2190" i="1" s="1"/>
  <c r="J2186" i="1" a="1"/>
  <c r="J2186" i="1" s="1"/>
  <c r="K2183" i="1" a="1"/>
  <c r="K2183" i="1" s="1"/>
  <c r="J2183" i="1" a="1"/>
  <c r="J2183" i="1" s="1"/>
  <c r="L2176" i="1" a="1"/>
  <c r="L2176" i="1" s="1"/>
  <c r="L2177" i="1" a="1"/>
  <c r="L2177" i="1" s="1"/>
  <c r="K2182" i="1" a="1"/>
  <c r="K2182" i="1" s="1"/>
  <c r="J2178" i="1" a="1"/>
  <c r="J2178" i="1" s="1"/>
  <c r="K2177" i="1" a="1"/>
  <c r="K2177" i="1" s="1"/>
  <c r="L2182" i="1" a="1"/>
  <c r="L2182" i="1" s="1"/>
  <c r="J2182" i="1" a="1"/>
  <c r="J2182" i="1" s="1"/>
  <c r="L2178" i="1" a="1"/>
  <c r="L2178" i="1" s="1"/>
  <c r="K2176" i="1" a="1"/>
  <c r="K2176" i="1" s="1"/>
  <c r="L2181" i="1" a="1"/>
  <c r="L2181" i="1" s="1"/>
  <c r="J2176" i="1" a="1"/>
  <c r="J2176" i="1" s="1"/>
  <c r="K2179" i="1" a="1"/>
  <c r="K2179" i="1" s="1"/>
  <c r="K2178" i="1" a="1"/>
  <c r="K2178" i="1" s="1"/>
  <c r="K2180" i="1" a="1"/>
  <c r="K2180" i="1" s="1"/>
  <c r="L2180" i="1" a="1"/>
  <c r="L2180" i="1" s="1"/>
  <c r="L2175" i="1" a="1"/>
  <c r="L2175" i="1" s="1"/>
  <c r="J2180" i="1" a="1"/>
  <c r="J2180" i="1" s="1"/>
  <c r="L2184" i="1" a="1"/>
  <c r="L2184" i="1" s="1"/>
  <c r="K2184" i="1" a="1"/>
  <c r="K2184" i="1" s="1"/>
  <c r="J2184" i="1" a="1"/>
  <c r="J2184" i="1" s="1"/>
  <c r="J2177" i="1" a="1"/>
  <c r="J2177" i="1" s="1"/>
  <c r="L2183" i="1" a="1"/>
  <c r="L2183" i="1" s="1"/>
  <c r="L2179" i="1" a="1"/>
  <c r="L2179" i="1" s="1"/>
  <c r="J2179" i="1" a="1"/>
  <c r="J2179" i="1" s="1"/>
  <c r="J2181" i="1" a="1"/>
  <c r="J2181" i="1" s="1"/>
  <c r="K2181" i="1" a="1"/>
  <c r="K2181" i="1" s="1"/>
  <c r="J2175" i="1" a="1"/>
  <c r="J2175" i="1" s="1"/>
  <c r="L2174" i="1" a="1"/>
  <c r="L2174" i="1" s="1"/>
  <c r="K2171" i="1" a="1"/>
  <c r="K2171" i="1" s="1"/>
  <c r="L2168" i="1" a="1"/>
  <c r="L2168" i="1" s="1"/>
  <c r="L2173" i="1" a="1"/>
  <c r="L2173" i="1" s="1"/>
  <c r="K2170" i="1" a="1"/>
  <c r="K2170" i="1" s="1"/>
  <c r="J2173" i="1" a="1"/>
  <c r="J2173" i="1" s="1"/>
  <c r="J2170" i="1" a="1"/>
  <c r="J2170" i="1" s="1"/>
  <c r="K2168" i="1" a="1"/>
  <c r="K2168" i="1" s="1"/>
  <c r="J2168" i="1" a="1"/>
  <c r="J2168" i="1" s="1"/>
  <c r="K2174" i="1" a="1"/>
  <c r="K2174" i="1" s="1"/>
  <c r="J2174" i="1" a="1"/>
  <c r="J2174" i="1" s="1"/>
  <c r="L2171" i="1" a="1"/>
  <c r="L2171" i="1" s="1"/>
  <c r="K2172" i="1" a="1"/>
  <c r="K2172" i="1" s="1"/>
  <c r="J2172" i="1" a="1"/>
  <c r="J2172" i="1" s="1"/>
  <c r="L2169" i="1" a="1"/>
  <c r="L2169" i="1" s="1"/>
  <c r="J2171" i="1" a="1"/>
  <c r="J2171" i="1" s="1"/>
  <c r="L2172" i="1" a="1"/>
  <c r="L2172" i="1" s="1"/>
  <c r="L2170" i="1" a="1"/>
  <c r="L2170" i="1" s="1"/>
  <c r="J2169" i="1" a="1"/>
  <c r="J2169" i="1" s="1"/>
  <c r="J2167" i="1" a="1"/>
  <c r="J2167" i="1" s="1"/>
  <c r="K2175" i="1" a="1"/>
  <c r="K2175" i="1" s="1"/>
  <c r="L2166" i="1" a="1"/>
  <c r="L2166" i="1" s="1"/>
  <c r="K2173" i="1" a="1"/>
  <c r="K2173" i="1" s="1"/>
  <c r="K2166" i="1" a="1"/>
  <c r="K2166" i="1" s="1"/>
  <c r="L2167" i="1" a="1"/>
  <c r="L2167" i="1" s="1"/>
  <c r="K2167" i="1" a="1"/>
  <c r="K2167" i="1" s="1"/>
  <c r="K2169" i="1" a="1"/>
  <c r="K2169" i="1" s="1"/>
  <c r="K2163" i="1" a="1"/>
  <c r="K2163" i="1" s="1"/>
  <c r="K2157" i="1" a="1"/>
  <c r="K2157" i="1" s="1"/>
  <c r="K2160" i="1" a="1"/>
  <c r="K2160" i="1" s="1"/>
  <c r="J2166" i="1" a="1"/>
  <c r="J2166" i="1" s="1"/>
  <c r="L2160" i="1" a="1"/>
  <c r="L2160" i="1" s="1"/>
  <c r="K2158" i="1" a="1"/>
  <c r="K2158" i="1" s="1"/>
  <c r="J2159" i="1" a="1"/>
  <c r="J2159" i="1" s="1"/>
  <c r="J2162" i="1" a="1"/>
  <c r="J2162" i="1" s="1"/>
  <c r="J2157" i="1" a="1"/>
  <c r="J2157" i="1" s="1"/>
  <c r="L2158" i="1" a="1"/>
  <c r="L2158" i="1" s="1"/>
  <c r="J2163" i="1" a="1"/>
  <c r="J2163" i="1" s="1"/>
  <c r="L2164" i="1" a="1"/>
  <c r="L2164" i="1" s="1"/>
  <c r="K2164" i="1" a="1"/>
  <c r="K2164" i="1" s="1"/>
  <c r="J2164" i="1" a="1"/>
  <c r="J2164" i="1" s="1"/>
  <c r="L2162" i="1" a="1"/>
  <c r="L2162" i="1" s="1"/>
  <c r="K2161" i="1" a="1"/>
  <c r="K2161" i="1" s="1"/>
  <c r="J2158" i="1" a="1"/>
  <c r="J2158" i="1" s="1"/>
  <c r="K2162" i="1" a="1"/>
  <c r="K2162" i="1" s="1"/>
  <c r="L2157" i="1" a="1"/>
  <c r="L2157" i="1" s="1"/>
  <c r="L2163" i="1" a="1"/>
  <c r="L2163" i="1" s="1"/>
  <c r="L2161" i="1" a="1"/>
  <c r="L2161" i="1" s="1"/>
  <c r="J2161" i="1" a="1"/>
  <c r="J2161" i="1" s="1"/>
  <c r="J2160" i="1" a="1"/>
  <c r="J2160" i="1" s="1"/>
  <c r="K2159" i="1" a="1"/>
  <c r="K2159" i="1" s="1"/>
  <c r="L2159" i="1" a="1"/>
  <c r="L2159" i="1" s="1"/>
  <c r="J2154" i="1" a="1"/>
  <c r="J2154" i="1" s="1"/>
  <c r="J2156" i="1" a="1"/>
  <c r="J2156" i="1" s="1"/>
  <c r="L2156" i="1" a="1"/>
  <c r="L2156" i="1" s="1"/>
  <c r="K2148" i="1" a="1"/>
  <c r="K2148" i="1" s="1"/>
  <c r="J2155" i="1" a="1"/>
  <c r="J2155" i="1" s="1"/>
  <c r="K2149" i="1" a="1"/>
  <c r="K2149" i="1" s="1"/>
  <c r="K2151" i="1" a="1"/>
  <c r="K2151" i="1" s="1"/>
  <c r="K2153" i="1" a="1"/>
  <c r="K2153" i="1" s="1"/>
  <c r="L2149" i="1" a="1"/>
  <c r="L2149" i="1" s="1"/>
  <c r="J2153" i="1" a="1"/>
  <c r="J2153" i="1" s="1"/>
  <c r="J2151" i="1" a="1"/>
  <c r="J2151" i="1" s="1"/>
  <c r="L2150" i="1" a="1"/>
  <c r="L2150" i="1" s="1"/>
  <c r="J2148" i="1" a="1"/>
  <c r="J2148" i="1" s="1"/>
  <c r="L2155" i="1" a="1"/>
  <c r="L2155" i="1" s="1"/>
  <c r="K2152" i="1" a="1"/>
  <c r="K2152" i="1" s="1"/>
  <c r="K2155" i="1" a="1"/>
  <c r="K2155" i="1" s="1"/>
  <c r="K2154" i="1" a="1"/>
  <c r="K2154" i="1" s="1"/>
  <c r="L2154" i="1" a="1"/>
  <c r="L2154" i="1" s="1"/>
  <c r="L2151" i="1" a="1"/>
  <c r="L2151" i="1" s="1"/>
  <c r="L2148" i="1" a="1"/>
  <c r="L2148" i="1" s="1"/>
  <c r="K2150" i="1" a="1"/>
  <c r="K2150" i="1" s="1"/>
  <c r="L2153" i="1" a="1"/>
  <c r="L2153" i="1" s="1"/>
  <c r="J2149" i="1" a="1"/>
  <c r="J2149" i="1" s="1"/>
  <c r="L2152" i="1" a="1"/>
  <c r="L2152" i="1" s="1"/>
  <c r="K2156" i="1" a="1"/>
  <c r="K2156" i="1" s="1"/>
  <c r="J2152" i="1" a="1"/>
  <c r="J2152" i="1" s="1"/>
  <c r="J2150" i="1" a="1"/>
  <c r="J2150" i="1" s="1"/>
  <c r="J2145" i="1" a="1"/>
  <c r="J2145" i="1" s="1"/>
  <c r="K2141" i="1" a="1"/>
  <c r="K2141" i="1" s="1"/>
  <c r="K2143" i="1" a="1"/>
  <c r="K2143" i="1" s="1"/>
  <c r="K2139" i="1" a="1"/>
  <c r="K2139" i="1" s="1"/>
  <c r="J2144" i="1" a="1"/>
  <c r="J2144" i="1" s="1"/>
  <c r="J2146" i="1" a="1"/>
  <c r="J2146" i="1" s="1"/>
  <c r="L2145" i="1" a="1"/>
  <c r="L2145" i="1" s="1"/>
  <c r="J2143" i="1" a="1"/>
  <c r="J2143" i="1" s="1"/>
  <c r="K2142" i="1" a="1"/>
  <c r="K2142" i="1" s="1"/>
  <c r="J2140" i="1" a="1"/>
  <c r="J2140" i="1" s="1"/>
  <c r="L2147" i="1" a="1"/>
  <c r="L2147" i="1" s="1"/>
  <c r="K2145" i="1" a="1"/>
  <c r="K2145" i="1" s="1"/>
  <c r="L2144" i="1" a="1"/>
  <c r="L2144" i="1" s="1"/>
  <c r="K2147" i="1" a="1"/>
  <c r="K2147" i="1" s="1"/>
  <c r="K2146" i="1" a="1"/>
  <c r="K2146" i="1" s="1"/>
  <c r="L2141" i="1" a="1"/>
  <c r="L2141" i="1" s="1"/>
  <c r="L2142" i="1" a="1"/>
  <c r="L2142" i="1" s="1"/>
  <c r="L2139" i="1" a="1"/>
  <c r="L2139" i="1" s="1"/>
  <c r="K2140" i="1" a="1"/>
  <c r="K2140" i="1" s="1"/>
  <c r="L2140" i="1" a="1"/>
  <c r="L2140" i="1" s="1"/>
  <c r="L2143" i="1" a="1"/>
  <c r="L2143" i="1" s="1"/>
  <c r="J2141" i="1" a="1"/>
  <c r="J2141" i="1" s="1"/>
  <c r="K2144" i="1" a="1"/>
  <c r="K2144" i="1" s="1"/>
  <c r="J2147" i="1" a="1"/>
  <c r="J2147" i="1" s="1"/>
  <c r="L2146" i="1" a="1"/>
  <c r="L2146" i="1" s="1"/>
  <c r="J2142" i="1" a="1"/>
  <c r="J2142" i="1" s="1"/>
  <c r="J2139" i="1" a="1"/>
  <c r="J2139" i="1" s="1"/>
  <c r="K2131" i="1" a="1"/>
  <c r="K2131" i="1" s="1"/>
  <c r="L2131" i="1" a="1"/>
  <c r="L2131" i="1" s="1"/>
  <c r="K2137" i="1" a="1"/>
  <c r="K2137" i="1" s="1"/>
  <c r="J2130" i="1" a="1"/>
  <c r="J2130" i="1" s="1"/>
  <c r="J2138" i="1" a="1"/>
  <c r="J2138" i="1" s="1"/>
  <c r="L2133" i="1" a="1"/>
  <c r="L2133" i="1" s="1"/>
  <c r="J2133" i="1" a="1"/>
  <c r="J2133" i="1" s="1"/>
  <c r="J2137" i="1" a="1"/>
  <c r="J2137" i="1" s="1"/>
  <c r="K2133" i="1" a="1"/>
  <c r="K2133" i="1" s="1"/>
  <c r="J2131" i="1" a="1"/>
  <c r="J2131" i="1" s="1"/>
  <c r="L2132" i="1" a="1"/>
  <c r="L2132" i="1" s="1"/>
  <c r="K2132" i="1" a="1"/>
  <c r="K2132" i="1" s="1"/>
  <c r="K2135" i="1" a="1"/>
  <c r="K2135" i="1" s="1"/>
  <c r="L2137" i="1" a="1"/>
  <c r="L2137" i="1" s="1"/>
  <c r="L2136" i="1" a="1"/>
  <c r="L2136" i="1" s="1"/>
  <c r="J2136" i="1" a="1"/>
  <c r="J2136" i="1" s="1"/>
  <c r="L2135" i="1" a="1"/>
  <c r="L2135" i="1" s="1"/>
  <c r="L2134" i="1" a="1"/>
  <c r="L2134" i="1" s="1"/>
  <c r="K2130" i="1" a="1"/>
  <c r="K2130" i="1" s="1"/>
  <c r="J2134" i="1" a="1"/>
  <c r="J2134" i="1" s="1"/>
  <c r="L2130" i="1" a="1"/>
  <c r="L2130" i="1" s="1"/>
  <c r="L2138" i="1" a="1"/>
  <c r="L2138" i="1" s="1"/>
  <c r="K2138" i="1" a="1"/>
  <c r="K2138" i="1" s="1"/>
  <c r="K2134" i="1" a="1"/>
  <c r="K2134" i="1" s="1"/>
  <c r="K2136" i="1" a="1"/>
  <c r="K2136" i="1" s="1"/>
  <c r="J2135" i="1" a="1"/>
  <c r="J2135" i="1" s="1"/>
  <c r="J2132" i="1" a="1"/>
  <c r="J2132" i="1" s="1"/>
  <c r="K2122" i="1" a="1"/>
  <c r="K2122" i="1" s="1"/>
  <c r="L2122" i="1" a="1"/>
  <c r="L2122" i="1" s="1"/>
  <c r="K2125" i="1" a="1"/>
  <c r="K2125" i="1" s="1"/>
  <c r="L2127" i="1" a="1"/>
  <c r="L2127" i="1" s="1"/>
  <c r="K2126" i="1" a="1"/>
  <c r="K2126" i="1" s="1"/>
  <c r="K2121" i="1" a="1"/>
  <c r="K2121" i="1" s="1"/>
  <c r="J2122" i="1" a="1"/>
  <c r="J2122" i="1" s="1"/>
  <c r="L2129" i="1" a="1"/>
  <c r="L2129" i="1" s="1"/>
  <c r="J2126" i="1" a="1"/>
  <c r="J2126" i="1" s="1"/>
  <c r="K2129" i="1" a="1"/>
  <c r="K2129" i="1" s="1"/>
  <c r="J2129" i="1" a="1"/>
  <c r="J2129" i="1" s="1"/>
  <c r="L2124" i="1" a="1"/>
  <c r="L2124" i="1" s="1"/>
  <c r="L2121" i="1" a="1"/>
  <c r="L2121" i="1" s="1"/>
  <c r="K2128" i="1" a="1"/>
  <c r="K2128" i="1" s="1"/>
  <c r="L2125" i="1" a="1"/>
  <c r="L2125" i="1" s="1"/>
  <c r="J2128" i="1" a="1"/>
  <c r="J2128" i="1" s="1"/>
  <c r="L2128" i="1" a="1"/>
  <c r="L2128" i="1" s="1"/>
  <c r="J2124" i="1" a="1"/>
  <c r="J2124" i="1" s="1"/>
  <c r="J2121" i="1" a="1"/>
  <c r="J2121" i="1" s="1"/>
  <c r="L2126" i="1" a="1"/>
  <c r="L2126" i="1" s="1"/>
  <c r="K2127" i="1" a="1"/>
  <c r="K2127" i="1" s="1"/>
  <c r="J2127" i="1" a="1"/>
  <c r="J2127" i="1" s="1"/>
  <c r="L2123" i="1" a="1"/>
  <c r="L2123" i="1" s="1"/>
  <c r="J2125" i="1" a="1"/>
  <c r="J2125" i="1" s="1"/>
  <c r="K2124" i="1" a="1"/>
  <c r="K2124" i="1" s="1"/>
  <c r="J2123" i="1" a="1"/>
  <c r="J2123" i="1" s="1"/>
  <c r="K2123" i="1" a="1"/>
  <c r="K2123" i="1" s="1"/>
  <c r="J2117" i="1" a="1"/>
  <c r="J2117" i="1" s="1"/>
  <c r="J2116" i="1" a="1"/>
  <c r="J2116" i="1" s="1"/>
  <c r="K2119" i="1" a="1"/>
  <c r="K2119" i="1" s="1"/>
  <c r="L2118" i="1" a="1"/>
  <c r="L2118" i="1" s="1"/>
  <c r="K2116" i="1" a="1"/>
  <c r="K2116" i="1" s="1"/>
  <c r="K2118" i="1" a="1"/>
  <c r="K2118" i="1" s="1"/>
  <c r="K2117" i="1" a="1"/>
  <c r="K2117" i="1" s="1"/>
  <c r="L2116" i="1" a="1"/>
  <c r="L2116" i="1" s="1"/>
  <c r="L2115" i="1" a="1"/>
  <c r="L2115" i="1" s="1"/>
  <c r="L2117" i="1" a="1"/>
  <c r="L2117" i="1" s="1"/>
  <c r="K2115" i="1" a="1"/>
  <c r="K2115" i="1" s="1"/>
  <c r="J2115" i="1" a="1"/>
  <c r="J2115" i="1" s="1"/>
  <c r="L2120" i="1" a="1"/>
  <c r="L2120" i="1" s="1"/>
  <c r="K2120" i="1" a="1"/>
  <c r="K2120" i="1" s="1"/>
  <c r="J2120" i="1" a="1"/>
  <c r="J2120" i="1" s="1"/>
  <c r="L2119" i="1" a="1"/>
  <c r="L2119" i="1" s="1"/>
  <c r="J2119" i="1" a="1"/>
  <c r="J2119" i="1" s="1"/>
  <c r="J2118" i="1" a="1"/>
  <c r="J2118" i="1" s="1"/>
  <c r="L1372" i="1" a="1"/>
  <c r="L1372" i="1" s="1"/>
  <c r="K1372" i="1" a="1"/>
  <c r="K1372" i="1" s="1"/>
  <c r="J1372" i="1" a="1"/>
  <c r="J1372" i="1" s="1"/>
  <c r="K1374" i="1" a="1"/>
  <c r="K1374" i="1" s="1"/>
  <c r="L1374" i="1" a="1"/>
  <c r="L1374" i="1" s="1"/>
  <c r="K1373" i="1" a="1"/>
  <c r="K1373" i="1" s="1"/>
  <c r="J1374" i="1" a="1"/>
  <c r="J1374" i="1" s="1"/>
  <c r="L1373" i="1" a="1"/>
  <c r="L1373" i="1" s="1"/>
  <c r="J1373" i="1" a="1"/>
  <c r="J1373" i="1" s="1"/>
  <c r="K1371" i="1" a="1"/>
  <c r="K1371" i="1"/>
  <c r="L1365" i="1" a="1"/>
  <c r="L1365" i="1" s="1"/>
  <c r="J1371" i="1" a="1"/>
  <c r="J1371" i="1" s="1"/>
  <c r="K1370" i="1" a="1"/>
  <c r="K1370" i="1" s="1"/>
  <c r="K1364" i="1" a="1"/>
  <c r="K1364" i="1" s="1"/>
  <c r="L1362" i="1" a="1"/>
  <c r="L1362" i="1" s="1"/>
  <c r="J1366" i="1" a="1"/>
  <c r="J1366" i="1" s="1"/>
  <c r="K1369" i="1" a="1"/>
  <c r="K1369" i="1" s="1"/>
  <c r="L1363" i="1" a="1"/>
  <c r="L1363" i="1" s="1"/>
  <c r="K1368" i="1" a="1"/>
  <c r="K1368" i="1" s="1"/>
  <c r="J1369" i="1" a="1"/>
  <c r="J1369" i="1" s="1"/>
  <c r="L1368" i="1" a="1"/>
  <c r="L1368" i="1" s="1"/>
  <c r="J1367" i="1" a="1"/>
  <c r="J1367" i="1" s="1"/>
  <c r="J1363" i="1" a="1"/>
  <c r="J1363" i="1" s="1"/>
  <c r="J1364" i="1" a="1"/>
  <c r="J1364" i="1" s="1"/>
  <c r="K1365" i="1" a="1"/>
  <c r="K1365" i="1" s="1"/>
  <c r="J1368" i="1" a="1"/>
  <c r="J1368" i="1" s="1"/>
  <c r="L1366" i="1" a="1"/>
  <c r="L1366" i="1" s="1"/>
  <c r="L1367" i="1" a="1"/>
  <c r="L1367" i="1" s="1"/>
  <c r="L1370" i="1" a="1"/>
  <c r="L1370" i="1" s="1"/>
  <c r="J1370" i="1" a="1"/>
  <c r="J1370" i="1" s="1"/>
  <c r="L1369" i="1" a="1"/>
  <c r="L1369" i="1" s="1"/>
  <c r="K1367" i="1" a="1"/>
  <c r="K1367" i="1" s="1"/>
  <c r="K1366" i="1" a="1"/>
  <c r="K1366" i="1" s="1"/>
  <c r="L1364" i="1" a="1"/>
  <c r="L1364" i="1" s="1"/>
  <c r="J1365" i="1" a="1"/>
  <c r="J1365" i="1" s="1"/>
  <c r="K1363" i="1" a="1"/>
  <c r="K1363" i="1" s="1"/>
  <c r="L1371" i="1" a="1"/>
  <c r="L1371" i="1" s="1"/>
  <c r="K1361" i="1" a="1"/>
  <c r="K1361" i="1" s="1"/>
  <c r="J1360" i="1" a="1"/>
  <c r="J1360" i="1" s="1"/>
  <c r="L1354" i="1" a="1"/>
  <c r="L1354" i="1" s="1"/>
  <c r="L1355" i="1" a="1"/>
  <c r="L1355" i="1" s="1"/>
  <c r="K1358" i="1" a="1"/>
  <c r="K1358" i="1" s="1"/>
  <c r="J1355" i="1" a="1"/>
  <c r="J1355" i="1" s="1"/>
  <c r="J1358" i="1" a="1"/>
  <c r="J1358" i="1" s="1"/>
  <c r="J1361" i="1" a="1"/>
  <c r="J1361" i="1" s="1"/>
  <c r="K1354" i="1" a="1"/>
  <c r="K1354" i="1" s="1"/>
  <c r="J1359" i="1" a="1"/>
  <c r="J1359" i="1" s="1"/>
  <c r="L1358" i="1" a="1"/>
  <c r="L1358" i="1" s="1"/>
  <c r="L1357" i="1" a="1"/>
  <c r="L1357" i="1" s="1"/>
  <c r="K1353" i="1" a="1"/>
  <c r="K1353" i="1" s="1"/>
  <c r="K1362" i="1" a="1"/>
  <c r="K1362" i="1" s="1"/>
  <c r="J1362" i="1" a="1"/>
  <c r="J1362" i="1" s="1"/>
  <c r="L1360" i="1" a="1"/>
  <c r="L1360" i="1" s="1"/>
  <c r="J1354" i="1" a="1"/>
  <c r="J1354" i="1" s="1"/>
  <c r="K1355" i="1" a="1"/>
  <c r="K1355" i="1" s="1"/>
  <c r="K1357" i="1" a="1"/>
  <c r="K1357" i="1" s="1"/>
  <c r="L1361" i="1" a="1"/>
  <c r="L1361" i="1" s="1"/>
  <c r="K1356" i="1" a="1"/>
  <c r="K1356" i="1" s="1"/>
  <c r="L1359" i="1" a="1"/>
  <c r="L1359" i="1" s="1"/>
  <c r="K1359" i="1" a="1"/>
  <c r="K1359" i="1" s="1"/>
  <c r="L1356" i="1" a="1"/>
  <c r="L1356" i="1" s="1"/>
  <c r="J1356" i="1" a="1"/>
  <c r="J1356" i="1" s="1"/>
  <c r="K1360" i="1" a="1"/>
  <c r="K1360" i="1" s="1"/>
  <c r="L1353" i="1" a="1"/>
  <c r="L1353" i="1" s="1"/>
  <c r="J1357" i="1" a="1"/>
  <c r="J1357" i="1" s="1"/>
  <c r="K1346" i="1" a="1"/>
  <c r="K1346" i="1" s="1"/>
  <c r="J1353" i="1" a="1"/>
  <c r="J1353" i="1" s="1"/>
  <c r="J1352" i="1" a="1"/>
  <c r="J1352" i="1" s="1"/>
  <c r="L1346" i="1" a="1"/>
  <c r="L1346" i="1" s="1"/>
  <c r="J1346" i="1" a="1"/>
  <c r="J1346" i="1" s="1"/>
  <c r="L1350" i="1" a="1"/>
  <c r="L1350" i="1" s="1"/>
  <c r="K1352" i="1" a="1"/>
  <c r="K1352" i="1" s="1"/>
  <c r="K1350" i="1" a="1"/>
  <c r="K1350" i="1" s="1"/>
  <c r="L1348" i="1" a="1"/>
  <c r="L1348" i="1" s="1"/>
  <c r="J1349" i="1" a="1"/>
  <c r="J1349" i="1" s="1"/>
  <c r="J1350" i="1" a="1"/>
  <c r="J1350" i="1" s="1"/>
  <c r="L1352" i="1" a="1"/>
  <c r="L1352" i="1" s="1"/>
  <c r="L1349" i="1" a="1"/>
  <c r="L1349" i="1" s="1"/>
  <c r="K1347" i="1" a="1"/>
  <c r="K1347" i="1" s="1"/>
  <c r="K1349" i="1" a="1"/>
  <c r="K1349" i="1" s="1"/>
  <c r="J1348" i="1" a="1"/>
  <c r="J1348" i="1" s="1"/>
  <c r="L1347" i="1" a="1"/>
  <c r="L1347" i="1" s="1"/>
  <c r="J1347" i="1" a="1"/>
  <c r="J1347" i="1" s="1"/>
  <c r="K1348" i="1" a="1"/>
  <c r="K1348" i="1" s="1"/>
  <c r="K1336" i="1" a="1"/>
  <c r="K1336" i="1" s="1"/>
  <c r="K1335" i="1" a="1"/>
  <c r="K1335" i="1" s="1"/>
  <c r="K1332" i="1" a="1"/>
  <c r="K1332" i="1" s="1"/>
  <c r="J1339" i="1" a="1"/>
  <c r="J1339" i="1" s="1"/>
  <c r="J1332" i="1" a="1"/>
  <c r="J1332" i="1" s="1"/>
  <c r="K1339" i="1" a="1"/>
  <c r="K1339" i="1" s="1"/>
  <c r="L1340" i="1" a="1"/>
  <c r="L1340" i="1" s="1"/>
  <c r="K1340" i="1" a="1"/>
  <c r="K1340" i="1" s="1"/>
  <c r="L1337" i="1" a="1"/>
  <c r="L1337" i="1" s="1"/>
  <c r="J1338" i="1" a="1"/>
  <c r="J1338" i="1" s="1"/>
  <c r="L1333" i="1" a="1"/>
  <c r="L1333" i="1" s="1"/>
  <c r="J1333" i="1" a="1"/>
  <c r="J1333" i="1" s="1"/>
  <c r="L1332" i="1" a="1"/>
  <c r="L1332" i="1" s="1"/>
  <c r="L1336" i="1" a="1"/>
  <c r="L1336" i="1" s="1"/>
  <c r="L1334" i="1" a="1"/>
  <c r="L1334" i="1" s="1"/>
  <c r="J1336" i="1" a="1"/>
  <c r="J1336" i="1" s="1"/>
  <c r="J1335" i="1" a="1"/>
  <c r="J1335" i="1" s="1"/>
  <c r="K1338" i="1" a="1"/>
  <c r="K1338" i="1" s="1"/>
  <c r="J1340" i="1" a="1"/>
  <c r="J1340" i="1" s="1"/>
  <c r="K1333" i="1" a="1"/>
  <c r="K1333" i="1" s="1"/>
  <c r="J1337" i="1" a="1"/>
  <c r="J1337" i="1" s="1"/>
  <c r="K1337" i="1" a="1"/>
  <c r="K1337" i="1" s="1"/>
  <c r="K1334" i="1" a="1"/>
  <c r="K1334" i="1" s="1"/>
  <c r="J1334" i="1" a="1"/>
  <c r="J1334" i="1" s="1"/>
  <c r="L1339" i="1" a="1"/>
  <c r="L1339" i="1" s="1"/>
  <c r="L1335" i="1" a="1"/>
  <c r="L1335" i="1" s="1"/>
  <c r="L1338" i="1" a="1"/>
  <c r="L1338" i="1" s="1"/>
  <c r="K1325" i="1" a="1"/>
  <c r="K1325" i="1" s="1"/>
  <c r="K1324" i="1" a="1"/>
  <c r="K1324" i="1" s="1"/>
  <c r="J1321" i="1" a="1"/>
  <c r="J1321" i="1" s="1"/>
  <c r="J1326" i="1" a="1"/>
  <c r="J1326" i="1" s="1"/>
  <c r="L1320" i="1" a="1"/>
  <c r="L1320" i="1" s="1"/>
  <c r="K1321" i="1" a="1"/>
  <c r="K1321" i="1" s="1"/>
  <c r="L1326" i="1" a="1"/>
  <c r="L1326" i="1" s="1"/>
  <c r="J1325" i="1" a="1"/>
  <c r="J1325" i="1" s="1"/>
  <c r="J1323" i="1" a="1"/>
  <c r="J1323" i="1" s="1"/>
  <c r="L1324" i="1" a="1"/>
  <c r="L1324" i="1" s="1"/>
  <c r="L1325" i="1" a="1"/>
  <c r="L1325" i="1" s="1"/>
  <c r="J1320" i="1" a="1"/>
  <c r="J1320" i="1" s="1"/>
  <c r="L1323" i="1" a="1"/>
  <c r="L1323" i="1" s="1"/>
  <c r="K1323" i="1" a="1"/>
  <c r="K1323" i="1" s="1"/>
  <c r="L1321" i="1" a="1"/>
  <c r="L1321" i="1" s="1"/>
  <c r="J1324" i="1" a="1"/>
  <c r="J1324" i="1" s="1"/>
  <c r="K1320" i="1" a="1"/>
  <c r="K1320" i="1" s="1"/>
  <c r="K1326" i="1" a="1"/>
  <c r="K1326" i="1" s="1"/>
  <c r="L1318" i="1" a="1"/>
  <c r="L1318" i="1" s="1"/>
  <c r="J1317" i="1" a="1"/>
  <c r="J1317" i="1" s="1"/>
  <c r="J1318" i="1" a="1"/>
  <c r="J1318" i="1" s="1"/>
  <c r="K1317" i="1" a="1"/>
  <c r="K1317" i="1" s="1"/>
  <c r="L1319" i="1" a="1"/>
  <c r="L1319" i="1" s="1"/>
  <c r="K1319" i="1" a="1"/>
  <c r="K1319" i="1" s="1"/>
  <c r="J1319" i="1" a="1"/>
  <c r="J1319" i="1" s="1"/>
  <c r="K1318" i="1" a="1"/>
  <c r="K1318" i="1" s="1"/>
  <c r="L1317" i="1" a="1"/>
  <c r="L1317" i="1" s="1"/>
  <c r="L1263" i="1" a="1"/>
  <c r="L1263" i="1" s="1"/>
  <c r="J1263" i="1" a="1"/>
  <c r="J1263" i="1" s="1"/>
  <c r="K1262" i="1" a="1"/>
  <c r="K1262" i="1" s="1"/>
  <c r="J1262" i="1" a="1"/>
  <c r="J1262" i="1" s="1"/>
  <c r="L1261" i="1" a="1"/>
  <c r="L1261" i="1" s="1"/>
  <c r="K1263" i="1" a="1"/>
  <c r="K1263" i="1" s="1"/>
  <c r="K1261" i="1" a="1"/>
  <c r="K1261" i="1" s="1"/>
  <c r="L1262" i="1" a="1"/>
  <c r="L1262" i="1" s="1"/>
  <c r="L1260" i="1" a="1"/>
  <c r="L1260" i="1" s="1"/>
  <c r="L1259" i="1" a="1"/>
  <c r="L1259" i="1" s="1"/>
  <c r="J1257" i="1" a="1"/>
  <c r="J1257" i="1" s="1"/>
  <c r="K1260" i="1" a="1"/>
  <c r="K1260" i="1" s="1"/>
  <c r="J1260" i="1" a="1"/>
  <c r="J1260" i="1" s="1"/>
  <c r="L1257" i="1" a="1"/>
  <c r="L1257" i="1" s="1"/>
  <c r="K1257" i="1" a="1"/>
  <c r="K1257" i="1" s="1"/>
  <c r="J1254" i="1" a="1"/>
  <c r="J1254" i="1" s="1"/>
  <c r="J1258" i="1" a="1"/>
  <c r="J1258" i="1" s="1"/>
  <c r="J1256" i="1" a="1"/>
  <c r="J1256" i="1" s="1"/>
  <c r="J1252" i="1" a="1"/>
  <c r="J1252" i="1" s="1"/>
  <c r="K1256" i="1" a="1"/>
  <c r="K1256" i="1" s="1"/>
  <c r="K1252" i="1" a="1"/>
  <c r="K1252" i="1" s="1"/>
  <c r="L1256" i="1" a="1"/>
  <c r="L1256" i="1" s="1"/>
  <c r="L1254" i="1" a="1"/>
  <c r="L1254" i="1" s="1"/>
  <c r="L1252" i="1" a="1"/>
  <c r="L1252" i="1" s="1"/>
  <c r="J1261" i="1" a="1"/>
  <c r="J1261" i="1" s="1"/>
  <c r="J1259" i="1" a="1"/>
  <c r="J1259" i="1" s="1"/>
  <c r="L1255" i="1" a="1"/>
  <c r="L1255" i="1" s="1"/>
  <c r="K1253" i="1" a="1"/>
  <c r="K1253" i="1" s="1"/>
  <c r="J1253" i="1" a="1"/>
  <c r="J1253" i="1" s="1"/>
  <c r="L1258" i="1" a="1"/>
  <c r="L1258" i="1" s="1"/>
  <c r="L1253" i="1" a="1"/>
  <c r="L1253" i="1" s="1"/>
  <c r="K1255" i="1" a="1"/>
  <c r="K1255" i="1" s="1"/>
  <c r="K1254" i="1" a="1"/>
  <c r="K1254" i="1" s="1"/>
  <c r="K1258" i="1" a="1"/>
  <c r="K1258" i="1" s="1"/>
  <c r="K1259" i="1" a="1"/>
  <c r="K1259" i="1" s="1"/>
  <c r="J1255" i="1" a="1"/>
  <c r="J1255" i="1" s="1"/>
  <c r="L1247" i="1" a="1"/>
  <c r="L1247" i="1" s="1"/>
  <c r="K1247" i="1" a="1"/>
  <c r="K1247" i="1" s="1"/>
  <c r="L1246" i="1" a="1"/>
  <c r="L1246" i="1" s="1"/>
  <c r="J1243" i="1" a="1"/>
  <c r="J1243" i="1" s="1"/>
  <c r="K1244" i="1" a="1"/>
  <c r="K1244" i="1" s="1"/>
  <c r="L1249" i="1" a="1"/>
  <c r="L1249" i="1" s="1"/>
  <c r="K1245" i="1" a="1"/>
  <c r="K1245" i="1" s="1"/>
  <c r="J1248" i="1" a="1"/>
  <c r="J1248" i="1" s="1"/>
  <c r="L1245" i="1" a="1"/>
  <c r="L1245" i="1" s="1"/>
  <c r="L1243" i="1" a="1"/>
  <c r="L1243" i="1" s="1"/>
  <c r="J1246" i="1" a="1"/>
  <c r="J1246" i="1" s="1"/>
  <c r="J1245" i="1" a="1"/>
  <c r="J1245" i="1" s="1"/>
  <c r="J1251" i="1" a="1"/>
  <c r="J1251" i="1" s="1"/>
  <c r="K1248" i="1" a="1"/>
  <c r="K1248" i="1" s="1"/>
  <c r="J1249" i="1" a="1"/>
  <c r="J1249" i="1" s="1"/>
  <c r="L1250" i="1" a="1"/>
  <c r="L1250" i="1" s="1"/>
  <c r="K1250" i="1" a="1"/>
  <c r="K1250" i="1" s="1"/>
  <c r="K1243" i="1" a="1"/>
  <c r="K1243" i="1" s="1"/>
  <c r="K1249" i="1" a="1"/>
  <c r="K1249" i="1" s="1"/>
  <c r="L1251" i="1" a="1"/>
  <c r="L1251" i="1" s="1"/>
  <c r="K1251" i="1" a="1"/>
  <c r="K1251" i="1" s="1"/>
  <c r="J1244" i="1" a="1"/>
  <c r="J1244" i="1" s="1"/>
  <c r="L1244" i="1" a="1"/>
  <c r="L1244" i="1" s="1"/>
  <c r="L1248" i="1" a="1"/>
  <c r="L1248" i="1" s="1"/>
  <c r="J1247" i="1" a="1"/>
  <c r="J1247" i="1" s="1"/>
  <c r="J1250" i="1" a="1"/>
  <c r="J1250" i="1" s="1"/>
  <c r="K1246" i="1" a="1"/>
  <c r="K1246" i="1" s="1"/>
  <c r="L1240" i="1" a="1"/>
  <c r="L1240" i="1" s="1"/>
  <c r="K1240" i="1" a="1"/>
  <c r="K1240" i="1" s="1"/>
  <c r="K1235" i="1" a="1"/>
  <c r="K1235" i="1" s="1"/>
  <c r="K1236" i="1" a="1"/>
  <c r="K1236" i="1" s="1"/>
  <c r="J1236" i="1" a="1"/>
  <c r="J1236" i="1" s="1"/>
  <c r="J1239" i="1" a="1"/>
  <c r="J1239" i="1" s="1"/>
  <c r="J1240" i="1" a="1"/>
  <c r="J1240" i="1" s="1"/>
  <c r="J1237" i="1" a="1"/>
  <c r="J1237" i="1" s="1"/>
  <c r="K1234" i="1" a="1"/>
  <c r="K1234" i="1" s="1"/>
  <c r="J1238" i="1" a="1"/>
  <c r="J1238" i="1" s="1"/>
  <c r="J1234" i="1" a="1"/>
  <c r="J1234" i="1" s="1"/>
  <c r="L1234" i="1" a="1"/>
  <c r="L1234" i="1" s="1"/>
  <c r="J1235" i="1" a="1"/>
  <c r="J1235" i="1" s="1"/>
  <c r="K1239" i="1" a="1"/>
  <c r="K1239" i="1" s="1"/>
  <c r="K1237" i="1" a="1"/>
  <c r="K1237" i="1" s="1"/>
  <c r="K1238" i="1" a="1"/>
  <c r="K1238" i="1" s="1"/>
  <c r="L1242" i="1" a="1"/>
  <c r="L1242" i="1" s="1"/>
  <c r="K1242" i="1" a="1"/>
  <c r="K1242" i="1" s="1"/>
  <c r="J1242" i="1" a="1"/>
  <c r="J1242" i="1" s="1"/>
  <c r="L1235" i="1" a="1"/>
  <c r="L1235" i="1" s="1"/>
  <c r="K1241" i="1" a="1"/>
  <c r="K1241" i="1" s="1"/>
  <c r="L1241" i="1" a="1"/>
  <c r="L1241" i="1" s="1"/>
  <c r="J1241" i="1" a="1"/>
  <c r="J1241" i="1" s="1"/>
  <c r="L1239" i="1" a="1"/>
  <c r="L1239" i="1" s="1"/>
  <c r="L1237" i="1" a="1"/>
  <c r="L1237" i="1" s="1"/>
  <c r="L1236" i="1" a="1"/>
  <c r="L1236" i="1" s="1"/>
  <c r="L1238" i="1" a="1"/>
  <c r="L1238" i="1" s="1"/>
  <c r="K1225" i="1" a="1"/>
  <c r="K1225" i="1" s="1"/>
  <c r="K1233" i="1" a="1"/>
  <c r="K1233" i="1" s="1"/>
  <c r="J1233" i="1" a="1"/>
  <c r="J1233" i="1" s="1"/>
  <c r="L1232" i="1" a="1"/>
  <c r="L1232" i="1" s="1"/>
  <c r="K1232" i="1" a="1"/>
  <c r="K1232" i="1" s="1"/>
  <c r="L1231" i="1" a="1"/>
  <c r="L1231" i="1" s="1"/>
  <c r="J1232" i="1" a="1"/>
  <c r="J1232" i="1" s="1"/>
  <c r="K1231" i="1" a="1"/>
  <c r="K1231" i="1" s="1"/>
  <c r="J1229" i="1" a="1"/>
  <c r="J1229" i="1" s="1"/>
  <c r="J1228" i="1" a="1"/>
  <c r="J1228" i="1" s="1"/>
  <c r="J1225" i="1" a="1"/>
  <c r="J1225" i="1" s="1"/>
  <c r="K1228" i="1" a="1"/>
  <c r="K1228" i="1" s="1"/>
  <c r="L1225" i="1" a="1"/>
  <c r="L1225" i="1" s="1"/>
  <c r="L1230" i="1" a="1"/>
  <c r="L1230" i="1" s="1"/>
  <c r="K1226" i="1" a="1"/>
  <c r="K1226" i="1" s="1"/>
  <c r="J1226" i="1" a="1"/>
  <c r="J1226" i="1" s="1"/>
  <c r="J1231" i="1" a="1"/>
  <c r="J1231" i="1" s="1"/>
  <c r="L1226" i="1" a="1"/>
  <c r="L1226" i="1" s="1"/>
  <c r="K1230" i="1" a="1"/>
  <c r="K1230" i="1" s="1"/>
  <c r="J1230" i="1" a="1"/>
  <c r="J1230" i="1" s="1"/>
  <c r="L1229" i="1" a="1"/>
  <c r="L1229" i="1" s="1"/>
  <c r="L1228" i="1" a="1"/>
  <c r="L1228" i="1" s="1"/>
  <c r="K1227" i="1" a="1"/>
  <c r="K1227" i="1" s="1"/>
  <c r="J1227" i="1" a="1"/>
  <c r="J1227" i="1" s="1"/>
  <c r="K1229" i="1" a="1"/>
  <c r="K1229" i="1" s="1"/>
  <c r="L1227" i="1" a="1"/>
  <c r="L1227" i="1" s="1"/>
  <c r="L1233" i="1" a="1"/>
  <c r="L1233" i="1" s="1"/>
  <c r="K1219" i="1" a="1"/>
  <c r="K1219" i="1" s="1"/>
  <c r="K1224" i="1" a="1"/>
  <c r="K1224" i="1" s="1"/>
  <c r="J1224" i="1" a="1"/>
  <c r="J1224" i="1" s="1"/>
  <c r="L1223" i="1" a="1"/>
  <c r="L1223" i="1" s="1"/>
  <c r="K1220" i="1" a="1"/>
  <c r="K1220" i="1" s="1"/>
  <c r="J1223" i="1" a="1"/>
  <c r="J1223" i="1" s="1"/>
  <c r="L1218" i="1" a="1"/>
  <c r="L1218" i="1" s="1"/>
  <c r="K1218" i="1" a="1"/>
  <c r="K1218" i="1" s="1"/>
  <c r="K1221" i="1" a="1"/>
  <c r="K1221" i="1" s="1"/>
  <c r="L1220" i="1" a="1"/>
  <c r="L1220" i="1" s="1"/>
  <c r="J1220" i="1" a="1"/>
  <c r="J1220" i="1" s="1"/>
  <c r="J1216" i="1" a="1"/>
  <c r="J1216" i="1" s="1"/>
  <c r="J1219" i="1" a="1"/>
  <c r="J1219" i="1" s="1"/>
  <c r="K1222" i="1" a="1"/>
  <c r="K1222" i="1" s="1"/>
  <c r="L1217" i="1" a="1"/>
  <c r="L1217" i="1" s="1"/>
  <c r="J1218" i="1" a="1"/>
  <c r="J1218" i="1" s="1"/>
  <c r="L1219" i="1" a="1"/>
  <c r="L1219" i="1" s="1"/>
  <c r="J1222" i="1" a="1"/>
  <c r="J1222" i="1" s="1"/>
  <c r="K1216" i="1" a="1"/>
  <c r="K1216" i="1" s="1"/>
  <c r="K1223" i="1" a="1"/>
  <c r="K1223" i="1" s="1"/>
  <c r="K1217" i="1" a="1"/>
  <c r="K1217" i="1" s="1"/>
  <c r="J1217" i="1" a="1"/>
  <c r="J1217" i="1" s="1"/>
  <c r="L1216" i="1" a="1"/>
  <c r="L1216" i="1" s="1"/>
  <c r="L1224" i="1" a="1"/>
  <c r="L1224" i="1" s="1"/>
  <c r="L1222" i="1" a="1"/>
  <c r="L1222" i="1" s="1"/>
  <c r="L1221" i="1" a="1"/>
  <c r="L1221" i="1" s="1"/>
  <c r="J1221" i="1" a="1"/>
  <c r="J1221" i="1" s="1"/>
  <c r="K1209" i="1" a="1"/>
  <c r="K1209" i="1" s="1"/>
  <c r="L1215" i="1" a="1"/>
  <c r="L1215" i="1" s="1"/>
  <c r="L1209" i="1" a="1"/>
  <c r="L1209" i="1" s="1"/>
  <c r="J1211" i="1" a="1"/>
  <c r="J1211" i="1" s="1"/>
  <c r="K1215" i="1" a="1"/>
  <c r="K1215" i="1" s="1"/>
  <c r="L1214" i="1" a="1"/>
  <c r="L1214" i="1" s="1"/>
  <c r="K1214" i="1" a="1"/>
  <c r="K1214" i="1" s="1"/>
  <c r="J1209" i="1" a="1"/>
  <c r="J1209" i="1" s="1"/>
  <c r="J1208" i="1" a="1"/>
  <c r="J1208" i="1" s="1"/>
  <c r="L1212" i="1" a="1"/>
  <c r="L1212" i="1" s="1"/>
  <c r="L1211" i="1" a="1"/>
  <c r="L1211" i="1" s="1"/>
  <c r="K1210" i="1" a="1"/>
  <c r="K1210" i="1" s="1"/>
  <c r="K1208" i="1" a="1"/>
  <c r="K1208" i="1" s="1"/>
  <c r="J1210" i="1" a="1"/>
  <c r="J1210" i="1" s="1"/>
  <c r="K1212" i="1" a="1"/>
  <c r="K1212" i="1" s="1"/>
  <c r="J1215" i="1" a="1"/>
  <c r="J1215" i="1" s="1"/>
  <c r="J1214" i="1" a="1"/>
  <c r="J1214" i="1" s="1"/>
  <c r="L1210" i="1" a="1"/>
  <c r="L1210" i="1" s="1"/>
  <c r="K1211" i="1" a="1"/>
  <c r="K1211" i="1" s="1"/>
  <c r="L1208" i="1" a="1"/>
  <c r="L1208" i="1" s="1"/>
  <c r="J1212" i="1" a="1"/>
  <c r="J1212" i="1" s="1"/>
  <c r="J1201" i="1" a="1"/>
  <c r="J1201" i="1" s="1"/>
  <c r="J1196" i="1" a="1"/>
  <c r="J1196" i="1" s="1"/>
  <c r="K1195" i="1" a="1"/>
  <c r="K1195" i="1" s="1"/>
  <c r="L1194" i="1" a="1"/>
  <c r="L1194" i="1" s="1"/>
  <c r="K1202" i="1" a="1"/>
  <c r="K1202" i="1" s="1"/>
  <c r="L1196" i="1" a="1"/>
  <c r="L1196" i="1" s="1"/>
  <c r="L1201" i="1" a="1"/>
  <c r="L1201" i="1" s="1"/>
  <c r="K1199" i="1" a="1"/>
  <c r="K1199" i="1" s="1"/>
  <c r="L1198" i="1" a="1"/>
  <c r="L1198" i="1" s="1"/>
  <c r="J1198" i="1" a="1"/>
  <c r="J1198" i="1" s="1"/>
  <c r="K1201" i="1" a="1"/>
  <c r="K1201" i="1" s="1"/>
  <c r="K1196" i="1" a="1"/>
  <c r="K1196" i="1" s="1"/>
  <c r="L1200" i="1" a="1"/>
  <c r="L1200" i="1" s="1"/>
  <c r="K1200" i="1" a="1"/>
  <c r="K1200" i="1" s="1"/>
  <c r="K1197" i="1" a="1"/>
  <c r="K1197" i="1" s="1"/>
  <c r="L1197" i="1" a="1"/>
  <c r="L1197" i="1" s="1"/>
  <c r="J1200" i="1" a="1"/>
  <c r="J1200" i="1" s="1"/>
  <c r="K1198" i="1" a="1"/>
  <c r="K1198" i="1" s="1"/>
  <c r="J1197" i="1" a="1"/>
  <c r="J1197" i="1" s="1"/>
  <c r="J1202" i="1" a="1"/>
  <c r="J1202" i="1" s="1"/>
  <c r="L1195" i="1" a="1"/>
  <c r="L1195" i="1" s="1"/>
  <c r="J1195" i="1" a="1"/>
  <c r="J1195" i="1" s="1"/>
  <c r="L1199" i="1" a="1"/>
  <c r="L1199" i="1" s="1"/>
  <c r="J1199" i="1" a="1"/>
  <c r="J1199" i="1" s="1"/>
  <c r="L1202" i="1" a="1"/>
  <c r="L1202" i="1" s="1"/>
  <c r="K1187" i="1" a="1"/>
  <c r="K1187" i="1" s="1"/>
  <c r="K1191" i="1" a="1"/>
  <c r="K1191" i="1" s="1"/>
  <c r="K1189" i="1" a="1"/>
  <c r="K1189" i="1" s="1"/>
  <c r="L1192" i="1" a="1"/>
  <c r="L1192" i="1" s="1"/>
  <c r="K1185" i="1" a="1"/>
  <c r="K1185" i="1" s="1"/>
  <c r="J1189" i="1" a="1"/>
  <c r="J1189" i="1" s="1"/>
  <c r="K1192" i="1" a="1"/>
  <c r="K1192" i="1" s="1"/>
  <c r="L1191" i="1" a="1"/>
  <c r="L1191" i="1" s="1"/>
  <c r="K1190" i="1" a="1"/>
  <c r="K1190" i="1" s="1"/>
  <c r="K1188" i="1" a="1"/>
  <c r="K1188" i="1" s="1"/>
  <c r="L1187" i="1" a="1"/>
  <c r="L1187" i="1" s="1"/>
  <c r="L1186" i="1" a="1"/>
  <c r="L1186" i="1" s="1"/>
  <c r="K1186" i="1" a="1"/>
  <c r="K1186" i="1" s="1"/>
  <c r="L1185" i="1" a="1"/>
  <c r="L1185" i="1" s="1"/>
  <c r="L1190" i="1" a="1"/>
  <c r="L1190" i="1" s="1"/>
  <c r="K1193" i="1" a="1"/>
  <c r="K1193" i="1" s="1"/>
  <c r="J1190" i="1" a="1"/>
  <c r="J1190" i="1" s="1"/>
  <c r="K1194" i="1" a="1"/>
  <c r="K1194" i="1" s="1"/>
  <c r="L1193" i="1" a="1"/>
  <c r="L1193" i="1" s="1"/>
  <c r="L1188" i="1" a="1"/>
  <c r="L1188" i="1" s="1"/>
  <c r="L1189" i="1" a="1"/>
  <c r="L1189" i="1" s="1"/>
  <c r="J1186" i="1" a="1"/>
  <c r="J1186" i="1" s="1"/>
  <c r="J1188" i="1" a="1"/>
  <c r="J1188" i="1" s="1"/>
  <c r="J1187" i="1" a="1"/>
  <c r="J1187" i="1" s="1"/>
  <c r="J1191" i="1" a="1"/>
  <c r="J1191" i="1" s="1"/>
  <c r="J1193" i="1" a="1"/>
  <c r="J1193" i="1" s="1"/>
  <c r="J1192" i="1" a="1"/>
  <c r="J1192" i="1" s="1"/>
  <c r="J1194" i="1" a="1"/>
  <c r="J1194" i="1" s="1"/>
  <c r="L1175" i="1" a="1"/>
  <c r="L1175" i="1" s="1"/>
  <c r="J1179" i="1" a="1"/>
  <c r="J1179" i="1" s="1"/>
  <c r="K1179" i="1" a="1"/>
  <c r="K1179" i="1" s="1"/>
  <c r="K1177" i="1" a="1"/>
  <c r="K1177" i="1" s="1"/>
  <c r="J1176" i="1" a="1"/>
  <c r="J1176" i="1" s="1"/>
  <c r="J1185" i="1" a="1"/>
  <c r="J1185" i="1" s="1"/>
  <c r="L1178" i="1" a="1"/>
  <c r="L1178" i="1" s="1"/>
  <c r="L1179" i="1" a="1"/>
  <c r="L1179" i="1" s="1"/>
  <c r="J1174" i="1" a="1"/>
  <c r="J1174" i="1" s="1"/>
  <c r="K1175" i="1" a="1"/>
  <c r="K1175" i="1" s="1"/>
  <c r="K1174" i="1" a="1"/>
  <c r="K1174" i="1" s="1"/>
  <c r="J1175" i="1" a="1"/>
  <c r="J1175" i="1" s="1"/>
  <c r="J1178" i="1" a="1"/>
  <c r="J1178" i="1" s="1"/>
  <c r="L1174" i="1" a="1"/>
  <c r="L1174" i="1" s="1"/>
  <c r="L1177" i="1" a="1"/>
  <c r="L1177" i="1" s="1"/>
  <c r="K1176" i="1" a="1"/>
  <c r="K1176" i="1" s="1"/>
  <c r="J1177" i="1" a="1"/>
  <c r="J1177" i="1" s="1"/>
  <c r="K1178" i="1" a="1"/>
  <c r="K1178" i="1" s="1"/>
  <c r="L1176" i="1" a="1"/>
  <c r="L1176" i="1" s="1"/>
  <c r="J1170" i="1" a="1"/>
  <c r="J1170" i="1" s="1"/>
  <c r="J1173" i="1" a="1"/>
  <c r="J1173" i="1" s="1"/>
  <c r="J1171" i="1" a="1"/>
  <c r="J1171" i="1" s="1"/>
  <c r="L1172" i="1" a="1"/>
  <c r="L1172" i="1" s="1"/>
  <c r="J1165" i="1" a="1"/>
  <c r="J1165" i="1" s="1"/>
  <c r="J1167" i="1" a="1"/>
  <c r="J1167" i="1" s="1"/>
  <c r="K1172" i="1" a="1"/>
  <c r="K1172" i="1" s="1"/>
  <c r="L1170" i="1" a="1"/>
  <c r="L1170" i="1" s="1"/>
  <c r="L1168" i="1" a="1"/>
  <c r="L1168" i="1" s="1"/>
  <c r="K1168" i="1" a="1"/>
  <c r="K1168" i="1" s="1"/>
  <c r="K1166" i="1" a="1"/>
  <c r="K1166" i="1" s="1"/>
  <c r="L1165" i="1" a="1"/>
  <c r="L1165" i="1" s="1"/>
  <c r="L1166" i="1" a="1"/>
  <c r="L1166" i="1" s="1"/>
  <c r="L1171" i="1" a="1"/>
  <c r="L1171" i="1" s="1"/>
  <c r="K1167" i="1" a="1"/>
  <c r="K1167" i="1" s="1"/>
  <c r="K1165" i="1" a="1"/>
  <c r="K1165" i="1" s="1"/>
  <c r="J1168" i="1" a="1"/>
  <c r="J1168" i="1" s="1"/>
  <c r="K1171" i="1" a="1"/>
  <c r="K1171" i="1" s="1"/>
  <c r="J1172" i="1" a="1"/>
  <c r="J1172" i="1" s="1"/>
  <c r="J1169" i="1" a="1"/>
  <c r="J1169" i="1" s="1"/>
  <c r="K1170" i="1" a="1"/>
  <c r="K1170" i="1" s="1"/>
  <c r="L1169" i="1" a="1"/>
  <c r="L1169" i="1" s="1"/>
  <c r="K1169" i="1" a="1"/>
  <c r="K1169" i="1" s="1"/>
  <c r="J1166" i="1" a="1"/>
  <c r="J1166" i="1" s="1"/>
  <c r="L1173" i="1" a="1"/>
  <c r="L1173" i="1" s="1"/>
  <c r="L1167" i="1" a="1"/>
  <c r="L1167" i="1" s="1"/>
  <c r="K1173" i="1" a="1"/>
  <c r="K1173" i="1" s="1"/>
  <c r="K1163" i="1" a="1"/>
  <c r="K1163" i="1" s="1"/>
  <c r="J1162" i="1" a="1"/>
  <c r="J1162" i="1" s="1"/>
  <c r="L1163" i="1" a="1"/>
  <c r="L1163" i="1" s="1"/>
  <c r="J1154" i="1" a="1"/>
  <c r="J1154" i="1" s="1"/>
  <c r="L1162" i="1" a="1"/>
  <c r="L1162" i="1" s="1"/>
  <c r="K1162" i="1" a="1"/>
  <c r="K1162" i="1" s="1"/>
  <c r="J1156" i="1" a="1"/>
  <c r="J1156" i="1" s="1"/>
  <c r="L1153" i="1" a="1"/>
  <c r="L1153" i="1" s="1"/>
  <c r="L1154" i="1" a="1"/>
  <c r="L1154" i="1" s="1"/>
  <c r="K1154" i="1" a="1"/>
  <c r="K1154" i="1" s="1"/>
  <c r="L1156" i="1" a="1"/>
  <c r="L1156" i="1" s="1"/>
  <c r="K1155" i="1" a="1"/>
  <c r="K1155" i="1" s="1"/>
  <c r="K1156" i="1" a="1"/>
  <c r="K1156" i="1" s="1"/>
  <c r="J1155" i="1" a="1"/>
  <c r="J1155" i="1" s="1"/>
  <c r="L1155" i="1" a="1"/>
  <c r="L1155" i="1" s="1"/>
  <c r="L1164" i="1" a="1"/>
  <c r="L1164" i="1" s="1"/>
  <c r="K1164" i="1" a="1"/>
  <c r="K1164" i="1" s="1"/>
  <c r="J1163" i="1" a="1"/>
  <c r="J1163" i="1" s="1"/>
  <c r="J1164" i="1" a="1"/>
  <c r="J1164" i="1" s="1"/>
  <c r="K1144" i="1" a="1"/>
  <c r="K1144" i="1" s="1"/>
  <c r="K1148" i="1" a="1"/>
  <c r="K1148" i="1" s="1"/>
  <c r="K1145" i="1" a="1"/>
  <c r="K1145" i="1" s="1"/>
  <c r="L1147" i="1" a="1"/>
  <c r="L1147" i="1" s="1"/>
  <c r="K1143" i="1" a="1"/>
  <c r="K1143" i="1" s="1"/>
  <c r="L1143" i="1" a="1"/>
  <c r="L1143" i="1" s="1"/>
  <c r="J1145" i="1" a="1"/>
  <c r="J1145" i="1" s="1"/>
  <c r="K1146" i="1" a="1"/>
  <c r="K1146" i="1" s="1"/>
  <c r="K1153" i="1" a="1"/>
  <c r="K1153" i="1" s="1"/>
  <c r="J1153" i="1" a="1"/>
  <c r="J1153" i="1" s="1"/>
  <c r="J1150" i="1" a="1"/>
  <c r="J1150" i="1" s="1"/>
  <c r="J1148" i="1" a="1"/>
  <c r="J1148" i="1" s="1"/>
  <c r="L1149" i="1" a="1"/>
  <c r="L1149" i="1" s="1"/>
  <c r="K1147" i="1" a="1"/>
  <c r="K1147" i="1" s="1"/>
  <c r="L1148" i="1" a="1"/>
  <c r="L1148" i="1" s="1"/>
  <c r="L1144" i="1" a="1"/>
  <c r="L1144" i="1" s="1"/>
  <c r="J1147" i="1" a="1"/>
  <c r="J1147" i="1" s="1"/>
  <c r="J1143" i="1" a="1"/>
  <c r="J1143" i="1" s="1"/>
  <c r="L1150" i="1" a="1"/>
  <c r="L1150" i="1" s="1"/>
  <c r="K1150" i="1" a="1"/>
  <c r="K1150" i="1" s="1"/>
  <c r="L1146" i="1" a="1"/>
  <c r="L1146" i="1" s="1"/>
  <c r="J1146" i="1" a="1"/>
  <c r="J1146" i="1" s="1"/>
  <c r="K1149" i="1" a="1"/>
  <c r="K1149" i="1" s="1"/>
  <c r="L1145" i="1" a="1"/>
  <c r="L1145" i="1" s="1"/>
  <c r="J1149" i="1" a="1"/>
  <c r="J1149" i="1" s="1"/>
  <c r="J1144" i="1" a="1"/>
  <c r="J1144" i="1" s="1"/>
  <c r="L1139" i="1" a="1"/>
  <c r="L1139" i="1" s="1"/>
  <c r="K1142" i="1" a="1"/>
  <c r="K1142" i="1" s="1"/>
  <c r="K1141" i="1" a="1"/>
  <c r="K1141" i="1" s="1"/>
  <c r="J1141" i="1" a="1"/>
  <c r="J1141" i="1" s="1"/>
  <c r="L1142" i="1" a="1"/>
  <c r="L1142" i="1" s="1"/>
  <c r="J1139" i="1" a="1"/>
  <c r="J1139" i="1" s="1"/>
  <c r="K1139" i="1" a="1"/>
  <c r="K1139" i="1" s="1"/>
  <c r="L1141" i="1" a="1"/>
  <c r="L1141" i="1" s="1"/>
  <c r="J1142" i="1" a="1"/>
  <c r="J1142" i="1" s="1"/>
  <c r="L1138" i="1" a="1"/>
  <c r="L1138" i="1" s="1"/>
  <c r="K1138" i="1" a="1"/>
  <c r="K1138" i="1" s="1"/>
  <c r="L1140" i="1" a="1"/>
  <c r="L1140" i="1" s="1"/>
  <c r="K1140" i="1" a="1"/>
  <c r="K1140" i="1" s="1"/>
  <c r="J1140" i="1" a="1"/>
  <c r="J1140" i="1" s="1"/>
  <c r="J1138" i="1" a="1"/>
  <c r="J1138" i="1" s="1"/>
  <c r="K1529" i="1" a="1"/>
  <c r="K1529" i="1" s="1"/>
  <c r="J1529" i="1" a="1"/>
  <c r="J1529" i="1" s="1"/>
  <c r="K1527" i="1" a="1"/>
  <c r="K1527" i="1" s="1"/>
  <c r="K1521" i="1" a="1"/>
  <c r="K1521" i="1" s="1"/>
  <c r="K1528" i="1" a="1"/>
  <c r="K1528" i="1" s="1"/>
  <c r="K1524" i="1" a="1"/>
  <c r="K1524" i="1" s="1"/>
  <c r="L1521" i="1" a="1"/>
  <c r="L1521" i="1" s="1"/>
  <c r="L1528" i="1" a="1"/>
  <c r="L1528" i="1" s="1"/>
  <c r="J1528" i="1" a="1"/>
  <c r="J1528" i="1" s="1"/>
  <c r="K1522" i="1" a="1"/>
  <c r="K1522" i="1" s="1"/>
  <c r="J1524" i="1" a="1"/>
  <c r="J1524" i="1" s="1"/>
  <c r="J1527" i="1" a="1"/>
  <c r="J1527" i="1" s="1"/>
  <c r="L1525" i="1" a="1"/>
  <c r="L1525" i="1" s="1"/>
  <c r="L1523" i="1" a="1"/>
  <c r="L1523" i="1" s="1"/>
  <c r="L1522" i="1" a="1"/>
  <c r="L1522" i="1" s="1"/>
  <c r="L1527" i="1" a="1"/>
  <c r="L1527" i="1" s="1"/>
  <c r="J1526" i="1" a="1"/>
  <c r="J1526" i="1" s="1"/>
  <c r="K1525" i="1" a="1"/>
  <c r="K1525" i="1" s="1"/>
  <c r="L1526" i="1" a="1"/>
  <c r="L1526" i="1" s="1"/>
  <c r="K1526" i="1" a="1"/>
  <c r="K1526" i="1" s="1"/>
  <c r="J1525" i="1" a="1"/>
  <c r="J1525" i="1" s="1"/>
  <c r="L1524" i="1" a="1"/>
  <c r="L1524" i="1" s="1"/>
  <c r="K1523" i="1" a="1"/>
  <c r="K1523" i="1" s="1"/>
  <c r="J1522" i="1" a="1"/>
  <c r="J1522" i="1" s="1"/>
  <c r="J1521" i="1" a="1"/>
  <c r="J1521" i="1" s="1"/>
  <c r="J1523" i="1" a="1"/>
  <c r="J1523" i="1" s="1"/>
  <c r="L1520" i="1" a="1"/>
  <c r="L1520" i="1" s="1"/>
  <c r="L1529" i="1" a="1"/>
  <c r="L1529" i="1" s="1"/>
  <c r="K1514" i="1" a="1"/>
  <c r="K1514" i="1" s="1"/>
  <c r="L1514" i="1" a="1"/>
  <c r="L1514" i="1" s="1"/>
  <c r="K1516" i="1" a="1"/>
  <c r="K1516" i="1" s="1"/>
  <c r="K1513" i="1" a="1"/>
  <c r="K1513" i="1" s="1"/>
  <c r="L1515" i="1" a="1"/>
  <c r="L1515" i="1" s="1"/>
  <c r="K1519" i="1" a="1"/>
  <c r="K1519" i="1" s="1"/>
  <c r="J1516" i="1" a="1"/>
  <c r="J1516" i="1" s="1"/>
  <c r="J1513" i="1" a="1"/>
  <c r="J1513" i="1" s="1"/>
  <c r="J1515" i="1" a="1"/>
  <c r="J1515" i="1" s="1"/>
  <c r="L1516" i="1" a="1"/>
  <c r="L1516" i="1" s="1"/>
  <c r="L1513" i="1" a="1"/>
  <c r="L1513" i="1" s="1"/>
  <c r="L1519" i="1" a="1"/>
  <c r="L1519" i="1" s="1"/>
  <c r="K1517" i="1" a="1"/>
  <c r="K1517" i="1" s="1"/>
  <c r="J1519" i="1" a="1"/>
  <c r="J1519" i="1" s="1"/>
  <c r="L1517" i="1" a="1"/>
  <c r="L1517" i="1" s="1"/>
  <c r="K1515" i="1" a="1"/>
  <c r="K1515" i="1" s="1"/>
  <c r="J1514" i="1" a="1"/>
  <c r="J1514" i="1" s="1"/>
  <c r="K1520" i="1" a="1"/>
  <c r="K1520" i="1" s="1"/>
  <c r="J1520" i="1" a="1"/>
  <c r="J1520" i="1" s="1"/>
  <c r="J1517" i="1" a="1"/>
  <c r="J1517" i="1" s="1"/>
  <c r="K1506" i="1" a="1"/>
  <c r="K1506" i="1" s="1"/>
  <c r="L1505" i="1" a="1"/>
  <c r="L1505" i="1" s="1"/>
  <c r="L1502" i="1" a="1"/>
  <c r="L1502" i="1" s="1"/>
  <c r="L1504" i="1" a="1"/>
  <c r="L1504" i="1" s="1"/>
  <c r="J1506" i="1" a="1"/>
  <c r="J1506" i="1" s="1"/>
  <c r="L1507" i="1" a="1"/>
  <c r="L1507" i="1" s="1"/>
  <c r="K1501" i="1" a="1"/>
  <c r="K1501" i="1" s="1"/>
  <c r="K1500" i="1" a="1"/>
  <c r="K1500" i="1" s="1"/>
  <c r="L1501" i="1" a="1"/>
  <c r="L1501" i="1" s="1"/>
  <c r="L1500" i="1" a="1"/>
  <c r="L1500" i="1" s="1"/>
  <c r="J1504" i="1" a="1"/>
  <c r="J1504" i="1" s="1"/>
  <c r="K1504" i="1" a="1"/>
  <c r="K1504" i="1" s="1"/>
  <c r="K1505" i="1" a="1"/>
  <c r="K1505" i="1" s="1"/>
  <c r="K1502" i="1" a="1"/>
  <c r="K1502" i="1" s="1"/>
  <c r="L1506" i="1" a="1"/>
  <c r="L1506" i="1" s="1"/>
  <c r="J1501" i="1" a="1"/>
  <c r="J1501" i="1" s="1"/>
  <c r="J1502" i="1" a="1"/>
  <c r="J1502" i="1" s="1"/>
  <c r="J1500" i="1" a="1"/>
  <c r="J1500" i="1" s="1"/>
  <c r="K1507" i="1" a="1"/>
  <c r="K1507" i="1" s="1"/>
  <c r="J1505" i="1" a="1"/>
  <c r="J1505" i="1" s="1"/>
  <c r="J1507" i="1" a="1"/>
  <c r="J1507" i="1" s="1"/>
  <c r="J1487" i="1" a="1"/>
  <c r="J1487" i="1" s="1"/>
  <c r="L1494" i="1" a="1"/>
  <c r="L1494" i="1" s="1"/>
  <c r="K1492" i="1" a="1"/>
  <c r="K1492" i="1" s="1"/>
  <c r="J1485" i="1" a="1"/>
  <c r="J1485" i="1" s="1"/>
  <c r="L1485" i="1" a="1"/>
  <c r="L1485" i="1" s="1"/>
  <c r="J1492" i="1" a="1"/>
  <c r="J1492" i="1" s="1"/>
  <c r="K1485" i="1" a="1"/>
  <c r="K1485" i="1" s="1"/>
  <c r="L1492" i="1" a="1"/>
  <c r="L1492" i="1" s="1"/>
  <c r="K1499" i="1" a="1"/>
  <c r="K1499" i="1" s="1"/>
  <c r="J1494" i="1" a="1"/>
  <c r="J1494" i="1" s="1"/>
  <c r="L1499" i="1" a="1"/>
  <c r="L1499" i="1" s="1"/>
  <c r="J1499" i="1" a="1"/>
  <c r="J1499" i="1" s="1"/>
  <c r="K1487" i="1" a="1"/>
  <c r="K1487" i="1" s="1"/>
  <c r="K1494" i="1" a="1"/>
  <c r="K1494" i="1" s="1"/>
  <c r="L1487" i="1" a="1"/>
  <c r="L1487" i="1" s="1"/>
  <c r="L1458" i="1" a="1"/>
  <c r="L1458" i="1" s="1"/>
  <c r="L1457" i="1" a="1"/>
  <c r="L1457" i="1" s="1"/>
  <c r="K1458" i="1" a="1"/>
  <c r="K1458" i="1" s="1"/>
  <c r="J1457" i="1" a="1"/>
  <c r="J1457" i="1" s="1"/>
  <c r="K1457" i="1" a="1"/>
  <c r="K1457" i="1" s="1"/>
  <c r="J1458" i="1" a="1"/>
  <c r="J1458" i="1" s="1"/>
  <c r="J1450" i="1" a="1"/>
  <c r="J1450" i="1" s="1"/>
  <c r="L1449" i="1" a="1"/>
  <c r="L1449" i="1" s="1"/>
  <c r="K1453" i="1" a="1"/>
  <c r="K1453" i="1" s="1"/>
  <c r="K1454" i="1" a="1"/>
  <c r="K1454" i="1" s="1"/>
  <c r="K1452" i="1" a="1"/>
  <c r="K1452" i="1" s="1"/>
  <c r="K1451" i="1" a="1"/>
  <c r="K1451" i="1" s="1"/>
  <c r="K1449" i="1" a="1"/>
  <c r="K1449" i="1" s="1"/>
  <c r="L1456" i="1" a="1"/>
  <c r="L1456" i="1" s="1"/>
  <c r="K1456" i="1" a="1"/>
  <c r="K1456" i="1" s="1"/>
  <c r="J1455" i="1" a="1"/>
  <c r="J1455" i="1" s="1"/>
  <c r="J1456" i="1" a="1"/>
  <c r="J1456" i="1" s="1"/>
  <c r="K1455" i="1" a="1"/>
  <c r="K1455" i="1" s="1"/>
  <c r="J1449" i="1" a="1"/>
  <c r="J1449" i="1" s="1"/>
  <c r="L1455" i="1" a="1"/>
  <c r="L1455" i="1" s="1"/>
  <c r="L1453" i="1" a="1"/>
  <c r="L1453" i="1" s="1"/>
  <c r="L1452" i="1" a="1"/>
  <c r="L1452" i="1" s="1"/>
  <c r="K1448" i="1" a="1"/>
  <c r="K1448" i="1" s="1"/>
  <c r="J1453" i="1" a="1"/>
  <c r="J1453" i="1" s="1"/>
  <c r="L1451" i="1" a="1"/>
  <c r="L1451" i="1" s="1"/>
  <c r="J1454" i="1" a="1"/>
  <c r="J1454" i="1" s="1"/>
  <c r="J1452" i="1" a="1"/>
  <c r="J1452" i="1" s="1"/>
  <c r="L1448" i="1" a="1"/>
  <c r="L1448" i="1" s="1"/>
  <c r="J1448" i="1" a="1"/>
  <c r="J1448" i="1" s="1"/>
  <c r="J1451" i="1" a="1"/>
  <c r="J1451" i="1" s="1"/>
  <c r="L1454" i="1" a="1"/>
  <c r="L1454" i="1" s="1"/>
  <c r="K1450" i="1" a="1"/>
  <c r="K1450" i="1" s="1"/>
  <c r="L1450" i="1" a="1"/>
  <c r="L1450" i="1" s="1"/>
  <c r="L1446" i="1" a="1"/>
  <c r="L1446" i="1" s="1"/>
  <c r="K1446" i="1" a="1"/>
  <c r="K1446" i="1" s="1"/>
  <c r="J1446" i="1" a="1"/>
  <c r="J1446" i="1" s="1"/>
  <c r="K1440" i="1" a="1"/>
  <c r="K1440" i="1" s="1"/>
  <c r="K1445" i="1" a="1"/>
  <c r="K1445" i="1" s="1"/>
  <c r="K1444" i="1" a="1"/>
  <c r="K1444" i="1" s="1"/>
  <c r="K1442" i="1" a="1"/>
  <c r="K1442" i="1" s="1"/>
  <c r="J1440" i="1" a="1"/>
  <c r="J1440" i="1" s="1"/>
  <c r="J1445" i="1" a="1"/>
  <c r="J1445" i="1" s="1"/>
  <c r="L1443" i="1" a="1"/>
  <c r="L1443" i="1" s="1"/>
  <c r="L1442" i="1" a="1"/>
  <c r="L1442" i="1" s="1"/>
  <c r="J1442" i="1" a="1"/>
  <c r="J1442" i="1" s="1"/>
  <c r="K1441" i="1" a="1"/>
  <c r="K1441" i="1" s="1"/>
  <c r="K1443" i="1" a="1"/>
  <c r="K1443" i="1" s="1"/>
  <c r="J1441" i="1" a="1"/>
  <c r="J1441" i="1" s="1"/>
  <c r="K1439" i="1" a="1"/>
  <c r="K1439" i="1" s="1"/>
  <c r="K1447" i="1" a="1"/>
  <c r="K1447" i="1" s="1"/>
  <c r="L1447" i="1" a="1"/>
  <c r="L1447" i="1" s="1"/>
  <c r="J1447" i="1" a="1"/>
  <c r="J1447" i="1" s="1"/>
  <c r="L1445" i="1" a="1"/>
  <c r="L1445" i="1" s="1"/>
  <c r="L1440" i="1" a="1"/>
  <c r="L1440" i="1" s="1"/>
  <c r="L1441" i="1" a="1"/>
  <c r="L1441" i="1" s="1"/>
  <c r="J1439" i="1" a="1"/>
  <c r="J1439" i="1" s="1"/>
  <c r="L1444" i="1" a="1"/>
  <c r="L1444" i="1" s="1"/>
  <c r="L1439" i="1" a="1"/>
  <c r="L1439" i="1" s="1"/>
  <c r="J1444" i="1" a="1"/>
  <c r="J1444" i="1" s="1"/>
  <c r="J1443" i="1" a="1"/>
  <c r="J1443" i="1" s="1"/>
  <c r="J1430" i="1" a="1"/>
  <c r="J1430" i="1" s="1"/>
  <c r="L1433" i="1" a="1"/>
  <c r="L1433" i="1" s="1"/>
  <c r="L1430" i="1" a="1"/>
  <c r="L1430" i="1" s="1"/>
  <c r="L1438" i="1" a="1"/>
  <c r="L1438" i="1" s="1"/>
  <c r="K1438" i="1" a="1"/>
  <c r="K1438" i="1" s="1"/>
  <c r="J1438" i="1" a="1"/>
  <c r="J1438" i="1" s="1"/>
  <c r="K1430" i="1" a="1"/>
  <c r="K1430" i="1" s="1"/>
  <c r="K1436" i="1" a="1"/>
  <c r="K1436" i="1" s="1"/>
  <c r="K1431" i="1" a="1"/>
  <c r="K1431" i="1" s="1"/>
  <c r="J1432" i="1" a="1"/>
  <c r="J1432" i="1" s="1"/>
  <c r="K1434" i="1" a="1"/>
  <c r="K1434" i="1" s="1"/>
  <c r="J1433" i="1" a="1"/>
  <c r="J1433" i="1" s="1"/>
  <c r="J1434" i="1" a="1"/>
  <c r="J1434" i="1" s="1"/>
  <c r="L1437" i="1" a="1"/>
  <c r="L1437" i="1" s="1"/>
  <c r="K1437" i="1" a="1"/>
  <c r="K1437" i="1" s="1"/>
  <c r="L1436" i="1" a="1"/>
  <c r="L1436" i="1" s="1"/>
  <c r="J1436" i="1" a="1"/>
  <c r="J1436" i="1" s="1"/>
  <c r="J1437" i="1" a="1"/>
  <c r="J1437" i="1" s="1"/>
  <c r="L1431" i="1" a="1"/>
  <c r="L1431" i="1" s="1"/>
  <c r="L1434" i="1" a="1"/>
  <c r="L1434" i="1" s="1"/>
  <c r="K1433" i="1" a="1"/>
  <c r="K1433" i="1" s="1"/>
  <c r="J1431" i="1" a="1"/>
  <c r="J1431" i="1" s="1"/>
  <c r="K1432" i="1" a="1"/>
  <c r="K1432" i="1" s="1"/>
  <c r="L1432" i="1" a="1"/>
  <c r="L1432" i="1" s="1"/>
  <c r="K1419" i="1" a="1"/>
  <c r="K1419" i="1" s="1"/>
  <c r="K1420" i="1" a="1"/>
  <c r="K1420" i="1" s="1"/>
  <c r="L1421" i="1" a="1"/>
  <c r="L1421" i="1" s="1"/>
  <c r="J1420" i="1" a="1"/>
  <c r="J1420" i="1" s="1"/>
  <c r="L1424" i="1" a="1"/>
  <c r="L1424" i="1" s="1"/>
  <c r="K1421" i="1" a="1"/>
  <c r="K1421" i="1" s="1"/>
  <c r="J1424" i="1" a="1"/>
  <c r="J1424" i="1" s="1"/>
  <c r="L1423" i="1" a="1"/>
  <c r="L1423" i="1" s="1"/>
  <c r="L1422" i="1" a="1"/>
  <c r="L1422" i="1" s="1"/>
  <c r="K1424" i="1" a="1"/>
  <c r="K1424" i="1" s="1"/>
  <c r="K1418" i="1" a="1"/>
  <c r="K1418" i="1" s="1"/>
  <c r="J1419" i="1" a="1"/>
  <c r="J1419" i="1" s="1"/>
  <c r="K1422" i="1" a="1"/>
  <c r="K1422" i="1" s="1"/>
  <c r="L1419" i="1" a="1"/>
  <c r="L1419" i="1" s="1"/>
  <c r="J1422" i="1" a="1"/>
  <c r="J1422" i="1" s="1"/>
  <c r="J1421" i="1" a="1"/>
  <c r="J1421" i="1" s="1"/>
  <c r="J1423" i="1" a="1"/>
  <c r="J1423" i="1" s="1"/>
  <c r="L1418" i="1" a="1"/>
  <c r="L1418" i="1" s="1"/>
  <c r="L1420" i="1" a="1"/>
  <c r="L1420" i="1" s="1"/>
  <c r="K1423" i="1" a="1"/>
  <c r="K1423" i="1" s="1"/>
  <c r="J1418" i="1" a="1"/>
  <c r="J1418" i="1" s="1"/>
  <c r="J1407" i="1" a="1"/>
  <c r="J1407" i="1" s="1"/>
  <c r="J1417" i="1" a="1"/>
  <c r="J1417" i="1" s="1"/>
  <c r="L1408" i="1" a="1"/>
  <c r="L1408" i="1" s="1"/>
  <c r="L1416" i="1" a="1"/>
  <c r="L1416" i="1" s="1"/>
  <c r="K1408" i="1" a="1"/>
  <c r="K1408" i="1" s="1"/>
  <c r="K1417" i="1" a="1"/>
  <c r="K1417" i="1" s="1"/>
  <c r="J1410" i="1" a="1"/>
  <c r="J1410" i="1" s="1"/>
  <c r="K1409" i="1" a="1"/>
  <c r="K1409" i="1" s="1"/>
  <c r="J1416" i="1" a="1"/>
  <c r="J1416" i="1" s="1"/>
  <c r="L1409" i="1" a="1"/>
  <c r="L1409" i="1" s="1"/>
  <c r="L1417" i="1" a="1"/>
  <c r="L1417" i="1" s="1"/>
  <c r="K1416" i="1" a="1"/>
  <c r="K1416" i="1" s="1"/>
  <c r="J1408" i="1" a="1"/>
  <c r="J1408" i="1" s="1"/>
  <c r="J1409" i="1" a="1"/>
  <c r="J1409" i="1" s="1"/>
  <c r="K1407" i="1" a="1"/>
  <c r="K1407" i="1" s="1"/>
  <c r="K1410" i="1" a="1"/>
  <c r="K1410" i="1" s="1"/>
  <c r="L1407" i="1" a="1"/>
  <c r="L1407" i="1" s="1"/>
  <c r="L1410" i="1" a="1"/>
  <c r="L1410" i="1" s="1"/>
  <c r="J1403" i="1" a="1"/>
  <c r="J1403" i="1" s="1"/>
  <c r="K1403" i="1" a="1"/>
  <c r="K1403" i="1" s="1"/>
  <c r="J1402" i="1" a="1"/>
  <c r="J1402" i="1" s="1"/>
  <c r="L1401" i="1" a="1"/>
  <c r="L1401" i="1" s="1"/>
  <c r="K1404" i="1" a="1"/>
  <c r="K1404" i="1" s="1"/>
  <c r="L1402" i="1" a="1"/>
  <c r="L1402" i="1" s="1"/>
  <c r="K1401" i="1" a="1"/>
  <c r="K1401" i="1" s="1"/>
  <c r="L1405" i="1" a="1"/>
  <c r="L1405" i="1" s="1"/>
  <c r="K1405" i="1" a="1"/>
  <c r="K1405" i="1" s="1"/>
  <c r="K1402" i="1" a="1"/>
  <c r="K1402" i="1" s="1"/>
  <c r="J1405" i="1" a="1"/>
  <c r="J1405" i="1" s="1"/>
  <c r="L1404" i="1" a="1"/>
  <c r="L1404" i="1" s="1"/>
  <c r="J1404" i="1" a="1"/>
  <c r="J1404" i="1" s="1"/>
  <c r="J1401" i="1" a="1"/>
  <c r="J1401" i="1" s="1"/>
  <c r="L1403" i="1" a="1"/>
  <c r="L1403" i="1" s="1"/>
  <c r="J1530" i="1" a="1"/>
  <c r="J1530" i="1" s="1"/>
  <c r="K1531" i="1" a="1"/>
  <c r="K1531" i="1" s="1"/>
  <c r="K1549" i="1" a="1"/>
  <c r="K1549" i="1" s="1"/>
  <c r="K1530" i="1" a="1"/>
  <c r="K1530" i="1" s="1"/>
  <c r="L1531" i="1" a="1"/>
  <c r="L1531" i="1" s="1"/>
  <c r="J1531" i="1" a="1"/>
  <c r="J1531" i="1" s="1"/>
  <c r="J1548" i="1" a="1"/>
  <c r="J1548" i="1" s="1"/>
  <c r="L1530" i="1" a="1"/>
  <c r="L1530" i="1" s="1"/>
  <c r="L1548" i="1" a="1"/>
  <c r="L1548" i="1" s="1"/>
  <c r="L1549" i="1" a="1"/>
  <c r="L1549" i="1" s="1"/>
  <c r="K1548" i="1" a="1"/>
  <c r="K1548" i="1" s="1"/>
  <c r="J1549" i="1" a="1"/>
  <c r="J1549" i="1" s="1"/>
  <c r="J2020" i="1" a="1"/>
  <c r="J2020" i="1" s="1"/>
  <c r="L2015" i="1" a="1"/>
  <c r="L2015" i="1" s="1"/>
  <c r="L2018" i="1" a="1"/>
  <c r="L2018" i="1" s="1"/>
  <c r="L2019" i="1" s="1" a="1"/>
  <c r="L2019" i="1" s="1"/>
  <c r="K2015" i="1" a="1"/>
  <c r="K2015" i="1" s="1"/>
  <c r="J2016" i="1" a="1"/>
  <c r="J2016" i="1" s="1"/>
  <c r="J2017" i="1" s="1" a="1"/>
  <c r="J2017" i="1" s="1"/>
  <c r="K2018" i="1" a="1"/>
  <c r="K2018" i="1" s="1"/>
  <c r="K2019" i="1" s="1" a="1"/>
  <c r="K2019" i="1" s="1"/>
  <c r="J2015" i="1" a="1"/>
  <c r="J2015" i="1" s="1"/>
  <c r="L2021" i="1" a="1"/>
  <c r="L2021" i="1" s="1"/>
  <c r="L2020" i="1" a="1"/>
  <c r="L2020" i="1" s="1"/>
  <c r="L2016" i="1" a="1"/>
  <c r="L2016" i="1" s="1"/>
  <c r="L2017" i="1" s="1" a="1"/>
  <c r="L2017" i="1" s="1"/>
  <c r="K2021" i="1" a="1"/>
  <c r="K2021" i="1" s="1"/>
  <c r="K2020" i="1" a="1"/>
  <c r="K2020" i="1" s="1"/>
  <c r="K2016" i="1" a="1"/>
  <c r="K2016" i="1" s="1"/>
  <c r="K2017" i="1" s="1" a="1"/>
  <c r="K2017" i="1" s="1"/>
  <c r="J2021" i="1" a="1"/>
  <c r="J2021" i="1" s="1"/>
  <c r="J2018" i="1" a="1"/>
  <c r="J2018" i="1" s="1"/>
  <c r="J2019" i="1" s="1" a="1"/>
  <c r="J2019" i="1" s="1"/>
  <c r="L2005" i="1" a="1"/>
  <c r="L2005" i="1" s="1"/>
  <c r="J2006" i="1" a="1"/>
  <c r="J2006" i="1" s="1"/>
  <c r="J2007" i="1" s="1" a="1"/>
  <c r="J2007" i="1" s="1"/>
  <c r="J2005" i="1" a="1"/>
  <c r="J2005" i="1" s="1"/>
  <c r="L2006" i="1" a="1"/>
  <c r="L2006" i="1" s="1"/>
  <c r="L2007" i="1" s="1" a="1"/>
  <c r="L2007" i="1" s="1"/>
  <c r="K2010" i="1" a="1"/>
  <c r="K2010" i="1" s="1"/>
  <c r="K2006" i="1" a="1"/>
  <c r="K2006" i="1" s="1"/>
  <c r="K2007" i="1" s="1" a="1"/>
  <c r="K2007" i="1" s="1"/>
  <c r="L2008" i="1" a="1"/>
  <c r="L2008" i="1" s="1"/>
  <c r="L2009" i="1" s="1" a="1"/>
  <c r="L2009" i="1" s="1"/>
  <c r="J2011" i="1" a="1"/>
  <c r="J2011" i="1" s="1"/>
  <c r="L2010" i="1" a="1"/>
  <c r="L2010" i="1" s="1"/>
  <c r="L2013" i="1" a="1"/>
  <c r="L2013" i="1" s="1"/>
  <c r="L2014" i="1" s="1" a="1"/>
  <c r="L2014" i="1" s="1"/>
  <c r="K2011" i="1" a="1"/>
  <c r="K2011" i="1" s="1"/>
  <c r="J2013" i="1" a="1"/>
  <c r="J2013" i="1" s="1"/>
  <c r="J2014" i="1" s="1" a="1"/>
  <c r="J2014" i="1" s="1"/>
  <c r="K2013" i="1" a="1"/>
  <c r="K2013" i="1" s="1"/>
  <c r="K2014" i="1" s="1" a="1"/>
  <c r="K2014" i="1" s="1"/>
  <c r="J2010" i="1" a="1"/>
  <c r="J2010" i="1" s="1"/>
  <c r="K2005" i="1" a="1"/>
  <c r="K2005" i="1" s="1"/>
  <c r="K2008" i="1" a="1"/>
  <c r="K2008" i="1" s="1"/>
  <c r="K2009" i="1" s="1" a="1"/>
  <c r="K2009" i="1" s="1"/>
  <c r="L2011" i="1" a="1"/>
  <c r="L2011" i="1" s="1"/>
  <c r="J2008" i="1" a="1"/>
  <c r="J2008" i="1" s="1"/>
  <c r="J2009" i="1" s="1" a="1"/>
  <c r="J2009" i="1" s="1"/>
  <c r="L2001" i="1" a="1"/>
  <c r="L2001" i="1" s="1"/>
  <c r="L1997" i="1" a="1"/>
  <c r="L1997" i="1" s="1"/>
  <c r="L1998" i="1" a="1"/>
  <c r="L1998" i="1" s="1"/>
  <c r="K2003" i="1" a="1"/>
  <c r="K2003" i="1" s="1"/>
  <c r="K2004" i="1" s="1" a="1"/>
  <c r="K2004" i="1" s="1"/>
  <c r="J2003" i="1" a="1"/>
  <c r="J2003" i="1" s="1"/>
  <c r="J2004" i="1" s="1" a="1"/>
  <c r="J2004" i="1" s="1"/>
  <c r="K1996" i="1" a="1"/>
  <c r="K1996" i="1" s="1"/>
  <c r="K2001" i="1" a="1"/>
  <c r="K2001" i="1" s="1"/>
  <c r="J1996" i="1" a="1"/>
  <c r="J1996" i="1" s="1"/>
  <c r="J2001" i="1" a="1"/>
  <c r="J2001" i="1" s="1"/>
  <c r="K1999" i="1" a="1"/>
  <c r="K1999" i="1" s="1"/>
  <c r="K2000" i="1" a="1"/>
  <c r="K2000" i="1" s="1"/>
  <c r="L2000" i="1" a="1"/>
  <c r="L2000" i="1" s="1"/>
  <c r="J2000" i="1" a="1"/>
  <c r="J2000" i="1" s="1"/>
  <c r="K1998" i="1" a="1"/>
  <c r="K1998" i="1" s="1"/>
  <c r="J1999" i="1" a="1"/>
  <c r="J1999" i="1" s="1"/>
  <c r="K1997" i="1" a="1"/>
  <c r="K1997" i="1" s="1"/>
  <c r="J1997" i="1" a="1"/>
  <c r="J1997" i="1" s="1"/>
  <c r="L2003" i="1" a="1"/>
  <c r="L2003" i="1" s="1"/>
  <c r="L2004" i="1" s="1" a="1"/>
  <c r="L2004" i="1" s="1"/>
  <c r="L1999" i="1" a="1"/>
  <c r="L1999" i="1" s="1"/>
  <c r="J1998" i="1" a="1"/>
  <c r="J1998" i="1" s="1"/>
  <c r="L1996" i="1" a="1"/>
  <c r="L1996" i="1" s="1"/>
  <c r="J1993" i="1" a="1"/>
  <c r="J1993" i="1" s="1"/>
  <c r="J1990" i="1" a="1"/>
  <c r="J1990" i="1" s="1"/>
  <c r="K1990" i="1" a="1"/>
  <c r="K1990" i="1" s="1"/>
  <c r="L1987" i="1" a="1"/>
  <c r="L1987" i="1" s="1"/>
  <c r="K1987" i="1" a="1"/>
  <c r="K1987" i="1" s="1"/>
  <c r="J1989" i="1" a="1"/>
  <c r="J1989" i="1" s="1"/>
  <c r="L1991" i="1" a="1"/>
  <c r="L1991" i="1" s="1"/>
  <c r="L1988" i="1" a="1"/>
  <c r="L1988" i="1" s="1"/>
  <c r="J1995" i="1" a="1"/>
  <c r="J1995" i="1" s="1"/>
  <c r="K1989" i="1" a="1"/>
  <c r="K1989" i="1" s="1"/>
  <c r="J1987" i="1" a="1"/>
  <c r="J1987" i="1" s="1"/>
  <c r="J1988" i="1" a="1"/>
  <c r="J1988" i="1" s="1"/>
  <c r="K1988" i="1" a="1"/>
  <c r="K1988" i="1" s="1"/>
  <c r="J1994" i="1" a="1"/>
  <c r="J1994" i="1" s="1"/>
  <c r="L1989" i="1" a="1"/>
  <c r="L1989" i="1" s="1"/>
  <c r="K1993" i="1" a="1"/>
  <c r="K1993" i="1" s="1"/>
  <c r="K1991" i="1" a="1"/>
  <c r="K1991" i="1" s="1"/>
  <c r="L1995" i="1" a="1"/>
  <c r="L1995" i="1" s="1"/>
  <c r="K1995" i="1" a="1"/>
  <c r="K1995" i="1" s="1"/>
  <c r="J1991" i="1" a="1"/>
  <c r="J1991" i="1" s="1"/>
  <c r="L1994" i="1" a="1"/>
  <c r="L1994" i="1" s="1"/>
  <c r="K1994" i="1" a="1"/>
  <c r="K1994" i="1" s="1"/>
  <c r="L1992" i="1" a="1"/>
  <c r="L1992" i="1" s="1"/>
  <c r="J1992" i="1" a="1"/>
  <c r="J1992" i="1" s="1"/>
  <c r="K1992" i="1" a="1"/>
  <c r="K1992" i="1" s="1"/>
  <c r="L1990" i="1" a="1"/>
  <c r="L1990" i="1" s="1"/>
  <c r="L1993" i="1" a="1"/>
  <c r="L1993" i="1" s="1"/>
  <c r="K1984" i="1" a="1"/>
  <c r="K1984" i="1" s="1"/>
  <c r="L1982" i="1" a="1"/>
  <c r="L1982" i="1" s="1"/>
  <c r="L1979" i="1" a="1"/>
  <c r="L1979" i="1" s="1"/>
  <c r="K1983" i="1" a="1"/>
  <c r="K1983" i="1" s="1"/>
  <c r="L1981" i="1" a="1"/>
  <c r="L1981" i="1" s="1"/>
  <c r="K1980" i="1" a="1"/>
  <c r="K1980" i="1" s="1"/>
  <c r="J1985" i="1" a="1"/>
  <c r="J1985" i="1" s="1"/>
  <c r="J1984" i="1" a="1"/>
  <c r="J1984" i="1" s="1"/>
  <c r="L1984" i="1" a="1"/>
  <c r="L1984" i="1" s="1"/>
  <c r="J1982" i="1" a="1"/>
  <c r="J1982" i="1" s="1"/>
  <c r="L1980" i="1" a="1"/>
  <c r="L1980" i="1" s="1"/>
  <c r="J1986" i="1" a="1"/>
  <c r="J1986" i="1" s="1"/>
  <c r="K1982" i="1" a="1"/>
  <c r="K1982" i="1" s="1"/>
  <c r="K1985" i="1" a="1"/>
  <c r="K1985" i="1" s="1"/>
  <c r="J1979" i="1" a="1"/>
  <c r="J1979" i="1" s="1"/>
  <c r="L1985" i="1" a="1"/>
  <c r="L1985" i="1" s="1"/>
  <c r="J1980" i="1" a="1"/>
  <c r="J1980" i="1" s="1"/>
  <c r="L1986" i="1" a="1"/>
  <c r="L1986" i="1" s="1"/>
  <c r="K1986" i="1" a="1"/>
  <c r="K1986" i="1" s="1"/>
  <c r="K1981" i="1" a="1"/>
  <c r="K1981" i="1" s="1"/>
  <c r="J1981" i="1" a="1"/>
  <c r="J1981" i="1" s="1"/>
  <c r="K1979" i="1" a="1"/>
  <c r="K1979" i="1" s="1"/>
  <c r="L1983" i="1" a="1"/>
  <c r="L1983" i="1" s="1"/>
  <c r="J1983" i="1" a="1"/>
  <c r="J1983" i="1" s="1"/>
  <c r="K1973" i="1" a="1"/>
  <c r="K1973" i="1" s="1"/>
  <c r="J1974" i="1" a="1"/>
  <c r="J1974" i="1" s="1"/>
  <c r="J1972" i="1" a="1"/>
  <c r="J1972" i="1" s="1"/>
  <c r="J1969" i="1" a="1"/>
  <c r="J1969" i="1" s="1"/>
  <c r="L1975" i="1" a="1"/>
  <c r="L1975" i="1" s="1"/>
  <c r="J1973" i="1" a="1"/>
  <c r="J1973" i="1" s="1"/>
  <c r="K1975" i="1" a="1"/>
  <c r="K1975" i="1" s="1"/>
  <c r="L1971" i="1" a="1"/>
  <c r="L1971" i="1" s="1"/>
  <c r="J1975" i="1" a="1"/>
  <c r="J1975" i="1" s="1"/>
  <c r="K1972" i="1" a="1"/>
  <c r="K1972" i="1" s="1"/>
  <c r="K1974" i="1" a="1"/>
  <c r="K1974" i="1" s="1"/>
  <c r="L1970" i="1" a="1"/>
  <c r="L1970" i="1" s="1"/>
  <c r="L1969" i="1" a="1"/>
  <c r="L1969" i="1" s="1"/>
  <c r="K1969" i="1" a="1"/>
  <c r="K1969" i="1" s="1"/>
  <c r="J1970" i="1" a="1"/>
  <c r="J1970" i="1" s="1"/>
  <c r="J1971" i="1" a="1"/>
  <c r="J1971" i="1" s="1"/>
  <c r="K1970" i="1" a="1"/>
  <c r="K1970" i="1" s="1"/>
  <c r="L1977" i="1" a="1"/>
  <c r="L1977" i="1" s="1"/>
  <c r="J1976" i="1" a="1"/>
  <c r="J1976" i="1" s="1"/>
  <c r="K1977" i="1" a="1"/>
  <c r="K1977" i="1" s="1"/>
  <c r="J1977" i="1" a="1"/>
  <c r="J1977" i="1" s="1"/>
  <c r="K1971" i="1" a="1"/>
  <c r="K1971" i="1" s="1"/>
  <c r="L1974" i="1" a="1"/>
  <c r="L1974" i="1" s="1"/>
  <c r="L1976" i="1" a="1"/>
  <c r="L1976" i="1" s="1"/>
  <c r="K1976" i="1" a="1"/>
  <c r="K1976" i="1" s="1"/>
  <c r="L1973" i="1" a="1"/>
  <c r="L1973" i="1" s="1"/>
  <c r="L1972" i="1" a="1"/>
  <c r="L1972" i="1" s="1"/>
  <c r="K1968" i="1" a="1"/>
  <c r="K1968" i="1" s="1"/>
  <c r="J1968" i="1" a="1"/>
  <c r="J1968" i="1" s="1"/>
  <c r="K1961" i="1" a="1"/>
  <c r="K1961" i="1" s="1"/>
  <c r="L1967" i="1" a="1"/>
  <c r="L1967" i="1" s="1"/>
  <c r="J1963" i="1" a="1"/>
  <c r="J1963" i="1" s="1"/>
  <c r="J1964" i="1" a="1"/>
  <c r="J1964" i="1" s="1"/>
  <c r="J1967" i="1" a="1"/>
  <c r="J1967" i="1" s="1"/>
  <c r="K1963" i="1" a="1"/>
  <c r="K1963" i="1" s="1"/>
  <c r="J1960" i="1" a="1"/>
  <c r="J1960" i="1" s="1"/>
  <c r="J1962" i="1" a="1"/>
  <c r="J1962" i="1" s="1"/>
  <c r="L1965" i="1" a="1"/>
  <c r="L1965" i="1" s="1"/>
  <c r="J1966" i="1" a="1"/>
  <c r="J1966" i="1" s="1"/>
  <c r="K1967" i="1" a="1"/>
  <c r="K1967" i="1" s="1"/>
  <c r="L1961" i="1" a="1"/>
  <c r="L1961" i="1" s="1"/>
  <c r="L1962" i="1" a="1"/>
  <c r="L1962" i="1" s="1"/>
  <c r="J1961" i="1" a="1"/>
  <c r="J1961" i="1" s="1"/>
  <c r="K1965" i="1" a="1"/>
  <c r="K1965" i="1" s="1"/>
  <c r="K1966" i="1" a="1"/>
  <c r="K1966" i="1" s="1"/>
  <c r="K1962" i="1" a="1"/>
  <c r="K1962" i="1" s="1"/>
  <c r="J1965" i="1" a="1"/>
  <c r="J1965" i="1" s="1"/>
  <c r="L1964" i="1" a="1"/>
  <c r="L1964" i="1" s="1"/>
  <c r="L1968" i="1" a="1"/>
  <c r="L1968" i="1" s="1"/>
  <c r="L1963" i="1" a="1"/>
  <c r="L1963" i="1" s="1"/>
  <c r="K1964" i="1" a="1"/>
  <c r="K1964" i="1" s="1"/>
  <c r="L1966" i="1" a="1"/>
  <c r="L1966" i="1" s="1"/>
  <c r="L1960" i="1" a="1"/>
  <c r="L1960" i="1" s="1"/>
  <c r="K1960" i="1" a="1"/>
  <c r="K1960" i="1" s="1"/>
  <c r="K1952" i="1" a="1"/>
  <c r="K1952" i="1" s="1"/>
  <c r="L1958" i="1" a="1"/>
  <c r="L1958" i="1" s="1"/>
  <c r="K1956" i="1" a="1"/>
  <c r="K1956" i="1" s="1"/>
  <c r="L1953" i="1" a="1"/>
  <c r="L1953" i="1" s="1"/>
  <c r="L1952" i="1" a="1"/>
  <c r="L1952" i="1" s="1"/>
  <c r="L1951" i="1" a="1"/>
  <c r="L1951" i="1" s="1"/>
  <c r="J1950" i="1" a="1"/>
  <c r="J1950" i="1" s="1"/>
  <c r="K1957" i="1" a="1"/>
  <c r="K1957" i="1" s="1"/>
  <c r="K1955" i="1" a="1"/>
  <c r="K1955" i="1" s="1"/>
  <c r="K1950" i="1" a="1"/>
  <c r="K1950" i="1" s="1"/>
  <c r="K1958" i="1" a="1"/>
  <c r="K1958" i="1" s="1"/>
  <c r="K1951" i="1" a="1"/>
  <c r="K1951" i="1" s="1"/>
  <c r="L1957" i="1" a="1"/>
  <c r="L1957" i="1" s="1"/>
  <c r="J1957" i="1" a="1"/>
  <c r="J1957" i="1" s="1"/>
  <c r="J1958" i="1" a="1"/>
  <c r="J1958" i="1" s="1"/>
  <c r="J1955" i="1" a="1"/>
  <c r="J1955" i="1" s="1"/>
  <c r="J1952" i="1" a="1"/>
  <c r="J1952" i="1" s="1"/>
  <c r="J1953" i="1" a="1"/>
  <c r="J1953" i="1" s="1"/>
  <c r="K1953" i="1" a="1"/>
  <c r="K1953" i="1" s="1"/>
  <c r="L1956" i="1" a="1"/>
  <c r="L1956" i="1" s="1"/>
  <c r="L1955" i="1" a="1"/>
  <c r="L1955" i="1" s="1"/>
  <c r="J1951" i="1" a="1"/>
  <c r="J1951" i="1" s="1"/>
  <c r="L1950" i="1" a="1"/>
  <c r="L1950" i="1" s="1"/>
  <c r="L1959" i="1" a="1"/>
  <c r="L1959" i="1" s="1"/>
  <c r="J1959" i="1" a="1"/>
  <c r="J1959" i="1" s="1"/>
  <c r="K1959" i="1" a="1"/>
  <c r="K1959" i="1" s="1"/>
  <c r="J1956" i="1" a="1"/>
  <c r="J1956" i="1" s="1"/>
  <c r="J1946" i="1" a="1"/>
  <c r="J1946" i="1" s="1"/>
  <c r="K1943" i="1" a="1"/>
  <c r="K1943" i="1" s="1"/>
  <c r="L1945" i="1" a="1"/>
  <c r="L1945" i="1" s="1"/>
  <c r="K1946" i="1" a="1"/>
  <c r="K1946" i="1" s="1"/>
  <c r="J1949" i="1" a="1"/>
  <c r="J1949" i="1" s="1"/>
  <c r="K1947" i="1" a="1"/>
  <c r="K1947" i="1" s="1"/>
  <c r="J1943" i="1" a="1"/>
  <c r="J1943" i="1" s="1"/>
  <c r="J1947" i="1" a="1"/>
  <c r="J1947" i="1" s="1"/>
  <c r="K1942" i="1" a="1"/>
  <c r="K1942" i="1" s="1"/>
  <c r="L1946" i="1" a="1"/>
  <c r="L1946" i="1" s="1"/>
  <c r="L1944" i="1" a="1"/>
  <c r="L1944" i="1" s="1"/>
  <c r="J1944" i="1" a="1"/>
  <c r="J1944" i="1" s="1"/>
  <c r="L1949" i="1" a="1"/>
  <c r="L1949" i="1" s="1"/>
  <c r="K1949" i="1" a="1"/>
  <c r="K1949" i="1" s="1"/>
  <c r="J1941" i="1" a="1"/>
  <c r="J1941" i="1" s="1"/>
  <c r="L1948" i="1" a="1"/>
  <c r="L1948" i="1" s="1"/>
  <c r="K1948" i="1" a="1"/>
  <c r="K1948" i="1" s="1"/>
  <c r="L1942" i="1" a="1"/>
  <c r="L1942" i="1" s="1"/>
  <c r="L1943" i="1" a="1"/>
  <c r="L1943" i="1" s="1"/>
  <c r="K1945" i="1" a="1"/>
  <c r="K1945" i="1" s="1"/>
  <c r="J1942" i="1" a="1"/>
  <c r="J1942" i="1" s="1"/>
  <c r="K1944" i="1" a="1"/>
  <c r="K1944" i="1" s="1"/>
  <c r="J1948" i="1" a="1"/>
  <c r="J1948" i="1" s="1"/>
  <c r="L1941" i="1" a="1"/>
  <c r="L1941" i="1" s="1"/>
  <c r="L1947" i="1" a="1"/>
  <c r="L1947" i="1" s="1"/>
  <c r="K1941" i="1" a="1"/>
  <c r="K1941" i="1" s="1"/>
  <c r="J1945" i="1" a="1"/>
  <c r="J1945" i="1" s="1"/>
  <c r="L1939" i="1" a="1"/>
  <c r="L1939" i="1" s="1"/>
  <c r="J1939" i="1" a="1"/>
  <c r="J1939" i="1" s="1"/>
  <c r="J1936" i="1" a="1"/>
  <c r="J1936" i="1" s="1"/>
  <c r="L1938" i="1" a="1"/>
  <c r="L1938" i="1" s="1"/>
  <c r="L1937" i="1" a="1"/>
  <c r="L1937" i="1" s="1"/>
  <c r="K1935" i="1" a="1"/>
  <c r="K1935" i="1" s="1"/>
  <c r="K1939" i="1" a="1"/>
  <c r="K1939" i="1" s="1"/>
  <c r="L1935" i="1" a="1"/>
  <c r="L1935" i="1" s="1"/>
  <c r="K1934" i="1" a="1"/>
  <c r="K1934" i="1" s="1"/>
  <c r="J1935" i="1" a="1"/>
  <c r="J1935" i="1" s="1"/>
  <c r="L1933" i="1" a="1"/>
  <c r="L1933" i="1" s="1"/>
  <c r="L1934" i="1" a="1"/>
  <c r="L1934" i="1" s="1"/>
  <c r="J1934" i="1" a="1"/>
  <c r="J1934" i="1" s="1"/>
  <c r="K1933" i="1" a="1"/>
  <c r="K1933" i="1" s="1"/>
  <c r="K1937" i="1" a="1"/>
  <c r="K1937" i="1" s="1"/>
  <c r="L1932" i="1" a="1"/>
  <c r="L1932" i="1" s="1"/>
  <c r="J1937" i="1" a="1"/>
  <c r="J1937" i="1" s="1"/>
  <c r="K1932" i="1" a="1"/>
  <c r="K1932" i="1" s="1"/>
  <c r="J1938" i="1" a="1"/>
  <c r="J1938" i="1" s="1"/>
  <c r="L1940" i="1" a="1"/>
  <c r="L1940" i="1" s="1"/>
  <c r="K1940" i="1" a="1"/>
  <c r="K1940" i="1" s="1"/>
  <c r="K1936" i="1" a="1"/>
  <c r="K1936" i="1" s="1"/>
  <c r="J1933" i="1" a="1"/>
  <c r="J1933" i="1" s="1"/>
  <c r="J1940" i="1" a="1"/>
  <c r="J1940" i="1" s="1"/>
  <c r="K1938" i="1" a="1"/>
  <c r="K1938" i="1" s="1"/>
  <c r="L1936" i="1" a="1"/>
  <c r="L1936" i="1" s="1"/>
  <c r="K1923" i="1" a="1"/>
  <c r="K1923" i="1" s="1"/>
  <c r="L1926" i="1" a="1"/>
  <c r="L1926" i="1" s="1"/>
  <c r="K1929" i="1" a="1"/>
  <c r="K1929" i="1" s="1"/>
  <c r="L1928" i="1" a="1"/>
  <c r="L1928" i="1" s="1"/>
  <c r="J1928" i="1" a="1"/>
  <c r="J1928" i="1" s="1"/>
  <c r="J1927" i="1" a="1"/>
  <c r="J1927" i="1" s="1"/>
  <c r="J1929" i="1" a="1"/>
  <c r="J1929" i="1" s="1"/>
  <c r="L1923" i="1" a="1"/>
  <c r="L1923" i="1" s="1"/>
  <c r="L1929" i="1" a="1"/>
  <c r="L1929" i="1" s="1"/>
  <c r="J1924" i="1" a="1"/>
  <c r="J1924" i="1" s="1"/>
  <c r="J1926" i="1" a="1"/>
  <c r="J1926" i="1" s="1"/>
  <c r="K1926" i="1" a="1"/>
  <c r="K1926" i="1" s="1"/>
  <c r="K1924" i="1" a="1"/>
  <c r="K1924" i="1" s="1"/>
  <c r="J1932" i="1" a="1"/>
  <c r="J1932" i="1" s="1"/>
  <c r="L1924" i="1" a="1"/>
  <c r="L1924" i="1" s="1"/>
  <c r="J1931" i="1" a="1"/>
  <c r="J1931" i="1" s="1"/>
  <c r="L1927" i="1" a="1"/>
  <c r="L1927" i="1" s="1"/>
  <c r="L1925" i="1" a="1"/>
  <c r="L1925" i="1" s="1"/>
  <c r="J1923" i="1" a="1"/>
  <c r="J1923" i="1" s="1"/>
  <c r="L1931" i="1" a="1"/>
  <c r="L1931" i="1" s="1"/>
  <c r="K1931" i="1" a="1"/>
  <c r="K1931" i="1" s="1"/>
  <c r="L1930" i="1" a="1"/>
  <c r="L1930" i="1" s="1"/>
  <c r="K1930" i="1" a="1"/>
  <c r="K1930" i="1" s="1"/>
  <c r="J1930" i="1" a="1"/>
  <c r="J1930" i="1" s="1"/>
  <c r="J1925" i="1" a="1"/>
  <c r="J1925" i="1" s="1"/>
  <c r="K1928" i="1" a="1"/>
  <c r="K1928" i="1" s="1"/>
  <c r="K1927" i="1" a="1"/>
  <c r="K1927" i="1" s="1"/>
  <c r="K1925" i="1" a="1"/>
  <c r="K1925" i="1" s="1"/>
  <c r="L1916" i="1" a="1"/>
  <c r="L1916" i="1" s="1"/>
  <c r="K1915" i="1" a="1"/>
  <c r="K1915" i="1" s="1"/>
  <c r="L1922" i="1" a="1"/>
  <c r="L1922" i="1" s="1"/>
  <c r="K1917" i="1" a="1"/>
  <c r="K1917" i="1" s="1"/>
  <c r="L1915" i="1" a="1"/>
  <c r="L1915" i="1" s="1"/>
  <c r="J1915" i="1" a="1"/>
  <c r="J1915" i="1" s="1"/>
  <c r="J1918" i="1" a="1"/>
  <c r="J1918" i="1" s="1"/>
  <c r="L1919" i="1" a="1"/>
  <c r="L1919" i="1" s="1"/>
  <c r="L1917" i="1" a="1"/>
  <c r="L1917" i="1" s="1"/>
  <c r="K1921" i="1" a="1"/>
  <c r="K1921" i="1" s="1"/>
  <c r="L1914" i="1" a="1"/>
  <c r="L1914" i="1" s="1"/>
  <c r="J1922" i="1" a="1"/>
  <c r="J1922" i="1" s="1"/>
  <c r="K1920" i="1" a="1"/>
  <c r="K1920" i="1" s="1"/>
  <c r="K1916" i="1" a="1"/>
  <c r="K1916" i="1" s="1"/>
  <c r="L1920" i="1" a="1"/>
  <c r="L1920" i="1" s="1"/>
  <c r="J1916" i="1" a="1"/>
  <c r="J1916" i="1" s="1"/>
  <c r="J1914" i="1" a="1"/>
  <c r="J1914" i="1" s="1"/>
  <c r="J1921" i="1" a="1"/>
  <c r="J1921" i="1" s="1"/>
  <c r="K1922" i="1" a="1"/>
  <c r="K1922" i="1" s="1"/>
  <c r="L1921" i="1" a="1"/>
  <c r="L1921" i="1" s="1"/>
  <c r="J1917" i="1" a="1"/>
  <c r="J1917" i="1" s="1"/>
  <c r="J1920" i="1" a="1"/>
  <c r="J1920" i="1" s="1"/>
  <c r="K1919" i="1" a="1"/>
  <c r="K1919" i="1" s="1"/>
  <c r="J1919" i="1" a="1"/>
  <c r="J1919" i="1" s="1"/>
  <c r="K1918" i="1" a="1"/>
  <c r="K1918" i="1" s="1"/>
  <c r="K1914" i="1" a="1"/>
  <c r="K1914" i="1" s="1"/>
  <c r="L1918" i="1" a="1"/>
  <c r="L1918" i="1" s="1"/>
  <c r="L1910" i="1" a="1"/>
  <c r="L1910" i="1" s="1"/>
  <c r="K1911" i="1" a="1"/>
  <c r="K1911" i="1" s="1"/>
  <c r="J1908" i="1" a="1"/>
  <c r="J1908" i="1" s="1"/>
  <c r="J1912" i="1" a="1"/>
  <c r="J1912" i="1" s="1"/>
  <c r="L1912" i="1" a="1"/>
  <c r="L1912" i="1" s="1"/>
  <c r="L1908" i="1" a="1"/>
  <c r="L1908" i="1" s="1"/>
  <c r="L1906" i="1" a="1"/>
  <c r="L1906" i="1" s="1"/>
  <c r="J1906" i="1" a="1"/>
  <c r="J1906" i="1" s="1"/>
  <c r="K1910" i="1" a="1"/>
  <c r="K1910" i="1" s="1"/>
  <c r="K1907" i="1" a="1"/>
  <c r="K1907" i="1" s="1"/>
  <c r="J1905" i="1" a="1"/>
  <c r="J1905" i="1" s="1"/>
  <c r="J1911" i="1" a="1"/>
  <c r="J1911" i="1" s="1"/>
  <c r="J1909" i="1" a="1"/>
  <c r="J1909" i="1" s="1"/>
  <c r="L1907" i="1" a="1"/>
  <c r="L1907" i="1" s="1"/>
  <c r="K1905" i="1" a="1"/>
  <c r="K1905" i="1" s="1"/>
  <c r="K1908" i="1" a="1"/>
  <c r="K1908" i="1" s="1"/>
  <c r="J1907" i="1" a="1"/>
  <c r="J1907" i="1" s="1"/>
  <c r="K1906" i="1" a="1"/>
  <c r="K1906" i="1" s="1"/>
  <c r="L1913" i="1" a="1"/>
  <c r="L1913" i="1" s="1"/>
  <c r="K1913" i="1" a="1"/>
  <c r="K1913" i="1" s="1"/>
  <c r="K1912" i="1" a="1"/>
  <c r="K1912" i="1" s="1"/>
  <c r="J1913" i="1" a="1"/>
  <c r="J1913" i="1" s="1"/>
  <c r="L1911" i="1" a="1"/>
  <c r="L1911" i="1" s="1"/>
  <c r="J1910" i="1" a="1"/>
  <c r="J1910" i="1" s="1"/>
  <c r="K1909" i="1" a="1"/>
  <c r="K1909" i="1" s="1"/>
  <c r="L1905" i="1" a="1"/>
  <c r="L1905" i="1" s="1"/>
  <c r="L1909" i="1" a="1"/>
  <c r="L1909" i="1" s="1"/>
  <c r="L1904" i="1" a="1"/>
  <c r="L1904" i="1" s="1"/>
  <c r="K1904" i="1" a="1"/>
  <c r="K1904" i="1" s="1"/>
  <c r="J1904" i="1" a="1"/>
  <c r="J1904" i="1" s="1"/>
  <c r="J1674" i="1" a="1"/>
  <c r="J1674" i="1" s="1"/>
  <c r="L1674" i="1" a="1"/>
  <c r="L1674" i="1" s="1"/>
  <c r="J1675" i="1" a="1"/>
  <c r="J1675" i="1" s="1"/>
  <c r="K1676" i="1" a="1"/>
  <c r="K1676" i="1" s="1"/>
  <c r="K1675" i="1" a="1"/>
  <c r="K1675" i="1" s="1"/>
  <c r="L1676" i="1" a="1"/>
  <c r="L1676" i="1" s="1"/>
  <c r="J1676" i="1" a="1"/>
  <c r="J1676" i="1" s="1"/>
  <c r="L1675" i="1" a="1"/>
  <c r="L1675" i="1" s="1"/>
  <c r="K1674" i="1" a="1"/>
  <c r="K1674" i="1" s="1"/>
  <c r="J1669" i="1" a="1"/>
  <c r="J1669" i="1" s="1"/>
  <c r="L1668" i="1" a="1"/>
  <c r="L1668" i="1" s="1"/>
  <c r="K1670" i="1" a="1"/>
  <c r="K1670" i="1" s="1"/>
  <c r="L1671" i="1" a="1"/>
  <c r="L1671" i="1" s="1"/>
  <c r="K1671" i="1" a="1"/>
  <c r="K1671" i="1" s="1"/>
  <c r="K1667" i="1" a="1"/>
  <c r="K1667" i="1" s="1"/>
  <c r="L1672" i="1" a="1"/>
  <c r="L1672" i="1" s="1"/>
  <c r="J1672" i="1" a="1"/>
  <c r="J1672" i="1" s="1"/>
  <c r="J1670" i="1" a="1"/>
  <c r="J1670" i="1" s="1"/>
  <c r="L1670" i="1" a="1"/>
  <c r="L1670" i="1" s="1"/>
  <c r="L1667" i="1" a="1"/>
  <c r="L1667" i="1" s="1"/>
  <c r="J1671" i="1" a="1"/>
  <c r="J1671" i="1" s="1"/>
  <c r="K1672" i="1" a="1"/>
  <c r="K1672" i="1" s="1"/>
  <c r="J1667" i="1" a="1"/>
  <c r="J1667" i="1" s="1"/>
  <c r="K1668" i="1" a="1"/>
  <c r="K1668" i="1" s="1"/>
  <c r="L1669" i="1" a="1"/>
  <c r="L1669" i="1" s="1"/>
  <c r="J1668" i="1" a="1"/>
  <c r="J1668" i="1" s="1"/>
  <c r="L1673" i="1" a="1"/>
  <c r="L1673" i="1" s="1"/>
  <c r="K1669" i="1" a="1"/>
  <c r="K1669" i="1" s="1"/>
  <c r="K1673" i="1" a="1"/>
  <c r="K1673" i="1" s="1"/>
  <c r="J1673" i="1" a="1"/>
  <c r="J1673" i="1" s="1"/>
  <c r="J1660" i="1" a="1"/>
  <c r="J1660" i="1" s="1"/>
  <c r="L1661" i="1" a="1"/>
  <c r="L1661" i="1" s="1"/>
  <c r="K1661" i="1" a="1"/>
  <c r="K1661" i="1" s="1"/>
  <c r="J1654" i="1" a="1"/>
  <c r="J1654" i="1" s="1"/>
  <c r="K1660" i="1" a="1"/>
  <c r="K1660" i="1" s="1"/>
  <c r="K1654" i="1" a="1"/>
  <c r="K1654" i="1" s="1"/>
  <c r="K1662" i="1" a="1"/>
  <c r="K1662" i="1" s="1"/>
  <c r="L1662" i="1" a="1"/>
  <c r="L1662" i="1" s="1"/>
  <c r="J1662" i="1" a="1"/>
  <c r="J1662" i="1" s="1"/>
  <c r="J1661" i="1" a="1"/>
  <c r="J1661" i="1" s="1"/>
  <c r="L1654" i="1" a="1"/>
  <c r="L1654" i="1" s="1"/>
  <c r="L1660" i="1" a="1"/>
  <c r="L1660" i="1" s="1"/>
  <c r="L1647" i="1" a="1"/>
  <c r="L1647" i="1" s="1"/>
  <c r="K1647" i="1" a="1"/>
  <c r="K1647" i="1" s="1"/>
  <c r="J1647" i="1" a="1"/>
  <c r="J1647" i="1" s="1"/>
  <c r="K1646" i="1" a="1"/>
  <c r="K1646" i="1" s="1"/>
  <c r="K1643" i="1" a="1"/>
  <c r="K1643" i="1" s="1"/>
  <c r="J1646" i="1" a="1"/>
  <c r="J1646" i="1" s="1"/>
  <c r="J1643" i="1" a="1"/>
  <c r="J1643" i="1" s="1"/>
  <c r="L1643" i="1" a="1"/>
  <c r="L1643" i="1" s="1"/>
  <c r="L1642" i="1" a="1"/>
  <c r="L1642" i="1" s="1"/>
  <c r="J1642" i="1" a="1"/>
  <c r="J1642" i="1" s="1"/>
  <c r="K1642" i="1" a="1"/>
  <c r="K1642" i="1" s="1"/>
  <c r="L1646" i="1" a="1"/>
  <c r="L1646" i="1" s="1"/>
  <c r="L1628" i="1" a="1"/>
  <c r="L1628" i="1" s="1"/>
  <c r="J1629" i="1" a="1"/>
  <c r="J1629" i="1" s="1"/>
  <c r="K1627" i="1" a="1"/>
  <c r="K1627" i="1" s="1"/>
  <c r="L1626" i="1" a="1"/>
  <c r="L1626" i="1" s="1"/>
  <c r="K1626" i="1" a="1"/>
  <c r="K1626" i="1" s="1"/>
  <c r="J1626" i="1" a="1"/>
  <c r="J1626" i="1" s="1"/>
  <c r="J1625" i="1" a="1"/>
  <c r="J1625" i="1" s="1"/>
  <c r="K1623" i="1" a="1"/>
  <c r="K1623" i="1" s="1"/>
  <c r="K1628" i="1" a="1"/>
  <c r="K1628" i="1" s="1"/>
  <c r="J1628" i="1" a="1"/>
  <c r="J1628" i="1" s="1"/>
  <c r="K1625" i="1" a="1"/>
  <c r="K1625" i="1" s="1"/>
  <c r="J1623" i="1" a="1"/>
  <c r="J1623" i="1" s="1"/>
  <c r="L1624" i="1" a="1"/>
  <c r="L1624" i="1" s="1"/>
  <c r="L1623" i="1" a="1"/>
  <c r="L1623" i="1" s="1"/>
  <c r="J1627" i="1" a="1"/>
  <c r="J1627" i="1" s="1"/>
  <c r="L1622" i="1" a="1"/>
  <c r="L1622" i="1" s="1"/>
  <c r="K1622" i="1" a="1"/>
  <c r="K1622" i="1" s="1"/>
  <c r="J1624" i="1" a="1"/>
  <c r="J1624" i="1" s="1"/>
  <c r="L1625" i="1" a="1"/>
  <c r="L1625" i="1" s="1"/>
  <c r="L1629" i="1" a="1"/>
  <c r="L1629" i="1" s="1"/>
  <c r="L1627" i="1" a="1"/>
  <c r="L1627" i="1" s="1"/>
  <c r="K1624" i="1" a="1"/>
  <c r="K1624" i="1" s="1"/>
  <c r="K1629" i="1" a="1"/>
  <c r="K1629" i="1" s="1"/>
  <c r="L1611" i="1" a="1"/>
  <c r="L1611" i="1" s="1"/>
  <c r="L1613" i="1" a="1"/>
  <c r="L1613" i="1" s="1"/>
  <c r="J1613" i="1" a="1"/>
  <c r="J1613" i="1" s="1"/>
  <c r="K1612" i="1" a="1"/>
  <c r="K1612" i="1" s="1"/>
  <c r="J1612" i="1" a="1"/>
  <c r="J1612" i="1" s="1"/>
  <c r="J1611" i="1" a="1"/>
  <c r="J1611" i="1" s="1"/>
  <c r="K1611" i="1" a="1"/>
  <c r="K1611" i="1" s="1"/>
  <c r="J1622" i="1" a="1"/>
  <c r="J1622" i="1" s="1"/>
  <c r="L1619" i="1" a="1"/>
  <c r="L1619" i="1" s="1"/>
  <c r="L1621" i="1" a="1"/>
  <c r="L1621" i="1" s="1"/>
  <c r="K1621" i="1" a="1"/>
  <c r="K1621" i="1" s="1"/>
  <c r="J1619" i="1" a="1"/>
  <c r="J1619" i="1" s="1"/>
  <c r="L1612" i="1" a="1"/>
  <c r="L1612" i="1" s="1"/>
  <c r="J1621" i="1" a="1"/>
  <c r="J1621" i="1" s="1"/>
  <c r="K1613" i="1" a="1"/>
  <c r="K1613" i="1" s="1"/>
  <c r="K1619" i="1" a="1"/>
  <c r="K1619" i="1" s="1"/>
  <c r="L1595" i="1" a="1"/>
  <c r="L1595" i="1" s="1"/>
  <c r="J1595" i="1" a="1"/>
  <c r="J1595" i="1" s="1"/>
  <c r="L1596" i="1" a="1"/>
  <c r="L1596" i="1" s="1"/>
  <c r="J1605" i="1" a="1"/>
  <c r="J1605" i="1" s="1"/>
  <c r="L1598" i="1" a="1"/>
  <c r="L1598" i="1" s="1"/>
  <c r="L1604" i="1" a="1"/>
  <c r="L1604" i="1" s="1"/>
  <c r="K1596" i="1" a="1"/>
  <c r="K1596" i="1" s="1"/>
  <c r="K1598" i="1" a="1"/>
  <c r="K1598" i="1" s="1"/>
  <c r="K1595" i="1" a="1"/>
  <c r="K1595" i="1" s="1"/>
  <c r="J1598" i="1" a="1"/>
  <c r="J1598" i="1" s="1"/>
  <c r="L1605" i="1" a="1"/>
  <c r="L1605" i="1" s="1"/>
  <c r="K1605" i="1" a="1"/>
  <c r="K1605" i="1" s="1"/>
  <c r="K1604" i="1" a="1"/>
  <c r="K1604" i="1" s="1"/>
  <c r="J1596" i="1" a="1"/>
  <c r="J1596" i="1" s="1"/>
  <c r="J1604" i="1" a="1"/>
  <c r="J1604" i="1" s="1"/>
  <c r="J1579" i="1" a="1"/>
  <c r="J1579" i="1" s="1"/>
  <c r="K1582" i="1" a="1"/>
  <c r="K1582" i="1" s="1"/>
  <c r="L1579" i="1" a="1"/>
  <c r="L1579" i="1" s="1"/>
  <c r="L1582" i="1" a="1"/>
  <c r="L1582" i="1" s="1"/>
  <c r="J1582" i="1" a="1"/>
  <c r="J1582" i="1" s="1"/>
  <c r="K1579" i="1" a="1"/>
  <c r="K1579" i="1" s="1"/>
  <c r="K1580" i="1" a="1"/>
  <c r="K1580" i="1" s="1"/>
  <c r="J1581" i="1" a="1"/>
  <c r="J1581" i="1" s="1"/>
  <c r="J1580" i="1" a="1"/>
  <c r="J1580" i="1" s="1"/>
  <c r="L1581" i="1" a="1"/>
  <c r="L1581" i="1" s="1"/>
  <c r="L1580" i="1" a="1"/>
  <c r="L1580" i="1" s="1"/>
  <c r="K1581" i="1" a="1"/>
  <c r="K1581" i="1" s="1"/>
  <c r="L1578" i="1" a="1"/>
  <c r="L1578" i="1" s="1"/>
  <c r="L1572" i="1" a="1"/>
  <c r="L1572" i="1" s="1"/>
  <c r="K1578" i="1" a="1"/>
  <c r="K1578" i="1" s="1"/>
  <c r="L1575" i="1" a="1"/>
  <c r="L1575" i="1" s="1"/>
  <c r="L1576" i="1" a="1"/>
  <c r="L1576" i="1" s="1"/>
  <c r="L1574" i="1" a="1"/>
  <c r="L1574" i="1" s="1"/>
  <c r="K1577" i="1" a="1"/>
  <c r="K1577" i="1" s="1"/>
  <c r="K1572" i="1" a="1"/>
  <c r="K1572" i="1" s="1"/>
  <c r="J1574" i="1" a="1"/>
  <c r="J1574" i="1" s="1"/>
  <c r="K1576" i="1" a="1"/>
  <c r="K1576" i="1" s="1"/>
  <c r="L1566" i="1" a="1"/>
  <c r="L1566" i="1" s="1"/>
  <c r="J1576" i="1" a="1"/>
  <c r="J1576" i="1" s="1"/>
  <c r="J1575" i="1" a="1"/>
  <c r="J1575" i="1" s="1"/>
  <c r="J1572" i="1" a="1"/>
  <c r="J1572" i="1" s="1"/>
  <c r="K1566" i="1" a="1"/>
  <c r="K1566" i="1" s="1"/>
  <c r="J1577" i="1" a="1"/>
  <c r="J1577" i="1" s="1"/>
  <c r="L1577" i="1" a="1"/>
  <c r="L1577" i="1" s="1"/>
  <c r="J1566" i="1" a="1"/>
  <c r="J1566" i="1" s="1"/>
  <c r="K1574" i="1" a="1"/>
  <c r="K1574" i="1" s="1"/>
  <c r="J1578" i="1" a="1"/>
  <c r="J1578" i="1" s="1"/>
  <c r="K1575" i="1" a="1"/>
  <c r="K1575" i="1" s="1"/>
  <c r="K1551" i="1" a="1"/>
  <c r="K1551" i="1" s="1"/>
  <c r="K1564" i="1" a="1"/>
  <c r="K1564" i="1" s="1"/>
  <c r="L1564" i="1" a="1"/>
  <c r="L1564" i="1" s="1"/>
  <c r="J1564" i="1" a="1"/>
  <c r="J1564" i="1" s="1"/>
  <c r="K1558" i="1" a="1"/>
  <c r="K1558" i="1" s="1"/>
  <c r="L1557" i="1" a="1"/>
  <c r="L1557" i="1" s="1"/>
  <c r="J1557" i="1" a="1"/>
  <c r="J1557" i="1" s="1"/>
  <c r="L1551" i="1" a="1"/>
  <c r="L1551" i="1" s="1"/>
  <c r="J1551" i="1" a="1"/>
  <c r="J1551" i="1" s="1"/>
  <c r="L1565" i="1" a="1"/>
  <c r="L1565" i="1" s="1"/>
  <c r="K1565" i="1" a="1"/>
  <c r="K1565" i="1" s="1"/>
  <c r="J1565" i="1" a="1"/>
  <c r="J1565" i="1" s="1"/>
  <c r="L1558" i="1" a="1"/>
  <c r="L1558" i="1" s="1"/>
  <c r="K1557" i="1" a="1"/>
  <c r="K1557" i="1" s="1"/>
  <c r="J1558" i="1" a="1"/>
  <c r="J1558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2304" i="1" a="1"/>
  <c r="L2304" i="1" s="1"/>
  <c r="J2303" i="1" a="1"/>
  <c r="J2303" i="1" s="1"/>
  <c r="J2308" i="1" a="1"/>
  <c r="J2308" i="1" s="1"/>
  <c r="L2306" i="1" a="1"/>
  <c r="L2306" i="1" s="1"/>
  <c r="K2304" i="1" a="1"/>
  <c r="K2304" i="1" s="1"/>
  <c r="K2306" i="1" a="1"/>
  <c r="K2306" i="1" s="1"/>
  <c r="L2312" i="1" a="1"/>
  <c r="L2312" i="1" s="1"/>
  <c r="L2310" i="1" a="1"/>
  <c r="L2310" i="1" s="1"/>
  <c r="L2308" i="1" a="1"/>
  <c r="L2308" i="1" s="1"/>
  <c r="J2306" i="1" a="1"/>
  <c r="J2306" i="1" s="1"/>
  <c r="K2312" i="1" a="1"/>
  <c r="K2312" i="1" s="1"/>
  <c r="J2312" i="1" a="1"/>
  <c r="J2312" i="1" s="1"/>
  <c r="K2303" i="1" a="1"/>
  <c r="K2303" i="1" s="1"/>
  <c r="J2304" i="1" a="1"/>
  <c r="J2304" i="1" s="1"/>
  <c r="K2308" i="1" a="1"/>
  <c r="K2308" i="1" s="1"/>
  <c r="K2310" i="1" a="1"/>
  <c r="K2310" i="1" s="1"/>
  <c r="L2303" i="1" a="1"/>
  <c r="L2303" i="1" s="1"/>
  <c r="J2310" i="1" a="1"/>
  <c r="J2310" i="1" s="1"/>
  <c r="K2294" i="1" a="1"/>
  <c r="K2294" i="1" s="1"/>
  <c r="J2300" i="1" a="1"/>
  <c r="J2300" i="1" s="1"/>
  <c r="J2292" i="1" a="1"/>
  <c r="J2292" i="1" s="1"/>
  <c r="K2292" i="1" a="1"/>
  <c r="K2292" i="1" s="1"/>
  <c r="K2298" i="1" a="1"/>
  <c r="K2298" i="1" s="1"/>
  <c r="J2297" i="1" a="1"/>
  <c r="J2297" i="1" s="1"/>
  <c r="L2294" i="1" a="1"/>
  <c r="L2294" i="1" s="1"/>
  <c r="J2298" i="1" a="1"/>
  <c r="J2298" i="1" s="1"/>
  <c r="K2297" i="1" a="1"/>
  <c r="K2297" i="1" s="1"/>
  <c r="L2290" i="1" a="1"/>
  <c r="L2290" i="1" s="1"/>
  <c r="K2290" i="1" a="1"/>
  <c r="K2290" i="1" s="1"/>
  <c r="L2298" i="1" a="1"/>
  <c r="L2298" i="1" s="1"/>
  <c r="L2302" i="1" a="1"/>
  <c r="L2302" i="1" s="1"/>
  <c r="L2297" i="1" a="1"/>
  <c r="L2297" i="1" s="1"/>
  <c r="L2292" i="1" a="1"/>
  <c r="L2292" i="1" s="1"/>
  <c r="K2302" i="1" a="1"/>
  <c r="K2302" i="1" s="1"/>
  <c r="J2302" i="1" a="1"/>
  <c r="J2302" i="1" s="1"/>
  <c r="J2294" i="1" a="1"/>
  <c r="J2294" i="1" s="1"/>
  <c r="J2290" i="1" a="1"/>
  <c r="J2290" i="1" s="1"/>
  <c r="L2300" i="1" a="1"/>
  <c r="L2300" i="1" s="1"/>
  <c r="K2300" i="1" a="1"/>
  <c r="K2300" i="1" s="1"/>
  <c r="L2277" i="1" a="1"/>
  <c r="L2277" i="1" s="1"/>
  <c r="K2277" i="1" a="1"/>
  <c r="K2277" i="1" s="1"/>
  <c r="L2286" i="1" a="1"/>
  <c r="L2286" i="1" s="1"/>
  <c r="L2280" i="1" a="1"/>
  <c r="L2280" i="1" s="1"/>
  <c r="K2286" i="1" a="1"/>
  <c r="K2286" i="1" s="1"/>
  <c r="J2277" i="1" a="1"/>
  <c r="J2277" i="1" s="1"/>
  <c r="J2286" i="1" a="1"/>
  <c r="J2286" i="1" s="1"/>
  <c r="K2278" i="1" a="1"/>
  <c r="K2278" i="1" s="1"/>
  <c r="L2282" i="1" a="1"/>
  <c r="L2282" i="1" s="1"/>
  <c r="K2282" i="1" a="1"/>
  <c r="K2282" i="1" s="1"/>
  <c r="L2278" i="1" a="1"/>
  <c r="L2278" i="1" s="1"/>
  <c r="J2282" i="1" a="1"/>
  <c r="J2282" i="1" s="1"/>
  <c r="K2281" i="1" a="1"/>
  <c r="K2281" i="1" s="1"/>
  <c r="J2278" i="1" a="1"/>
  <c r="J2278" i="1" s="1"/>
  <c r="J2280" i="1" a="1"/>
  <c r="J2280" i="1" s="1"/>
  <c r="L2281" i="1" a="1"/>
  <c r="L2281" i="1" s="1"/>
  <c r="K2280" i="1" a="1"/>
  <c r="K2280" i="1" s="1"/>
  <c r="L2275" i="1" a="1"/>
  <c r="L2275" i="1" s="1"/>
  <c r="L2288" i="1" a="1"/>
  <c r="L2288" i="1" s="1"/>
  <c r="J2281" i="1" a="1"/>
  <c r="J2281" i="1" s="1"/>
  <c r="K2288" i="1" a="1"/>
  <c r="K2288" i="1" s="1"/>
  <c r="L2284" i="1" a="1"/>
  <c r="L2284" i="1" s="1"/>
  <c r="J2288" i="1" a="1"/>
  <c r="J2288" i="1" s="1"/>
  <c r="K2284" i="1" a="1"/>
  <c r="K2284" i="1" s="1"/>
  <c r="J2284" i="1" a="1"/>
  <c r="J2284" i="1" s="1"/>
  <c r="L2267" i="1" a="1"/>
  <c r="L2267" i="1" s="1"/>
  <c r="K2265" i="1" a="1"/>
  <c r="K2265" i="1" s="1"/>
  <c r="K2271" i="1" a="1"/>
  <c r="K2271" i="1" s="1"/>
  <c r="K2269" i="1" a="1"/>
  <c r="K2269" i="1" s="1"/>
  <c r="J2265" i="1" a="1"/>
  <c r="J2265" i="1" s="1"/>
  <c r="J2271" i="1" a="1"/>
  <c r="J2271" i="1" s="1"/>
  <c r="K2263" i="1" a="1"/>
  <c r="K2263" i="1" s="1"/>
  <c r="K2261" i="1" a="1"/>
  <c r="K2261" i="1" s="1"/>
  <c r="L2263" i="1" a="1"/>
  <c r="L2263" i="1" s="1"/>
  <c r="L2271" i="1" a="1"/>
  <c r="L2271" i="1" s="1"/>
  <c r="L2261" i="1" a="1"/>
  <c r="L2261" i="1" s="1"/>
  <c r="J2263" i="1" a="1"/>
  <c r="J2263" i="1" s="1"/>
  <c r="L2269" i="1" a="1"/>
  <c r="L2269" i="1" s="1"/>
  <c r="J2267" i="1" a="1"/>
  <c r="J2267" i="1" s="1"/>
  <c r="K2275" i="1" a="1"/>
  <c r="K2275" i="1" s="1"/>
  <c r="J2275" i="1" a="1"/>
  <c r="J2275" i="1" s="1"/>
  <c r="L2274" i="1" a="1"/>
  <c r="L2274" i="1" s="1"/>
  <c r="J2269" i="1" a="1"/>
  <c r="J2269" i="1" s="1"/>
  <c r="L2265" i="1" a="1"/>
  <c r="L2265" i="1" s="1"/>
  <c r="K2274" i="1" a="1"/>
  <c r="K2274" i="1" s="1"/>
  <c r="K2267" i="1" a="1"/>
  <c r="K2267" i="1" s="1"/>
  <c r="J2261" i="1" a="1"/>
  <c r="J2261" i="1" s="1"/>
  <c r="J2274" i="1" a="1"/>
  <c r="J2274" i="1" s="1"/>
  <c r="L2252" i="1" a="1"/>
  <c r="L2252" i="1" s="1"/>
  <c r="J2250" i="1" a="1"/>
  <c r="J2250" i="1" s="1"/>
  <c r="J2252" i="1" a="1"/>
  <c r="J2252" i="1" s="1"/>
  <c r="L2250" i="1" a="1"/>
  <c r="L2250" i="1" s="1"/>
  <c r="L2255" i="1" a="1"/>
  <c r="L2255" i="1" s="1"/>
  <c r="K2252" i="1" a="1"/>
  <c r="K2252" i="1" s="1"/>
  <c r="K2246" i="1" a="1"/>
  <c r="K2246" i="1" s="1"/>
  <c r="J2256" i="1" a="1"/>
  <c r="J2256" i="1" s="1"/>
  <c r="L2246" i="1" a="1"/>
  <c r="L2246" i="1" s="1"/>
  <c r="L2256" i="1" a="1"/>
  <c r="L2256" i="1" s="1"/>
  <c r="K2256" i="1" a="1"/>
  <c r="K2256" i="1" s="1"/>
  <c r="K2255" i="1" a="1"/>
  <c r="K2255" i="1" s="1"/>
  <c r="L2258" i="1" a="1"/>
  <c r="L2258" i="1" s="1"/>
  <c r="J2255" i="1" a="1"/>
  <c r="J2255" i="1" s="1"/>
  <c r="L2248" i="1" a="1"/>
  <c r="L2248" i="1" s="1"/>
  <c r="L2260" i="1" a="1"/>
  <c r="L2260" i="1" s="1"/>
  <c r="K2260" i="1" a="1"/>
  <c r="K2260" i="1" s="1"/>
  <c r="K2250" i="1" a="1"/>
  <c r="K2250" i="1" s="1"/>
  <c r="K2248" i="1" a="1"/>
  <c r="K2248" i="1" s="1"/>
  <c r="J2248" i="1" a="1"/>
  <c r="J2248" i="1" s="1"/>
  <c r="J2260" i="1" a="1"/>
  <c r="J2260" i="1" s="1"/>
  <c r="K2258" i="1" a="1"/>
  <c r="K2258" i="1" s="1"/>
  <c r="J2258" i="1" a="1"/>
  <c r="J2258" i="1" s="1"/>
  <c r="J2239" i="1" a="1"/>
  <c r="J2239" i="1" s="1"/>
  <c r="J2236" i="1" a="1"/>
  <c r="J2236" i="1" s="1"/>
  <c r="L2241" i="1" a="1"/>
  <c r="L2241" i="1" s="1"/>
  <c r="K2244" i="1" a="1"/>
  <c r="K2244" i="1" s="1"/>
  <c r="J2244" i="1" a="1"/>
  <c r="J2244" i="1" s="1"/>
  <c r="K2242" i="1" a="1"/>
  <c r="K2242" i="1" s="1"/>
  <c r="K2237" i="1" a="1"/>
  <c r="K2237" i="1" s="1"/>
  <c r="K2241" i="1" a="1"/>
  <c r="K2241" i="1" s="1"/>
  <c r="J2241" i="1" a="1"/>
  <c r="J2241" i="1" s="1"/>
  <c r="L2237" i="1" a="1"/>
  <c r="L2237" i="1" s="1"/>
  <c r="K2239" i="1" a="1"/>
  <c r="K2239" i="1" s="1"/>
  <c r="L2236" i="1" a="1"/>
  <c r="L2236" i="1" s="1"/>
  <c r="L2239" i="1" a="1"/>
  <c r="L2239" i="1" s="1"/>
  <c r="J2246" i="1" a="1"/>
  <c r="J2246" i="1" s="1"/>
  <c r="J2242" i="1" a="1"/>
  <c r="J2242" i="1" s="1"/>
  <c r="J2237" i="1" a="1"/>
  <c r="J2237" i="1" s="1"/>
  <c r="L2244" i="1" a="1"/>
  <c r="L2244" i="1" s="1"/>
  <c r="K2236" i="1" a="1"/>
  <c r="K2236" i="1" s="1"/>
  <c r="L2242" i="1" a="1"/>
  <c r="L2242" i="1" s="1"/>
  <c r="K1008" i="1" a="1"/>
  <c r="K1008" i="1" s="1"/>
  <c r="K1054" i="1" s="1" a="1"/>
  <c r="K1054" i="1" s="1"/>
  <c r="L1029" i="1" a="1"/>
  <c r="L1029" i="1" s="1"/>
  <c r="J1027" i="1" a="1"/>
  <c r="J1027" i="1" s="1"/>
  <c r="L1032" i="1" a="1"/>
  <c r="L1032" i="1" s="1"/>
  <c r="K1032" i="1" a="1"/>
  <c r="K1032" i="1" s="1"/>
  <c r="J1032" i="1" a="1"/>
  <c r="J1032" i="1" s="1"/>
  <c r="K1029" i="1" a="1"/>
  <c r="K1029" i="1" s="1"/>
  <c r="L1024" i="1" a="1"/>
  <c r="L1024" i="1" s="1"/>
  <c r="J1029" i="1" a="1"/>
  <c r="J1029" i="1" s="1"/>
  <c r="L1027" i="1" a="1"/>
  <c r="L1027" i="1" s="1"/>
  <c r="K1024" i="1" a="1"/>
  <c r="K1024" i="1" s="1"/>
  <c r="K1027" i="1" a="1"/>
  <c r="K1027" i="1" s="1"/>
  <c r="J1024" i="1" a="1"/>
  <c r="J1024" i="1" s="1"/>
  <c r="L1008" i="1" a="1"/>
  <c r="L1008" i="1" s="1"/>
  <c r="L1054" i="1" s="1" a="1"/>
  <c r="L1054" i="1" s="1"/>
  <c r="K1041" i="1" a="1"/>
  <c r="K1041" i="1" s="1"/>
  <c r="J1041" i="1" a="1"/>
  <c r="J1041" i="1" s="1"/>
  <c r="L1041" i="1" a="1"/>
  <c r="L1041" i="1" s="1"/>
  <c r="L1039" i="1" a="1"/>
  <c r="L1039" i="1" s="1"/>
  <c r="K1039" i="1" a="1"/>
  <c r="K1039" i="1" s="1"/>
  <c r="J1039" i="1" a="1"/>
  <c r="J1039" i="1" s="1"/>
  <c r="J976" i="1" a="1"/>
  <c r="J976" i="1" s="1"/>
  <c r="K978" i="1" a="1"/>
  <c r="K978" i="1" s="1"/>
  <c r="J979" i="1" a="1"/>
  <c r="J979" i="1" s="1"/>
  <c r="J1053" i="1" s="1" a="1"/>
  <c r="J1053" i="1" s="1"/>
  <c r="L985" i="1" a="1"/>
  <c r="L985" i="1" s="1"/>
  <c r="K991" i="1" a="1"/>
  <c r="K991" i="1" s="1"/>
  <c r="K985" i="1" a="1"/>
  <c r="K985" i="1" s="1"/>
  <c r="L979" i="1" a="1"/>
  <c r="L979" i="1" s="1"/>
  <c r="L1053" i="1" s="1" a="1"/>
  <c r="L1053" i="1" s="1"/>
  <c r="K976" i="1" a="1"/>
  <c r="K976" i="1" s="1"/>
  <c r="L976" i="1" a="1"/>
  <c r="L976" i="1" s="1"/>
  <c r="J985" i="1" a="1"/>
  <c r="J985" i="1" s="1"/>
  <c r="K979" i="1" a="1"/>
  <c r="K979" i="1" s="1"/>
  <c r="K1053" i="1" s="1" a="1"/>
  <c r="K1053" i="1" s="1"/>
  <c r="J978" i="1" a="1"/>
  <c r="J978" i="1" s="1"/>
  <c r="L991" i="1" a="1"/>
  <c r="L991" i="1" s="1"/>
  <c r="J991" i="1" a="1"/>
  <c r="J991" i="1" s="1"/>
  <c r="L978" i="1" a="1"/>
  <c r="L978" i="1" s="1"/>
  <c r="K975" i="1" a="1"/>
  <c r="K975" i="1" s="1"/>
  <c r="L975" i="1" a="1"/>
  <c r="L975" i="1" s="1"/>
  <c r="J975" i="1" a="1"/>
  <c r="J975" i="1" s="1"/>
  <c r="K999" i="1" a="1"/>
  <c r="K999" i="1" s="1"/>
  <c r="K1051" i="1" s="1" a="1"/>
  <c r="K1051" i="1" s="1"/>
  <c r="L999" i="1" a="1"/>
  <c r="L999" i="1" s="1"/>
  <c r="L1051" i="1" s="1" a="1"/>
  <c r="L1051" i="1" s="1"/>
  <c r="L998" i="1" a="1"/>
  <c r="L998" i="1" s="1"/>
  <c r="J998" i="1" a="1"/>
  <c r="J998" i="1" s="1"/>
  <c r="J1008" i="1" a="1"/>
  <c r="J1008" i="1" s="1"/>
  <c r="J1054" i="1" s="1" a="1"/>
  <c r="J1054" i="1" s="1"/>
  <c r="J999" i="1" a="1"/>
  <c r="J999" i="1" s="1"/>
  <c r="J1051" i="1" s="1" a="1"/>
  <c r="J1051" i="1" s="1"/>
  <c r="K998" i="1" a="1"/>
  <c r="K998" i="1" s="1"/>
  <c r="K928" i="1" a="1"/>
  <c r="K928" i="1" s="1"/>
  <c r="J916" i="1" a="1"/>
  <c r="J916" i="1" s="1"/>
  <c r="K916" i="1" a="1"/>
  <c r="K916" i="1" s="1"/>
  <c r="J928" i="1" a="1"/>
  <c r="J928" i="1" s="1"/>
  <c r="L916" i="1" a="1"/>
  <c r="L916" i="1" s="1"/>
  <c r="K914" i="1" a="1"/>
  <c r="K914" i="1" s="1"/>
  <c r="J914" i="1" a="1"/>
  <c r="J914" i="1" s="1"/>
  <c r="L914" i="1" a="1"/>
  <c r="L914" i="1" s="1"/>
  <c r="L928" i="1" a="1"/>
  <c r="L928" i="1" s="1"/>
  <c r="J885" i="1" a="1"/>
  <c r="J885" i="1" s="1"/>
  <c r="K896" i="1" a="1"/>
  <c r="K896" i="1" s="1"/>
  <c r="K903" i="1" s="1"/>
  <c r="L884" i="1" a="1"/>
  <c r="L884" i="1" s="1"/>
  <c r="J884" i="1" a="1"/>
  <c r="J884" i="1" s="1"/>
  <c r="L885" i="1" a="1"/>
  <c r="L885" i="1" s="1"/>
  <c r="K885" i="1" a="1"/>
  <c r="K885" i="1" s="1"/>
  <c r="K884" i="1" a="1"/>
  <c r="K884" i="1" s="1"/>
  <c r="J896" i="1" a="1"/>
  <c r="J896" i="1" s="1"/>
  <c r="L896" i="1" a="1"/>
  <c r="L896" i="1" s="1"/>
  <c r="L925" i="1" s="1"/>
  <c r="L924" i="1" s="1"/>
  <c r="L806" i="1" a="1"/>
  <c r="L806" i="1" s="1"/>
  <c r="K806" i="1" a="1"/>
  <c r="K806" i="1" s="1"/>
  <c r="J806" i="1" a="1"/>
  <c r="J806" i="1" s="1"/>
  <c r="L804" i="1" a="1"/>
  <c r="L804" i="1" s="1"/>
  <c r="J802" i="1" a="1"/>
  <c r="J802" i="1" s="1"/>
  <c r="K804" i="1" a="1"/>
  <c r="K804" i="1" s="1"/>
  <c r="K802" i="1" a="1"/>
  <c r="K802" i="1" s="1"/>
  <c r="J804" i="1" a="1"/>
  <c r="J804" i="1" s="1"/>
  <c r="L802" i="1" a="1"/>
  <c r="L802" i="1" s="1"/>
  <c r="K766" i="1" a="1"/>
  <c r="K766" i="1" s="1"/>
  <c r="K816" i="1" s="1" a="1"/>
  <c r="K816" i="1" s="1"/>
  <c r="L766" i="1" a="1"/>
  <c r="L766" i="1" s="1"/>
  <c r="L816" i="1" s="1" a="1"/>
  <c r="L816" i="1" s="1"/>
  <c r="J780" i="1" a="1"/>
  <c r="J780" i="1" s="1"/>
  <c r="J779" i="1" s="1"/>
  <c r="J786" i="1" s="1"/>
  <c r="J787" i="1" s="1"/>
  <c r="L780" i="1" a="1"/>
  <c r="L780" i="1" s="1"/>
  <c r="L779" i="1" s="1"/>
  <c r="L786" i="1" s="1"/>
  <c r="L787" i="1" s="1"/>
  <c r="K780" i="1" a="1"/>
  <c r="K780" i="1" s="1"/>
  <c r="K779" i="1" s="1"/>
  <c r="K783" i="1" s="1"/>
  <c r="J766" i="1" a="1"/>
  <c r="J766" i="1" s="1"/>
  <c r="J816" i="1" s="1" a="1"/>
  <c r="J816" i="1" s="1"/>
  <c r="L1900" i="1" a="1"/>
  <c r="L1900" i="1" s="1"/>
  <c r="J1902" i="1" a="1"/>
  <c r="J1902" i="1" s="1"/>
  <c r="L1894" i="1" a="1"/>
  <c r="L1894" i="1" s="1"/>
  <c r="K1898" i="1" a="1"/>
  <c r="K1898" i="1" s="1"/>
  <c r="K1900" i="1" a="1"/>
  <c r="K1900" i="1" s="1"/>
  <c r="K1894" i="1" a="1"/>
  <c r="K1894" i="1" s="1"/>
  <c r="J1898" i="1" a="1"/>
  <c r="J1898" i="1" s="1"/>
  <c r="K1896" i="1" a="1"/>
  <c r="K1896" i="1" s="1"/>
  <c r="L1896" i="1" a="1"/>
  <c r="L1896" i="1" s="1"/>
  <c r="L1893" i="1" a="1"/>
  <c r="L1893" i="1" s="1"/>
  <c r="J1900" i="1" a="1"/>
  <c r="J1900" i="1" s="1"/>
  <c r="J1894" i="1" a="1"/>
  <c r="J1894" i="1" s="1"/>
  <c r="L1902" i="1" a="1"/>
  <c r="L1902" i="1" s="1"/>
  <c r="L1898" i="1" a="1"/>
  <c r="L1898" i="1" s="1"/>
  <c r="J1896" i="1" a="1"/>
  <c r="J1896" i="1" s="1"/>
  <c r="K1902" i="1" a="1"/>
  <c r="K1902" i="1" s="1"/>
  <c r="L1888" i="1" a="1"/>
  <c r="L1888" i="1" s="1"/>
  <c r="L1884" i="1" a="1"/>
  <c r="L1884" i="1" s="1"/>
  <c r="K1884" i="1" a="1"/>
  <c r="K1884" i="1" s="1"/>
  <c r="L1887" i="1" a="1"/>
  <c r="L1887" i="1" s="1"/>
  <c r="K1887" i="1" a="1"/>
  <c r="K1887" i="1" s="1"/>
  <c r="L1890" i="1" a="1"/>
  <c r="L1890" i="1" s="1"/>
  <c r="L1882" i="1" a="1"/>
  <c r="L1882" i="1" s="1"/>
  <c r="K1893" i="1" a="1"/>
  <c r="K1893" i="1" s="1"/>
  <c r="J1892" i="1" a="1"/>
  <c r="J1892" i="1" s="1"/>
  <c r="J1893" i="1" a="1"/>
  <c r="J1893" i="1" s="1"/>
  <c r="J1887" i="1" a="1"/>
  <c r="J1887" i="1" s="1"/>
  <c r="L1892" i="1" a="1"/>
  <c r="L1892" i="1" s="1"/>
  <c r="K1892" i="1" a="1"/>
  <c r="K1892" i="1" s="1"/>
  <c r="J1888" i="1" a="1"/>
  <c r="J1888" i="1" s="1"/>
  <c r="J1884" i="1" a="1"/>
  <c r="J1884" i="1" s="1"/>
  <c r="K1890" i="1" a="1"/>
  <c r="K1890" i="1" s="1"/>
  <c r="K1888" i="1" a="1"/>
  <c r="K1888" i="1" s="1"/>
  <c r="J1890" i="1" a="1"/>
  <c r="J1890" i="1" s="1"/>
  <c r="K1874" i="1" a="1"/>
  <c r="K1874" i="1" s="1"/>
  <c r="J1874" i="1" a="1"/>
  <c r="J1874" i="1" s="1"/>
  <c r="L1874" i="1" a="1"/>
  <c r="L1874" i="1" s="1"/>
  <c r="L1876" i="1" a="1"/>
  <c r="L1876" i="1" s="1"/>
  <c r="L1872" i="1" a="1"/>
  <c r="L1872" i="1" s="1"/>
  <c r="L1871" i="1" a="1"/>
  <c r="L1871" i="1" s="1"/>
  <c r="K1868" i="1" a="1"/>
  <c r="K1868" i="1" s="1"/>
  <c r="K1876" i="1" a="1"/>
  <c r="K1876" i="1" s="1"/>
  <c r="J1871" i="1" a="1"/>
  <c r="J1871" i="1" s="1"/>
  <c r="L1868" i="1" a="1"/>
  <c r="L1868" i="1" s="1"/>
  <c r="J1872" i="1" a="1"/>
  <c r="J1872" i="1" s="1"/>
  <c r="K1871" i="1" a="1"/>
  <c r="K1871" i="1" s="1"/>
  <c r="K1882" i="1" a="1"/>
  <c r="K1882" i="1" s="1"/>
  <c r="J1882" i="1" a="1"/>
  <c r="J1882" i="1" s="1"/>
  <c r="K1872" i="1" a="1"/>
  <c r="K1872" i="1" s="1"/>
  <c r="K1878" i="1" a="1"/>
  <c r="K1878" i="1" s="1"/>
  <c r="L1870" i="1" a="1"/>
  <c r="L1870" i="1" s="1"/>
  <c r="L1880" i="1" a="1"/>
  <c r="L1880" i="1" s="1"/>
  <c r="K1880" i="1" a="1"/>
  <c r="K1880" i="1" s="1"/>
  <c r="J1880" i="1" a="1"/>
  <c r="J1880" i="1" s="1"/>
  <c r="J1870" i="1" a="1"/>
  <c r="J1870" i="1" s="1"/>
  <c r="L1878" i="1" a="1"/>
  <c r="L1878" i="1" s="1"/>
  <c r="J1878" i="1" a="1"/>
  <c r="J1878" i="1" s="1"/>
  <c r="K1870" i="1" a="1"/>
  <c r="K1870" i="1" s="1"/>
  <c r="J1876" i="1" a="1"/>
  <c r="J1876" i="1" s="1"/>
  <c r="L1857" i="1" a="1"/>
  <c r="L1857" i="1" s="1"/>
  <c r="L1867" i="1" a="1"/>
  <c r="L1867" i="1" s="1"/>
  <c r="J1864" i="1" a="1"/>
  <c r="J1864" i="1" s="1"/>
  <c r="K1861" i="1" a="1"/>
  <c r="K1861" i="1" s="1"/>
  <c r="L1864" i="1" a="1"/>
  <c r="L1864" i="1" s="1"/>
  <c r="L1865" i="1" a="1"/>
  <c r="L1865" i="1" s="1"/>
  <c r="J1867" i="1" a="1"/>
  <c r="J1867" i="1" s="1"/>
  <c r="K1859" i="1" a="1"/>
  <c r="K1859" i="1" s="1"/>
  <c r="K1865" i="1" a="1"/>
  <c r="K1865" i="1" s="1"/>
  <c r="J1865" i="1" a="1"/>
  <c r="J1865" i="1" s="1"/>
  <c r="K1864" i="1" a="1"/>
  <c r="K1864" i="1" s="1"/>
  <c r="L1859" i="1" a="1"/>
  <c r="L1859" i="1" s="1"/>
  <c r="J1861" i="1" a="1"/>
  <c r="J1861" i="1" s="1"/>
  <c r="J1868" i="1" a="1"/>
  <c r="J1868" i="1" s="1"/>
  <c r="J1859" i="1" a="1"/>
  <c r="J1859" i="1" s="1"/>
  <c r="K1867" i="1" a="1"/>
  <c r="K1867" i="1" s="1"/>
  <c r="L1861" i="1" a="1"/>
  <c r="L1861" i="1" s="1"/>
  <c r="K1851" i="1" a="1"/>
  <c r="K1851" i="1" s="1"/>
  <c r="L1853" i="1" a="1"/>
  <c r="L1853" i="1" s="1"/>
  <c r="J1850" i="1" a="1"/>
  <c r="J1850" i="1" s="1"/>
  <c r="L1850" i="1" a="1"/>
  <c r="L1850" i="1" s="1"/>
  <c r="K1857" i="1" a="1"/>
  <c r="K1857" i="1" s="1"/>
  <c r="J1857" i="1" a="1"/>
  <c r="J1857" i="1" s="1"/>
  <c r="L1848" i="1" a="1"/>
  <c r="L1848" i="1" s="1"/>
  <c r="J1853" i="1" a="1"/>
  <c r="J1853" i="1" s="1"/>
  <c r="L1855" i="1" a="1"/>
  <c r="L1855" i="1" s="1"/>
  <c r="J1855" i="1" a="1"/>
  <c r="J1855" i="1" s="1"/>
  <c r="J1851" i="1" a="1"/>
  <c r="J1851" i="1" s="1"/>
  <c r="K1850" i="1" a="1"/>
  <c r="K1850" i="1" s="1"/>
  <c r="K1853" i="1" a="1"/>
  <c r="K1853" i="1" s="1"/>
  <c r="K1855" i="1" a="1"/>
  <c r="K1855" i="1" s="1"/>
  <c r="L1851" i="1" a="1"/>
  <c r="L1851" i="1" s="1"/>
  <c r="L1846" i="1" a="1"/>
  <c r="L1846" i="1" s="1"/>
  <c r="K1846" i="1" a="1"/>
  <c r="K1846" i="1" s="1"/>
  <c r="L1845" i="1" a="1"/>
  <c r="L1845" i="1" s="1"/>
  <c r="J1840" i="1" a="1"/>
  <c r="J1840" i="1" s="1"/>
  <c r="K1838" i="1" a="1"/>
  <c r="K1838" i="1" s="1"/>
  <c r="J1845" i="1" a="1"/>
  <c r="J1845" i="1" s="1"/>
  <c r="L1840" i="1" a="1"/>
  <c r="L1840" i="1" s="1"/>
  <c r="J1842" i="1" a="1"/>
  <c r="J1842" i="1" s="1"/>
  <c r="K1845" i="1" a="1"/>
  <c r="K1845" i="1" s="1"/>
  <c r="K1840" i="1" a="1"/>
  <c r="K1840" i="1" s="1"/>
  <c r="K1842" i="1" a="1"/>
  <c r="K1842" i="1" s="1"/>
  <c r="K1848" i="1" a="1"/>
  <c r="K1848" i="1" s="1"/>
  <c r="J1848" i="1" a="1"/>
  <c r="J1848" i="1" s="1"/>
  <c r="L1842" i="1" a="1"/>
  <c r="L1842" i="1" s="1"/>
  <c r="J1838" i="1" a="1"/>
  <c r="J1838" i="1" s="1"/>
  <c r="J1846" i="1" a="1"/>
  <c r="J1846" i="1" s="1"/>
  <c r="L1838" i="1" a="1"/>
  <c r="L1838" i="1" s="1"/>
  <c r="K1831" i="1" a="1"/>
  <c r="K1831" i="1" s="1"/>
  <c r="J1827" i="1" a="1"/>
  <c r="J1827" i="1" s="1"/>
  <c r="K1829" i="1" a="1"/>
  <c r="K1829" i="1" s="1"/>
  <c r="L1832" i="1" a="1"/>
  <c r="L1832" i="1" s="1"/>
  <c r="K1832" i="1" a="1"/>
  <c r="K1832" i="1" s="1"/>
  <c r="L1827" i="1" a="1"/>
  <c r="L1827" i="1" s="1"/>
  <c r="J1832" i="1" a="1"/>
  <c r="J1832" i="1" s="1"/>
  <c r="L1836" i="1" a="1"/>
  <c r="L1836" i="1" s="1"/>
  <c r="J1836" i="1" a="1"/>
  <c r="J1836" i="1" s="1"/>
  <c r="L1834" i="1" a="1"/>
  <c r="L1834" i="1" s="1"/>
  <c r="K1827" i="1" a="1"/>
  <c r="K1827" i="1" s="1"/>
  <c r="K1836" i="1" a="1"/>
  <c r="K1836" i="1" s="1"/>
  <c r="K1834" i="1" a="1"/>
  <c r="K1834" i="1" s="1"/>
  <c r="J1834" i="1" a="1"/>
  <c r="J1834" i="1" s="1"/>
  <c r="J1829" i="1" a="1"/>
  <c r="J1829" i="1" s="1"/>
  <c r="L1826" i="1" a="1"/>
  <c r="L1826" i="1" s="1"/>
  <c r="J1831" i="1" a="1"/>
  <c r="J1831" i="1" s="1"/>
  <c r="L1829" i="1" a="1"/>
  <c r="L1829" i="1" s="1"/>
  <c r="L1831" i="1" a="1"/>
  <c r="L1831" i="1" s="1"/>
  <c r="K1826" i="1" a="1"/>
  <c r="K1826" i="1" s="1"/>
  <c r="J1826" i="1" a="1"/>
  <c r="J182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K126" i="1" s="1"/>
  <c r="J94" i="1"/>
  <c r="J126" i="1" s="1"/>
  <c r="L93" i="1"/>
  <c r="L125" i="1" s="1"/>
  <c r="K93" i="1"/>
  <c r="K125" i="1" s="1"/>
  <c r="J93" i="1"/>
  <c r="J125" i="1" s="1"/>
  <c r="L92" i="1"/>
  <c r="K92" i="1"/>
  <c r="J92" i="1"/>
  <c r="L91" i="1"/>
  <c r="K91" i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J89" i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K1648" i="1" a="1"/>
  <c r="K1648" i="1" s="1"/>
  <c r="L1648" i="1" a="1"/>
  <c r="L1648" i="1" s="1"/>
  <c r="K1644" i="1" a="1"/>
  <c r="K1644" i="1" s="1"/>
  <c r="J1644" i="1" a="1"/>
  <c r="J1644" i="1" s="1"/>
  <c r="L1644" i="1" a="1"/>
  <c r="L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2040" i="1" a="1"/>
  <c r="J2040" i="1" s="1"/>
  <c r="K2039" i="1" a="1"/>
  <c r="K2039" i="1" s="1"/>
  <c r="L2041" i="1" a="1"/>
  <c r="L2041" i="1" s="1"/>
  <c r="J2041" i="1" a="1"/>
  <c r="J2041" i="1" s="1"/>
  <c r="K2037" i="1" a="1"/>
  <c r="K2037" i="1" s="1"/>
  <c r="J2038" i="1" a="1"/>
  <c r="J2038" i="1" s="1"/>
  <c r="L2038" i="1" a="1"/>
  <c r="L2038" i="1" s="1"/>
  <c r="L2039" i="1" a="1"/>
  <c r="L2039" i="1" s="1"/>
  <c r="K2036" i="1" a="1"/>
  <c r="K2036" i="1" s="1"/>
  <c r="J2035" i="1" a="1"/>
  <c r="J2035" i="1" s="1"/>
  <c r="J2034" i="1" a="1"/>
  <c r="J2034" i="1" s="1"/>
  <c r="K2041" i="1" a="1"/>
  <c r="K2041" i="1" s="1"/>
  <c r="L2036" i="1" a="1"/>
  <c r="L2036" i="1" s="1"/>
  <c r="L2035" i="1" a="1"/>
  <c r="L2035" i="1" s="1"/>
  <c r="K2040" i="1" a="1"/>
  <c r="K2040" i="1" s="1"/>
  <c r="L2037" i="1" a="1"/>
  <c r="L2037" i="1" s="1"/>
  <c r="L2034" i="1" a="1"/>
  <c r="L2034" i="1" s="1"/>
  <c r="J2039" i="1" a="1"/>
  <c r="J2039" i="1" s="1"/>
  <c r="L2040" i="1" a="1"/>
  <c r="L2040" i="1" s="1"/>
  <c r="J2036" i="1" a="1"/>
  <c r="J2036" i="1" s="1"/>
  <c r="J2037" i="1" a="1"/>
  <c r="J2037" i="1" s="1"/>
  <c r="K2034" i="1" a="1"/>
  <c r="K2034" i="1" s="1"/>
  <c r="K2038" i="1" a="1"/>
  <c r="K2038" i="1" s="1"/>
  <c r="K2035" i="1" a="1"/>
  <c r="K2035" i="1" s="1"/>
  <c r="K2029" i="1" a="1"/>
  <c r="K2029" i="1" s="1"/>
  <c r="K2028" i="1" s="1" a="1"/>
  <c r="K2028" i="1" s="1"/>
  <c r="J2029" i="1" a="1"/>
  <c r="J2029" i="1" s="1"/>
  <c r="J2028" i="1" s="1" a="1"/>
  <c r="J2028" i="1" s="1"/>
  <c r="L2023" i="1" a="1"/>
  <c r="L2023" i="1" s="1"/>
  <c r="L2025" i="1" a="1"/>
  <c r="L2025" i="1" s="1"/>
  <c r="J2026" i="1" a="1"/>
  <c r="J2026" i="1" s="1"/>
  <c r="L2026" i="1" a="1"/>
  <c r="L2026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L2029" i="1" a="1"/>
  <c r="L2029" i="1" s="1"/>
  <c r="L2028" i="1" s="1" a="1"/>
  <c r="L2028" i="1" s="1"/>
  <c r="K2023" i="1" a="1"/>
  <c r="K2023" i="1" s="1"/>
  <c r="J2025" i="1" a="1"/>
  <c r="J2025" i="1" s="1"/>
  <c r="K2025" i="1" a="1"/>
  <c r="K2025" i="1" s="1"/>
  <c r="K2026" i="1" a="1"/>
  <c r="K2026" i="1" s="1"/>
  <c r="K2338" i="1" a="1"/>
  <c r="K2338" i="1" s="1"/>
  <c r="L2338" i="1" a="1"/>
  <c r="L2338" i="1" s="1"/>
  <c r="K2340" i="1" a="1"/>
  <c r="K2340" i="1" s="1"/>
  <c r="K2337" i="1" a="1"/>
  <c r="K2337" i="1" s="1"/>
  <c r="L2337" i="1" a="1"/>
  <c r="L2337" i="1" s="1"/>
  <c r="J2339" i="1" a="1"/>
  <c r="J2339" i="1" s="1"/>
  <c r="L2340" i="1" a="1"/>
  <c r="L2340" i="1" s="1"/>
  <c r="J2340" i="1" a="1"/>
  <c r="J2340" i="1" s="1"/>
  <c r="L2339" i="1" a="1"/>
  <c r="L2339" i="1" s="1"/>
  <c r="K2339" i="1" a="1"/>
  <c r="K2339" i="1" s="1"/>
  <c r="J2337" i="1" a="1"/>
  <c r="J2337" i="1" s="1"/>
  <c r="J2338" i="1" a="1"/>
  <c r="J2338" i="1" s="1"/>
  <c r="L2331" i="1" a="1"/>
  <c r="L2331" i="1" s="1"/>
  <c r="K2330" i="1" a="1"/>
  <c r="K2330" i="1" s="1"/>
  <c r="L2332" i="1" a="1"/>
  <c r="L2332" i="1" s="1"/>
  <c r="J2328" i="1" a="1"/>
  <c r="J2328" i="1" s="1"/>
  <c r="J2334" i="1" a="1"/>
  <c r="J2334" i="1" s="1"/>
  <c r="J2329" i="1" a="1"/>
  <c r="J2329" i="1" s="1"/>
  <c r="K2328" i="1" a="1"/>
  <c r="K2328" i="1" s="1"/>
  <c r="L2336" i="1" a="1"/>
  <c r="L2336" i="1" s="1"/>
  <c r="K2331" i="1" a="1"/>
  <c r="K2331" i="1" s="1"/>
  <c r="L2329" i="1" a="1"/>
  <c r="L2329" i="1" s="1"/>
  <c r="J2330" i="1" a="1"/>
  <c r="J2330" i="1" s="1"/>
  <c r="L2330" i="1" a="1"/>
  <c r="L2330" i="1" s="1"/>
  <c r="J2333" i="1" a="1"/>
  <c r="J2333" i="1" s="1"/>
  <c r="K2332" i="1" a="1"/>
  <c r="K2332" i="1" s="1"/>
  <c r="J2332" i="1" a="1"/>
  <c r="J2332" i="1" s="1"/>
  <c r="J2336" i="1" a="1"/>
  <c r="J2336" i="1" s="1"/>
  <c r="K2335" i="1" a="1"/>
  <c r="K2335" i="1" s="1"/>
  <c r="K2334" i="1" a="1"/>
  <c r="K2334" i="1" s="1"/>
  <c r="L2334" i="1" a="1"/>
  <c r="L2334" i="1" s="1"/>
  <c r="L2328" i="1" a="1"/>
  <c r="L2328" i="1" s="1"/>
  <c r="L2333" i="1" a="1"/>
  <c r="L2333" i="1" s="1"/>
  <c r="K2333" i="1" a="1"/>
  <c r="K2333" i="1" s="1"/>
  <c r="K2329" i="1" a="1"/>
  <c r="K2329" i="1" s="1"/>
  <c r="K2336" i="1" a="1"/>
  <c r="K2336" i="1" s="1"/>
  <c r="L2335" i="1" a="1"/>
  <c r="L2335" i="1" s="1"/>
  <c r="J2335" i="1" a="1"/>
  <c r="J2335" i="1" s="1"/>
  <c r="J2331" i="1" a="1"/>
  <c r="J2331" i="1" s="1"/>
  <c r="J2317" i="1" a="1"/>
  <c r="J2317" i="1" s="1"/>
  <c r="K2325" i="1" a="1"/>
  <c r="K2325" i="1" s="1"/>
  <c r="L2320" i="1" a="1"/>
  <c r="L2320" i="1" s="1"/>
  <c r="L2319" i="1" s="1" a="1"/>
  <c r="L2319" i="1" s="1"/>
  <c r="L2327" i="1" a="1"/>
  <c r="L2327" i="1" s="1"/>
  <c r="K2327" i="1" a="1"/>
  <c r="K2327" i="1" s="1"/>
  <c r="J2326" i="1" a="1"/>
  <c r="J2326" i="1" s="1"/>
  <c r="K2323" i="1" a="1"/>
  <c r="K2323" i="1" s="1"/>
  <c r="K2322" i="1" s="1" a="1"/>
  <c r="K2322" i="1" s="1"/>
  <c r="J2323" i="1" a="1"/>
  <c r="J2323" i="1" s="1"/>
  <c r="J2322" i="1" s="1" a="1"/>
  <c r="J2322" i="1" s="1"/>
  <c r="L2316" i="1" a="1"/>
  <c r="L2316" i="1" s="1"/>
  <c r="J2327" i="1" a="1"/>
  <c r="J2327" i="1" s="1"/>
  <c r="J2320" i="1" a="1"/>
  <c r="J2320" i="1" s="1"/>
  <c r="J2319" i="1" s="1" a="1"/>
  <c r="J2319" i="1" s="1"/>
  <c r="K2320" i="1" a="1"/>
  <c r="K2320" i="1" s="1"/>
  <c r="K2319" i="1" s="1" a="1"/>
  <c r="K2319" i="1" s="1"/>
  <c r="K2316" i="1" a="1"/>
  <c r="K2316" i="1" s="1"/>
  <c r="J2325" i="1" a="1"/>
  <c r="J2325" i="1" s="1"/>
  <c r="L2326" i="1" a="1"/>
  <c r="L2326" i="1" s="1"/>
  <c r="L2325" i="1" a="1"/>
  <c r="L2325" i="1" s="1"/>
  <c r="K2317" i="1" a="1"/>
  <c r="K2317" i="1" s="1"/>
  <c r="L2323" i="1" a="1"/>
  <c r="L2323" i="1" s="1"/>
  <c r="L2322" i="1" s="1" a="1"/>
  <c r="L2322" i="1" s="1"/>
  <c r="L2317" i="1" a="1"/>
  <c r="L2317" i="1" s="1"/>
  <c r="K2326" i="1" a="1"/>
  <c r="K2326" i="1" s="1"/>
  <c r="K2314" i="1" a="1"/>
  <c r="K2314" i="1" s="1"/>
  <c r="J2314" i="1" a="1"/>
  <c r="J2314" i="1" s="1"/>
  <c r="J2316" i="1" a="1"/>
  <c r="J2316" i="1" s="1"/>
  <c r="L2314" i="1" a="1"/>
  <c r="L2314" i="1" s="1"/>
  <c r="J2042" i="1" a="1"/>
  <c r="J2042" i="1" s="1"/>
  <c r="J2048" i="1" a="1"/>
  <c r="J2048" i="1" s="1"/>
  <c r="K2046" i="1" a="1"/>
  <c r="K2046" i="1" s="1"/>
  <c r="K2045" i="1" a="1"/>
  <c r="K2045" i="1" s="1"/>
  <c r="L2043" i="1" a="1"/>
  <c r="L2043" i="1" s="1"/>
  <c r="J2044" i="1" a="1"/>
  <c r="J2044" i="1" s="1"/>
  <c r="J2043" i="1" a="1"/>
  <c r="J2043" i="1" s="1"/>
  <c r="L2042" i="1" a="1"/>
  <c r="L2042" i="1" s="1"/>
  <c r="J2049" i="1" a="1"/>
  <c r="J2049" i="1" s="1"/>
  <c r="L2044" i="1" a="1"/>
  <c r="L2044" i="1" s="1"/>
  <c r="K2049" i="1" a="1"/>
  <c r="K2049" i="1" s="1"/>
  <c r="L2048" i="1" a="1"/>
  <c r="L2048" i="1" s="1"/>
  <c r="L2046" i="1" a="1"/>
  <c r="L2046" i="1" s="1"/>
  <c r="J2047" i="1" a="1"/>
  <c r="J2047" i="1" s="1"/>
  <c r="J2045" i="1" a="1"/>
  <c r="J2045" i="1" s="1"/>
  <c r="K2044" i="1" a="1"/>
  <c r="K2044" i="1" s="1"/>
  <c r="K2047" i="1" a="1"/>
  <c r="K2047" i="1" s="1"/>
  <c r="L2045" i="1" a="1"/>
  <c r="L2045" i="1" s="1"/>
  <c r="L2049" i="1" a="1"/>
  <c r="L2049" i="1" s="1"/>
  <c r="L2047" i="1" a="1"/>
  <c r="L2047" i="1" s="1"/>
  <c r="K2043" i="1" a="1"/>
  <c r="K2043" i="1" s="1"/>
  <c r="K2042" i="1" a="1"/>
  <c r="K2042" i="1" s="1"/>
  <c r="K2048" i="1" a="1"/>
  <c r="K2048" i="1" s="1"/>
  <c r="J2046" i="1" a="1"/>
  <c r="J2046" i="1" s="1"/>
  <c r="J31" i="1" a="1"/>
  <c r="J31" i="1" s="1"/>
  <c r="K31" i="1" a="1"/>
  <c r="K31" i="1" s="1"/>
  <c r="L31" i="1" a="1"/>
  <c r="L31" i="1" s="1"/>
  <c r="K607" i="1" a="1"/>
  <c r="K607" i="1" s="1"/>
  <c r="J607" i="1" a="1"/>
  <c r="J607" i="1" s="1"/>
  <c r="L619" i="1" a="1"/>
  <c r="L619" i="1" s="1"/>
  <c r="K619" i="1" a="1"/>
  <c r="K619" i="1" s="1"/>
  <c r="J619" i="1" a="1"/>
  <c r="J619" i="1" s="1"/>
  <c r="J618" i="1" a="1"/>
  <c r="J618" i="1" s="1"/>
  <c r="L618" i="1" a="1"/>
  <c r="L618" i="1" s="1"/>
  <c r="L610" i="1" a="1"/>
  <c r="L610" i="1" s="1"/>
  <c r="K618" i="1" a="1"/>
  <c r="K618" i="1" s="1"/>
  <c r="L607" i="1" a="1"/>
  <c r="L607" i="1" s="1"/>
  <c r="L617" i="1" a="1"/>
  <c r="L617" i="1" s="1"/>
  <c r="K617" i="1" a="1"/>
  <c r="K617" i="1" s="1"/>
  <c r="J617" i="1" a="1"/>
  <c r="J617" i="1" s="1"/>
  <c r="K609" i="1" a="1"/>
  <c r="K609" i="1" s="1"/>
  <c r="K610" i="1" a="1"/>
  <c r="K610" i="1" s="1"/>
  <c r="J610" i="1" a="1"/>
  <c r="J610" i="1" s="1"/>
  <c r="L609" i="1" a="1"/>
  <c r="L609" i="1" s="1"/>
  <c r="J609" i="1" a="1"/>
  <c r="J609" i="1" s="1"/>
  <c r="L603" i="1" a="1"/>
  <c r="L603" i="1" s="1"/>
  <c r="L606" i="1" a="1"/>
  <c r="L606" i="1" s="1"/>
  <c r="K606" i="1" a="1"/>
  <c r="K606" i="1" s="1"/>
  <c r="J596" i="1" a="1"/>
  <c r="J596" i="1" s="1"/>
  <c r="J592" i="1" a="1"/>
  <c r="J592" i="1" s="1"/>
  <c r="J606" i="1" a="1"/>
  <c r="J606" i="1" s="1"/>
  <c r="K603" i="1" a="1"/>
  <c r="K603" i="1" s="1"/>
  <c r="J603" i="1" a="1"/>
  <c r="J603" i="1" s="1"/>
  <c r="L595" i="1" a="1"/>
  <c r="L595" i="1" s="1"/>
  <c r="K595" i="1" a="1"/>
  <c r="K595" i="1" s="1"/>
  <c r="L593" i="1" a="1"/>
  <c r="L593" i="1" s="1"/>
  <c r="L602" i="1" a="1"/>
  <c r="L602" i="1" s="1"/>
  <c r="K596" i="1" a="1"/>
  <c r="K596" i="1" s="1"/>
  <c r="K592" i="1" a="1"/>
  <c r="K592" i="1" s="1"/>
  <c r="K602" i="1" a="1"/>
  <c r="K602" i="1" s="1"/>
  <c r="J593" i="1" a="1"/>
  <c r="J593" i="1" s="1"/>
  <c r="J595" i="1" a="1"/>
  <c r="J595" i="1" s="1"/>
  <c r="K593" i="1" a="1"/>
  <c r="K593" i="1" s="1"/>
  <c r="L596" i="1" a="1"/>
  <c r="L596" i="1" s="1"/>
  <c r="J602" i="1" a="1"/>
  <c r="J602" i="1" s="1"/>
  <c r="L592" i="1" a="1"/>
  <c r="L592" i="1" s="1"/>
  <c r="L588" i="1" a="1"/>
  <c r="L588" i="1" s="1"/>
  <c r="J588" i="1" a="1"/>
  <c r="J588" i="1" s="1"/>
  <c r="J585" i="1" a="1"/>
  <c r="J585" i="1" s="1"/>
  <c r="J584" i="1" a="1"/>
  <c r="J584" i="1" s="1"/>
  <c r="L585" i="1" a="1"/>
  <c r="L585" i="1" s="1"/>
  <c r="L584" i="1" a="1"/>
  <c r="L584" i="1" s="1"/>
  <c r="L589" i="1" a="1"/>
  <c r="L589" i="1" s="1"/>
  <c r="K585" i="1" a="1"/>
  <c r="K585" i="1" s="1"/>
  <c r="K584" i="1" a="1"/>
  <c r="K584" i="1" s="1"/>
  <c r="K589" i="1" a="1"/>
  <c r="K589" i="1" s="1"/>
  <c r="J589" i="1" a="1"/>
  <c r="J589" i="1" s="1"/>
  <c r="K588" i="1" a="1"/>
  <c r="K588" i="1" s="1"/>
  <c r="J743" i="1" a="1"/>
  <c r="J743" i="1" s="1"/>
  <c r="L743" i="1" a="1"/>
  <c r="L743" i="1" s="1"/>
  <c r="K743" i="1" a="1"/>
  <c r="K743" i="1" s="1"/>
  <c r="L724" i="1" a="1"/>
  <c r="L724" i="1" s="1"/>
  <c r="J727" i="1" a="1"/>
  <c r="J727" i="1" s="1"/>
  <c r="L727" i="1" a="1"/>
  <c r="L727" i="1" s="1"/>
  <c r="K727" i="1" a="1"/>
  <c r="K727" i="1" s="1"/>
  <c r="K724" i="1" a="1"/>
  <c r="K724" i="1" s="1"/>
  <c r="L740" i="1" a="1"/>
  <c r="L740" i="1" s="1"/>
  <c r="K740" i="1" a="1"/>
  <c r="K740" i="1" s="1"/>
  <c r="J740" i="1" a="1"/>
  <c r="J740" i="1" s="1"/>
  <c r="J720" i="1" a="1"/>
  <c r="J720" i="1" s="1"/>
  <c r="L720" i="1" a="1"/>
  <c r="L720" i="1" s="1"/>
  <c r="J716" i="1" a="1"/>
  <c r="J716" i="1" s="1"/>
  <c r="J719" i="1" a="1"/>
  <c r="J719" i="1" s="1"/>
  <c r="L716" i="1" a="1"/>
  <c r="L716" i="1" s="1"/>
  <c r="J718" i="1" a="1"/>
  <c r="J718" i="1" s="1"/>
  <c r="L718" i="1" a="1"/>
  <c r="L718" i="1" s="1"/>
  <c r="K716" i="1" a="1"/>
  <c r="K716" i="1" s="1"/>
  <c r="K711" i="1" a="1"/>
  <c r="K711" i="1" s="1"/>
  <c r="K720" i="1" a="1"/>
  <c r="K720" i="1" s="1"/>
  <c r="L709" i="1" a="1"/>
  <c r="L709" i="1" s="1"/>
  <c r="K719" i="1" a="1"/>
  <c r="K719" i="1" s="1"/>
  <c r="L711" i="1" a="1"/>
  <c r="L711" i="1" s="1"/>
  <c r="J711" i="1" a="1"/>
  <c r="J711" i="1" s="1"/>
  <c r="K709" i="1" a="1"/>
  <c r="K709" i="1" s="1"/>
  <c r="J709" i="1" a="1"/>
  <c r="J709" i="1" s="1"/>
  <c r="K718" i="1" a="1"/>
  <c r="K718" i="1" s="1"/>
  <c r="L719" i="1" a="1"/>
  <c r="L719" i="1" s="1"/>
  <c r="J724" i="1" a="1"/>
  <c r="J724" i="1" s="1"/>
  <c r="L688" i="1" a="1"/>
  <c r="L688" i="1" s="1"/>
  <c r="J696" i="1" a="1"/>
  <c r="J696" i="1" s="1"/>
  <c r="L697" i="1" a="1"/>
  <c r="L697" i="1" s="1"/>
  <c r="J697" i="1" a="1"/>
  <c r="J697" i="1" s="1"/>
  <c r="K687" i="1" a="1"/>
  <c r="K687" i="1" s="1"/>
  <c r="J688" i="1" a="1"/>
  <c r="J688" i="1" s="1"/>
  <c r="J687" i="1" a="1"/>
  <c r="J687" i="1" s="1"/>
  <c r="L687" i="1" a="1"/>
  <c r="L687" i="1" s="1"/>
  <c r="K688" i="1" a="1"/>
  <c r="K688" i="1" s="1"/>
  <c r="K697" i="1" a="1"/>
  <c r="K697" i="1" s="1"/>
  <c r="L696" i="1" a="1"/>
  <c r="L696" i="1" s="1"/>
  <c r="K696" i="1" a="1"/>
  <c r="K696" i="1" s="1"/>
  <c r="L681" i="1" a="1"/>
  <c r="L681" i="1" s="1"/>
  <c r="L683" i="1" a="1"/>
  <c r="L683" i="1" s="1"/>
  <c r="K681" i="1" a="1"/>
  <c r="K681" i="1" s="1"/>
  <c r="J682" i="1" a="1"/>
  <c r="J682" i="1" s="1"/>
  <c r="K682" i="1" a="1"/>
  <c r="K682" i="1" s="1"/>
  <c r="J681" i="1" a="1"/>
  <c r="J681" i="1" s="1"/>
  <c r="J683" i="1" a="1"/>
  <c r="J683" i="1" s="1"/>
  <c r="K683" i="1" a="1"/>
  <c r="K683" i="1" s="1"/>
  <c r="L682" i="1" a="1"/>
  <c r="L682" i="1" s="1"/>
  <c r="L685" i="1" a="1"/>
  <c r="L685" i="1" s="1"/>
  <c r="K685" i="1" a="1"/>
  <c r="K685" i="1" s="1"/>
  <c r="J685" i="1" a="1"/>
  <c r="J685" i="1" s="1"/>
  <c r="K653" i="1" a="1"/>
  <c r="K653" i="1" s="1"/>
  <c r="K666" i="1" a="1"/>
  <c r="K666" i="1" s="1"/>
  <c r="L665" i="1" a="1"/>
  <c r="L665" i="1" s="1"/>
  <c r="L664" i="1" a="1"/>
  <c r="L664" i="1" s="1"/>
  <c r="J664" i="1" a="1"/>
  <c r="J664" i="1" s="1"/>
  <c r="J652" i="1" a="1"/>
  <c r="J652" i="1" s="1"/>
  <c r="K652" i="1" a="1"/>
  <c r="K652" i="1" s="1"/>
  <c r="J653" i="1" a="1"/>
  <c r="J653" i="1" s="1"/>
  <c r="K664" i="1" a="1"/>
  <c r="K664" i="1" s="1"/>
  <c r="L666" i="1" a="1"/>
  <c r="L666" i="1" s="1"/>
  <c r="L652" i="1" a="1"/>
  <c r="L652" i="1" s="1"/>
  <c r="J666" i="1" a="1"/>
  <c r="J666" i="1" s="1"/>
  <c r="K665" i="1" a="1"/>
  <c r="K665" i="1" s="1"/>
  <c r="J665" i="1" a="1"/>
  <c r="J665" i="1" s="1"/>
  <c r="L653" i="1" a="1"/>
  <c r="L653" i="1" s="1"/>
  <c r="L647" i="1" a="1"/>
  <c r="L647" i="1" s="1"/>
  <c r="K645" i="1" a="1"/>
  <c r="K645" i="1" s="1"/>
  <c r="L642" i="1" a="1"/>
  <c r="L642" i="1" s="1"/>
  <c r="K642" i="1" a="1"/>
  <c r="K642" i="1" s="1"/>
  <c r="L650" i="1" a="1"/>
  <c r="L650" i="1" s="1"/>
  <c r="K650" i="1" a="1"/>
  <c r="K650" i="1" s="1"/>
  <c r="J650" i="1" a="1"/>
  <c r="J650" i="1" s="1"/>
  <c r="L648" i="1" a="1"/>
  <c r="L648" i="1" s="1"/>
  <c r="K647" i="1" a="1"/>
  <c r="K647" i="1" s="1"/>
  <c r="K648" i="1" a="1"/>
  <c r="K648" i="1" s="1"/>
  <c r="J647" i="1" a="1"/>
  <c r="J647" i="1" s="1"/>
  <c r="J643" i="1" a="1"/>
  <c r="J643" i="1" s="1"/>
  <c r="J642" i="1" a="1"/>
  <c r="J642" i="1" s="1"/>
  <c r="L645" i="1" a="1"/>
  <c r="L645" i="1" s="1"/>
  <c r="K643" i="1" a="1"/>
  <c r="K643" i="1" s="1"/>
  <c r="L649" i="1" a="1"/>
  <c r="L649" i="1" s="1"/>
  <c r="L643" i="1" a="1"/>
  <c r="L643" i="1" s="1"/>
  <c r="K649" i="1" a="1"/>
  <c r="K649" i="1" s="1"/>
  <c r="J649" i="1" a="1"/>
  <c r="J649" i="1" s="1"/>
  <c r="J648" i="1" a="1"/>
  <c r="J648" i="1" s="1"/>
  <c r="J645" i="1" a="1"/>
  <c r="J645" i="1" s="1"/>
  <c r="K635" i="1" a="1"/>
  <c r="K635" i="1" s="1"/>
  <c r="K640" i="1" a="1"/>
  <c r="K640" i="1" s="1"/>
  <c r="L637" i="1" a="1"/>
  <c r="L637" i="1" s="1"/>
  <c r="J632" i="1" a="1"/>
  <c r="J632" i="1" s="1"/>
  <c r="K632" i="1" a="1"/>
  <c r="K632" i="1" s="1"/>
  <c r="K639" i="1" a="1"/>
  <c r="K639" i="1" s="1"/>
  <c r="J639" i="1" a="1"/>
  <c r="J639" i="1" s="1"/>
  <c r="L635" i="1" a="1"/>
  <c r="L635" i="1" s="1"/>
  <c r="K638" i="1" a="1"/>
  <c r="K638" i="1" s="1"/>
  <c r="J635" i="1" a="1"/>
  <c r="J635" i="1" s="1"/>
  <c r="L639" i="1" a="1"/>
  <c r="L639" i="1" s="1"/>
  <c r="L638" i="1" a="1"/>
  <c r="L638" i="1" s="1"/>
  <c r="L633" i="1" a="1"/>
  <c r="L633" i="1" s="1"/>
  <c r="K637" i="1" a="1"/>
  <c r="K637" i="1" s="1"/>
  <c r="L640" i="1" a="1"/>
  <c r="L640" i="1" s="1"/>
  <c r="J640" i="1" a="1"/>
  <c r="J640" i="1" s="1"/>
  <c r="K633" i="1" a="1"/>
  <c r="K633" i="1" s="1"/>
  <c r="J633" i="1" a="1"/>
  <c r="J633" i="1" s="1"/>
  <c r="L632" i="1" a="1"/>
  <c r="L632" i="1" s="1"/>
  <c r="J638" i="1" a="1"/>
  <c r="J638" i="1" s="1"/>
  <c r="J637" i="1" a="1"/>
  <c r="J637" i="1" s="1"/>
  <c r="J620" i="1" a="1"/>
  <c r="J620" i="1" s="1"/>
  <c r="L622" i="1" a="1"/>
  <c r="L622" i="1" s="1"/>
  <c r="L628" i="1" a="1"/>
  <c r="L628" i="1" s="1"/>
  <c r="J625" i="1" a="1"/>
  <c r="J625" i="1" s="1"/>
  <c r="J623" i="1" a="1"/>
  <c r="J623" i="1" s="1"/>
  <c r="J622" i="1" a="1"/>
  <c r="J622" i="1" s="1"/>
  <c r="L629" i="1" a="1"/>
  <c r="L629" i="1" s="1"/>
  <c r="K629" i="1" a="1"/>
  <c r="K629" i="1" s="1"/>
  <c r="K625" i="1" a="1"/>
  <c r="K625" i="1" s="1"/>
  <c r="L630" i="1" a="1"/>
  <c r="L630" i="1" s="1"/>
  <c r="K620" i="1" a="1"/>
  <c r="K620" i="1" s="1"/>
  <c r="K627" i="1" a="1"/>
  <c r="K627" i="1" s="1"/>
  <c r="L625" i="1" a="1"/>
  <c r="L625" i="1" s="1"/>
  <c r="K622" i="1" a="1"/>
  <c r="K622" i="1" s="1"/>
  <c r="J627" i="1" a="1"/>
  <c r="J627" i="1" s="1"/>
  <c r="K630" i="1" a="1"/>
  <c r="K630" i="1" s="1"/>
  <c r="J629" i="1" a="1"/>
  <c r="J629" i="1" s="1"/>
  <c r="J630" i="1" a="1"/>
  <c r="J630" i="1" s="1"/>
  <c r="K628" i="1" a="1"/>
  <c r="K628" i="1" s="1"/>
  <c r="L623" i="1" a="1"/>
  <c r="L623" i="1" s="1"/>
  <c r="L627" i="1" a="1"/>
  <c r="L627" i="1" s="1"/>
  <c r="J628" i="1" a="1"/>
  <c r="J628" i="1" s="1"/>
  <c r="K623" i="1" a="1"/>
  <c r="K623" i="1" s="1"/>
  <c r="L620" i="1" a="1"/>
  <c r="L620" i="1" s="1"/>
  <c r="J2023" i="1" a="1"/>
  <c r="J2023" i="1" s="1"/>
  <c r="J1708" i="1" a="1"/>
  <c r="J1708" i="1" s="1"/>
  <c r="K1708" i="1" a="1"/>
  <c r="K1708" i="1" s="1"/>
  <c r="L1708" i="1" a="1"/>
  <c r="L1708" i="1" s="1"/>
  <c r="L1709" i="1" a="1"/>
  <c r="L1709" i="1" s="1"/>
  <c r="K1709" i="1" a="1"/>
  <c r="K1709" i="1" s="1"/>
  <c r="J1709" i="1" a="1"/>
  <c r="J1709" i="1" s="1"/>
  <c r="L19" i="1"/>
  <c r="L18" i="1" s="1"/>
  <c r="K19" i="1"/>
  <c r="K18" i="1" s="1"/>
  <c r="J19" i="1"/>
  <c r="J18" i="1" s="1"/>
  <c r="L15" i="1" a="1"/>
  <c r="L15" i="1" s="1"/>
  <c r="J15" i="1" a="1"/>
  <c r="J15" i="1" s="1"/>
  <c r="K14" i="1" a="1"/>
  <c r="K14" i="1" s="1"/>
  <c r="K13" i="1" a="1"/>
  <c r="K13" i="1" s="1"/>
  <c r="J14" i="1" a="1"/>
  <c r="J14" i="1" s="1"/>
  <c r="L13" i="1" a="1"/>
  <c r="L13" i="1" s="1"/>
  <c r="J13" i="1" a="1"/>
  <c r="J13" i="1" s="1"/>
  <c r="K15" i="1" a="1"/>
  <c r="K15" i="1" s="1"/>
  <c r="L14" i="1" a="1"/>
  <c r="L14" i="1" s="1"/>
  <c r="K275" i="1" a="1"/>
  <c r="K275" i="1" s="1"/>
  <c r="J275" i="1" a="1"/>
  <c r="J275" i="1" s="1"/>
  <c r="K284" i="1" a="1"/>
  <c r="K284" i="1" s="1"/>
  <c r="K283" i="1" s="1"/>
  <c r="J284" i="1" a="1"/>
  <c r="J284" i="1" s="1"/>
  <c r="L284" i="1" a="1"/>
  <c r="L284" i="1" s="1"/>
  <c r="L275" i="1" a="1"/>
  <c r="L275" i="1" s="1"/>
  <c r="K242" i="1" a="1"/>
  <c r="K242" i="1" s="1"/>
  <c r="K241" i="1" s="1"/>
  <c r="L242" i="1" a="1"/>
  <c r="L242" i="1" s="1"/>
  <c r="L241" i="1" s="1"/>
  <c r="J242" i="1" a="1"/>
  <c r="J242" i="1" s="1"/>
  <c r="J241" i="1" s="1"/>
  <c r="K199" i="1" a="1"/>
  <c r="K199" i="1" s="1"/>
  <c r="J199" i="1" a="1"/>
  <c r="J199" i="1" s="1"/>
  <c r="L199" i="1" a="1"/>
  <c r="L199" i="1" s="1"/>
  <c r="L198" i="1" s="1"/>
  <c r="K61" i="1" a="1"/>
  <c r="K61" i="1" s="1"/>
  <c r="K62" i="1" a="1"/>
  <c r="K62" i="1" s="1"/>
  <c r="L62" i="1" a="1"/>
  <c r="L62" i="1" s="1"/>
  <c r="J61" i="1" a="1"/>
  <c r="J61" i="1" s="1"/>
  <c r="J62" i="1" a="1"/>
  <c r="J62" i="1" s="1"/>
  <c r="L61" i="1" a="1"/>
  <c r="L61" i="1" s="1"/>
  <c r="K54" i="1" a="1"/>
  <c r="K54" i="1" s="1"/>
  <c r="K52" i="1" a="1"/>
  <c r="K52" i="1" s="1"/>
  <c r="K60" i="1" a="1"/>
  <c r="K60" i="1" s="1"/>
  <c r="L59" i="1" a="1"/>
  <c r="L59" i="1" s="1"/>
  <c r="L54" i="1" a="1"/>
  <c r="L54" i="1" s="1"/>
  <c r="L53" i="1" a="1"/>
  <c r="L53" i="1" s="1"/>
  <c r="K59" i="1" a="1"/>
  <c r="K59" i="1" s="1"/>
  <c r="L52" i="1" a="1"/>
  <c r="L52" i="1" s="1"/>
  <c r="L55" i="1" a="1"/>
  <c r="L55" i="1" s="1"/>
  <c r="J54" i="1" a="1"/>
  <c r="J54" i="1" s="1"/>
  <c r="J60" i="1" a="1"/>
  <c r="J60" i="1" s="1"/>
  <c r="J53" i="1" a="1"/>
  <c r="J53" i="1" s="1"/>
  <c r="K55" i="1" a="1"/>
  <c r="K55" i="1" s="1"/>
  <c r="K53" i="1" a="1"/>
  <c r="K53" i="1" s="1"/>
  <c r="J52" i="1" a="1"/>
  <c r="J52" i="1" s="1"/>
  <c r="J59" i="1" a="1"/>
  <c r="J59" i="1" s="1"/>
  <c r="J55" i="1" a="1"/>
  <c r="J55" i="1" s="1"/>
  <c r="L60" i="1" a="1"/>
  <c r="L60" i="1" s="1"/>
  <c r="J43" i="1" a="1"/>
  <c r="J43" i="1" s="1"/>
  <c r="L50" i="1" a="1"/>
  <c r="L50" i="1" s="1"/>
  <c r="L45" i="1" a="1"/>
  <c r="L45" i="1" s="1"/>
  <c r="J44" i="1" a="1"/>
  <c r="J44" i="1" s="1"/>
  <c r="K50" i="1" a="1"/>
  <c r="K50" i="1" s="1"/>
  <c r="L44" i="1" a="1"/>
  <c r="L44" i="1" s="1"/>
  <c r="J50" i="1" a="1"/>
  <c r="J50" i="1" s="1"/>
  <c r="J45" i="1" a="1"/>
  <c r="J45" i="1" s="1"/>
  <c r="K44" i="1" a="1"/>
  <c r="K44" i="1" s="1"/>
  <c r="L43" i="1" a="1"/>
  <c r="L43" i="1" s="1"/>
  <c r="K45" i="1" a="1"/>
  <c r="K45" i="1" s="1"/>
  <c r="K43" i="1" a="1"/>
  <c r="K43" i="1" s="1"/>
  <c r="J27" i="1" a="1"/>
  <c r="J27" i="1" s="1"/>
  <c r="L28" i="1" a="1"/>
  <c r="L28" i="1" s="1"/>
  <c r="K28" i="1" a="1"/>
  <c r="K28" i="1" s="1"/>
  <c r="K26" i="1" a="1"/>
  <c r="K26" i="1" s="1"/>
  <c r="L27" i="1" a="1"/>
  <c r="L27" i="1" s="1"/>
  <c r="J26" i="1" a="1"/>
  <c r="J26" i="1" s="1"/>
  <c r="J28" i="1" a="1"/>
  <c r="J28" i="1" s="1"/>
  <c r="K27" i="1" a="1"/>
  <c r="K27" i="1" s="1"/>
  <c r="L26" i="1" a="1"/>
  <c r="L26" i="1" s="1"/>
  <c r="J17" i="1" a="1"/>
  <c r="J17" i="1" s="1"/>
  <c r="K24" i="1" a="1"/>
  <c r="K24" i="1" s="1"/>
  <c r="K17" i="1" a="1"/>
  <c r="K17" i="1" s="1"/>
  <c r="L25" i="1" a="1"/>
  <c r="L25" i="1" s="1"/>
  <c r="J25" i="1" a="1"/>
  <c r="J25" i="1" s="1"/>
  <c r="L24" i="1" a="1"/>
  <c r="L24" i="1" s="1"/>
  <c r="L17" i="1" a="1"/>
  <c r="L17" i="1" s="1"/>
  <c r="L16" i="1" a="1"/>
  <c r="L16" i="1" s="1"/>
  <c r="L21" i="1" a="1"/>
  <c r="L21" i="1" s="1"/>
  <c r="K21" i="1" a="1"/>
  <c r="K21" i="1" s="1"/>
  <c r="K25" i="1" a="1"/>
  <c r="K25" i="1" s="1"/>
  <c r="K16" i="1" a="1"/>
  <c r="K16" i="1" s="1"/>
  <c r="J24" i="1" a="1"/>
  <c r="J24" i="1" s="1"/>
  <c r="J16" i="1" a="1"/>
  <c r="J16" i="1" s="1"/>
  <c r="J21" i="1" a="1"/>
  <c r="J21" i="1" s="1"/>
  <c r="L9" i="1" a="1"/>
  <c r="L9" i="1" s="1"/>
  <c r="L7" i="1" a="1"/>
  <c r="L7" i="1" s="1"/>
  <c r="J9" i="1" a="1"/>
  <c r="J9" i="1"/>
  <c r="L10" i="1" a="1"/>
  <c r="L10" i="1" s="1"/>
  <c r="K6" i="1" a="1"/>
  <c r="K6" i="1" s="1"/>
  <c r="K10" i="1" a="1"/>
  <c r="K10" i="1" s="1"/>
  <c r="L6" i="1" a="1"/>
  <c r="L6" i="1" s="1"/>
  <c r="J7" i="1" a="1"/>
  <c r="J7" i="1" s="1"/>
  <c r="L11" i="1" a="1"/>
  <c r="L11" i="1" s="1"/>
  <c r="J10" i="1" a="1"/>
  <c r="J10" i="1" s="1"/>
  <c r="K7" i="1" a="1"/>
  <c r="K7" i="1" s="1"/>
  <c r="J6" i="1" a="1"/>
  <c r="J6" i="1" s="1"/>
  <c r="K9" i="1" a="1"/>
  <c r="K9" i="1" s="1"/>
  <c r="K11" i="1" a="1"/>
  <c r="K11" i="1" s="1"/>
  <c r="J11" i="1" a="1"/>
  <c r="J11" i="1" s="1"/>
  <c r="L5" i="1" a="1"/>
  <c r="L5" i="1" s="1"/>
  <c r="L4" i="1" a="1"/>
  <c r="L4" i="1" s="1"/>
  <c r="K5" i="1" a="1"/>
  <c r="K5" i="1" s="1"/>
  <c r="K4" i="1" a="1"/>
  <c r="K4" i="1" s="1"/>
  <c r="J4" i="1" a="1"/>
  <c r="J4" i="1" s="1"/>
  <c r="J5" i="1" a="1"/>
  <c r="J5" i="1" s="1"/>
  <c r="L56" i="1" a="1"/>
  <c r="L56" i="1" s="1"/>
  <c r="K56" i="1" a="1"/>
  <c r="K56" i="1" s="1"/>
  <c r="J56" i="1" a="1"/>
  <c r="J56" i="1" s="1"/>
  <c r="L315" i="1" l="1"/>
  <c r="L420" i="1" s="1"/>
  <c r="K399" i="1"/>
  <c r="K519" i="1" s="1"/>
  <c r="J380" i="1"/>
  <c r="J437" i="1" s="1"/>
  <c r="L399" i="1"/>
  <c r="L519" i="1" s="1"/>
  <c r="K314" i="1"/>
  <c r="K419" i="1" s="1"/>
  <c r="L385" i="1"/>
  <c r="L516" i="1" s="1"/>
  <c r="K325" i="1"/>
  <c r="K480" i="1" s="1"/>
  <c r="J399" i="1"/>
  <c r="J519" i="1" s="1"/>
  <c r="L400" i="1"/>
  <c r="L520" i="1" s="1"/>
  <c r="J400" i="1"/>
  <c r="J520" i="1" s="1"/>
  <c r="K385" i="1"/>
  <c r="K516" i="1" s="1"/>
  <c r="J384" i="1"/>
  <c r="J515" i="1" s="1"/>
  <c r="K386" i="1"/>
  <c r="K517" i="1" s="1"/>
  <c r="K321" i="1"/>
  <c r="K476" i="1" s="1"/>
  <c r="K315" i="1"/>
  <c r="K420" i="1" s="1"/>
  <c r="J726" i="1" a="1"/>
  <c r="J726" i="1" s="1"/>
  <c r="J728" i="1" s="1" a="1"/>
  <c r="J728" i="1" s="1"/>
  <c r="L321" i="1"/>
  <c r="L476" i="1" s="1"/>
  <c r="K323" i="1"/>
  <c r="K478" i="1" s="1"/>
  <c r="L323" i="1"/>
  <c r="L478" i="1" s="1"/>
  <c r="L325" i="1"/>
  <c r="L480" i="1" s="1"/>
  <c r="L319" i="1"/>
  <c r="L474" i="1" s="1"/>
  <c r="J320" i="1"/>
  <c r="J475" i="1" s="1"/>
  <c r="L386" i="1"/>
  <c r="L517" i="1" s="1"/>
  <c r="K300" i="1"/>
  <c r="K413" i="1" s="1"/>
  <c r="J318" i="1"/>
  <c r="J473" i="1" s="1"/>
  <c r="J319" i="1"/>
  <c r="J474" i="1" s="1"/>
  <c r="K742" i="1" a="1"/>
  <c r="K742" i="1" s="1"/>
  <c r="K744" i="1" s="1" a="1"/>
  <c r="K744" i="1" s="1"/>
  <c r="L726" i="1" a="1"/>
  <c r="L726" i="1" s="1"/>
  <c r="L728" i="1" s="1" a="1"/>
  <c r="L728" i="1" s="1"/>
  <c r="L301" i="1"/>
  <c r="L465" i="1" s="1"/>
  <c r="K324" i="1"/>
  <c r="K479" i="1" s="1"/>
  <c r="L322" i="1"/>
  <c r="L477" i="1" s="1"/>
  <c r="J300" i="1"/>
  <c r="J413" i="1" s="1"/>
  <c r="L384" i="1"/>
  <c r="L515" i="1" s="1"/>
  <c r="L318" i="1"/>
  <c r="L473" i="1" s="1"/>
  <c r="L398" i="1"/>
  <c r="L439" i="1" s="1"/>
  <c r="L380" i="1"/>
  <c r="L437" i="1" s="1"/>
  <c r="J386" i="1"/>
  <c r="J517" i="1" s="1"/>
  <c r="K129" i="1"/>
  <c r="J324" i="1"/>
  <c r="J479" i="1" s="1"/>
  <c r="K318" i="1"/>
  <c r="K473" i="1" s="1"/>
  <c r="J321" i="1"/>
  <c r="J476" i="1" s="1"/>
  <c r="L324" i="1"/>
  <c r="L479" i="1" s="1"/>
  <c r="L314" i="1"/>
  <c r="L419" i="1" s="1"/>
  <c r="K384" i="1"/>
  <c r="K515" i="1" s="1"/>
  <c r="K400" i="1"/>
  <c r="K520" i="1" s="1"/>
  <c r="J783" i="1"/>
  <c r="K319" i="1"/>
  <c r="K474" i="1" s="1"/>
  <c r="L300" i="1"/>
  <c r="L413" i="1" s="1"/>
  <c r="K380" i="1"/>
  <c r="K437" i="1" s="1"/>
  <c r="J315" i="1"/>
  <c r="J420" i="1" s="1"/>
  <c r="L783" i="1"/>
  <c r="K786" i="1"/>
  <c r="K787" i="1" s="1"/>
  <c r="J385" i="1"/>
  <c r="J516" i="1" s="1"/>
  <c r="K320" i="1"/>
  <c r="K475" i="1" s="1"/>
  <c r="J323" i="1"/>
  <c r="J478" i="1" s="1"/>
  <c r="K398" i="1"/>
  <c r="K439" i="1" s="1"/>
  <c r="L126" i="1"/>
  <c r="J398" i="1"/>
  <c r="J439" i="1" s="1"/>
  <c r="K899" i="1"/>
  <c r="L902" i="1"/>
  <c r="K274" i="1"/>
  <c r="K363" i="1" s="1"/>
  <c r="K504" i="1" s="1"/>
  <c r="K364" i="1"/>
  <c r="K383" i="1"/>
  <c r="K514" i="1" s="1"/>
  <c r="L742" i="1" a="1"/>
  <c r="L742" i="1" s="1"/>
  <c r="L744" i="1" s="1" a="1"/>
  <c r="L744" i="1" s="1"/>
  <c r="L274" i="1"/>
  <c r="L363" i="1" s="1"/>
  <c r="L504" i="1" s="1"/>
  <c r="L364" i="1"/>
  <c r="K316" i="1"/>
  <c r="K471" i="1" s="1"/>
  <c r="J198" i="1"/>
  <c r="J361" i="1" s="1"/>
  <c r="J428" i="1" s="1"/>
  <c r="J362" i="1"/>
  <c r="J429" i="1" s="1"/>
  <c r="K362" i="1"/>
  <c r="K429" i="1" s="1"/>
  <c r="K198" i="1"/>
  <c r="K361" i="1" s="1"/>
  <c r="K428" i="1" s="1"/>
  <c r="L283" i="1"/>
  <c r="L382" i="1" s="1"/>
  <c r="L513" i="1" s="1"/>
  <c r="L383" i="1"/>
  <c r="L514" i="1" s="1"/>
  <c r="J283" i="1"/>
  <c r="J382" i="1" s="1"/>
  <c r="J513" i="1" s="1"/>
  <c r="J383" i="1"/>
  <c r="J514" i="1" s="1"/>
  <c r="K382" i="1"/>
  <c r="K513" i="1" s="1"/>
  <c r="J364" i="1"/>
  <c r="J274" i="1"/>
  <c r="J363" i="1" s="1"/>
  <c r="J504" i="1" s="1"/>
  <c r="J316" i="1"/>
  <c r="J471" i="1" s="1"/>
  <c r="L123" i="1"/>
  <c r="J325" i="1"/>
  <c r="J480" i="1" s="1"/>
  <c r="J742" i="1" a="1"/>
  <c r="J742" i="1" s="1"/>
  <c r="J744" i="1" s="1" a="1"/>
  <c r="J744" i="1" s="1"/>
  <c r="J124" i="1"/>
  <c r="K124" i="1"/>
  <c r="J322" i="1"/>
  <c r="J477" i="1" s="1"/>
  <c r="K726" i="1" a="1"/>
  <c r="K726" i="1" s="1"/>
  <c r="K728" i="1" s="1" a="1"/>
  <c r="K728" i="1" s="1"/>
  <c r="J314" i="1"/>
  <c r="J419" i="1" s="1"/>
  <c r="J118" i="1"/>
  <c r="L361" i="1"/>
  <c r="L428" i="1" s="1"/>
  <c r="K322" i="1"/>
  <c r="K477" i="1" s="1"/>
  <c r="J317" i="1"/>
  <c r="J472" i="1" s="1"/>
  <c r="K317" i="1"/>
  <c r="K472" i="1" s="1"/>
  <c r="K121" i="1"/>
  <c r="J121" i="1"/>
  <c r="J903" i="1"/>
  <c r="J899" i="1"/>
  <c r="J925" i="1"/>
  <c r="J924" i="1" s="1"/>
  <c r="L124" i="1"/>
  <c r="L320" i="1"/>
  <c r="L475" i="1" s="1"/>
  <c r="L362" i="1"/>
  <c r="L429" i="1" s="1"/>
  <c r="L316" i="1"/>
  <c r="L471" i="1" s="1"/>
  <c r="L317" i="1"/>
  <c r="L472" i="1" s="1"/>
  <c r="K123" i="1"/>
  <c r="J902" i="1"/>
  <c r="L899" i="1"/>
  <c r="L903" i="1"/>
  <c r="K301" i="1"/>
  <c r="K465" i="1" s="1"/>
  <c r="K902" i="1"/>
  <c r="K925" i="1"/>
  <c r="K924" i="1" s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1014" i="1"/>
  <c r="L1011" i="1" s="1"/>
  <c r="L1555" i="1"/>
  <c r="L1160" i="1"/>
  <c r="L1602" i="1"/>
  <c r="L1511" i="1"/>
  <c r="L1652" i="1"/>
  <c r="L1512" i="1"/>
  <c r="L1161" i="1"/>
  <c r="L1556" i="1"/>
  <c r="L1603" i="1"/>
  <c r="L165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206" i="1" l="1"/>
  <c r="L1414" i="1"/>
  <c r="L1562" i="1"/>
  <c r="L1183" i="1"/>
  <c r="L1658" i="1"/>
  <c r="L1659" i="1" s="1"/>
  <c r="L1344" i="1"/>
  <c r="L1617" i="1"/>
  <c r="L1570" i="1"/>
  <c r="L1618" i="1"/>
  <c r="L1429" i="1"/>
  <c r="L1345" i="1"/>
  <c r="L1207" i="1"/>
  <c r="L1571" i="1"/>
  <c r="L1610" i="1"/>
  <c r="L1331" i="1"/>
  <c r="L1184" i="1"/>
  <c r="L1563" i="1"/>
  <c r="L1415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H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F1618" i="1"/>
  <c r="H1618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03" i="1" l="1"/>
  <c r="H1563" i="1"/>
  <c r="G1563" i="1"/>
  <c r="I1610" i="1"/>
  <c r="H1610" i="1"/>
  <c r="I1556" i="1"/>
  <c r="G1603" i="1"/>
  <c r="F1603" i="1"/>
  <c r="F1610" i="1"/>
  <c r="F1563" i="1"/>
  <c r="I1603" i="1"/>
  <c r="I1563" i="1"/>
  <c r="H1556" i="1"/>
  <c r="F1556" i="1"/>
  <c r="G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H1512" i="1"/>
  <c r="G1512" i="1"/>
  <c r="I1429" i="1"/>
  <c r="H1415" i="1"/>
  <c r="F1415" i="1"/>
  <c r="I1415" i="1"/>
  <c r="G1429" i="1"/>
  <c r="F1429" i="1"/>
  <c r="G1415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G1331" i="1"/>
  <c r="H1331" i="1"/>
  <c r="I1345" i="1"/>
  <c r="F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207" i="1"/>
  <c r="F1207" i="1"/>
  <c r="F1184" i="1"/>
  <c r="G1184" i="1"/>
  <c r="I1184" i="1"/>
  <c r="H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571" i="1"/>
  <c r="K1618" i="1"/>
  <c r="K1429" i="1"/>
  <c r="K1345" i="1"/>
  <c r="K1207" i="1"/>
  <c r="K1206" i="1"/>
  <c r="K1428" i="1"/>
  <c r="K1617" i="1"/>
  <c r="K1570" i="1"/>
  <c r="J1571" i="1"/>
  <c r="J1618" i="1"/>
  <c r="J1429" i="1"/>
  <c r="J1345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602" i="1"/>
  <c r="I1555" i="1"/>
  <c r="I1511" i="1"/>
  <c r="I1160" i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G1159" i="1" s="1"/>
  <c r="G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F1652" i="1"/>
  <c r="F1555" i="1"/>
  <c r="F1602" i="1"/>
  <c r="F1511" i="1"/>
  <c r="F1160" i="1"/>
  <c r="F1658" i="1"/>
  <c r="F1659" i="1" s="1"/>
  <c r="F1562" i="1"/>
  <c r="F1561" i="1" s="1"/>
  <c r="F1560" i="1" s="1"/>
  <c r="F1609" i="1"/>
  <c r="F1414" i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H1159" i="1"/>
  <c r="H1158" i="1" s="1"/>
  <c r="F1651" i="1"/>
  <c r="F1554" i="1"/>
  <c r="F1553" i="1" s="1"/>
  <c r="F1601" i="1"/>
  <c r="F1600" i="1" s="1"/>
  <c r="F1510" i="1"/>
  <c r="F1509" i="1" s="1"/>
  <c r="F1159" i="1"/>
  <c r="F1158" i="1" s="1"/>
  <c r="F1608" i="1"/>
  <c r="F1607" i="1" s="1"/>
  <c r="F1413" i="1"/>
  <c r="F1412" i="1" s="1"/>
  <c r="F1329" i="1"/>
  <c r="F1328" i="1" s="1"/>
  <c r="F1182" i="1"/>
  <c r="F1181" i="1" s="1"/>
  <c r="I1601" i="1"/>
  <c r="I1600" i="1" s="1"/>
  <c r="I1159" i="1"/>
  <c r="I1158" i="1" s="1"/>
  <c r="I1561" i="1"/>
  <c r="I1560" i="1" s="1"/>
  <c r="I1651" i="1"/>
  <c r="I1554" i="1"/>
  <c r="I1553" i="1" s="1"/>
  <c r="I1510" i="1"/>
  <c r="I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58" i="1"/>
  <c r="J1659" i="1" s="1"/>
  <c r="K1330" i="1"/>
  <c r="K1160" i="1"/>
  <c r="K1414" i="1"/>
  <c r="K1609" i="1"/>
  <c r="K1511" i="1"/>
  <c r="J1562" i="1"/>
  <c r="K1183" i="1"/>
  <c r="K1562" i="1"/>
  <c r="K1602" i="1"/>
  <c r="J1609" i="1"/>
  <c r="K1555" i="1"/>
  <c r="J1161" i="1"/>
  <c r="J1556" i="1"/>
  <c r="J1603" i="1"/>
  <c r="J1653" i="1"/>
  <c r="J1512" i="1"/>
  <c r="J1160" i="1"/>
  <c r="J1511" i="1"/>
  <c r="J1555" i="1"/>
  <c r="K1415" i="1"/>
  <c r="K1331" i="1"/>
  <c r="K1184" i="1"/>
  <c r="K1563" i="1"/>
  <c r="K1610" i="1"/>
  <c r="J1602" i="1"/>
  <c r="J1415" i="1"/>
  <c r="J1331" i="1"/>
  <c r="J1184" i="1"/>
  <c r="J1563" i="1"/>
  <c r="J1610" i="1"/>
  <c r="K1161" i="1"/>
  <c r="K1556" i="1"/>
  <c r="K1603" i="1"/>
  <c r="K165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<sst xmlns="http://schemas.openxmlformats.org/spreadsheetml/2006/main" count="5204" uniqueCount="2482">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</sst>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FIN_Mid_2035.xlsx" TargetMode="External"/><Relationship Id="rId2" Type="http://schemas.openxmlformats.org/officeDocument/2006/relationships/externalLinkPath" Target="file:///J:\WP07%20integrated%20modelling\STEM_Results\SPS4_BAU_BSM_FIN_Mid_2035.xlsx" TargetMode="External"/><Relationship Id="rId1" Type="http://schemas.openxmlformats.org/officeDocument/2006/relationships/externalLinkPath" Target="/WP07%20integrated%20modelling/STEM_Results/SPS4_BAU_BSM_FIN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1.1942413475956731E-3</v>
          </cell>
          <cell r="J4">
            <v>5.9241571858545557E-4</v>
          </cell>
          <cell r="K4">
            <v>2.3897115420281665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3.4299121859387999E-4</v>
          </cell>
          <cell r="J5">
            <v>1.5707605618909512E-4</v>
          </cell>
          <cell r="K5">
            <v>1.9613483546558961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1.4509575296065558E-4</v>
          </cell>
          <cell r="J6">
            <v>7.3031262414851824E-5</v>
          </cell>
          <cell r="K6">
            <v>1.3767491254623068E-4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9.4465811530056084E-5</v>
          </cell>
          <cell r="J7">
            <v>5.6502091959903311E-5</v>
          </cell>
          <cell r="K7">
            <v>8.7353824742107062E-5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1.4839647817528769E-4</v>
          </cell>
          <cell r="J8">
            <v>7.4328436237432825E-5</v>
          </cell>
          <cell r="K8">
            <v>1.395880283360215E-4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1.5059008042045234E-4</v>
          </cell>
          <cell r="J9">
            <v>7.5982214163520555E-5</v>
          </cell>
          <cell r="K9">
            <v>2.9722645312040302E-2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1.676309326700166E-4</v>
          </cell>
          <cell r="J10">
            <v>8.2456396978069311E-5</v>
          </cell>
          <cell r="K10">
            <v>0.39813820183759058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1.4505951693626111E-4</v>
          </cell>
          <cell r="J11">
            <v>7.3027212924405298E-5</v>
          </cell>
          <cell r="K11">
            <v>1.3771031953146838E-4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0.11085668084252608</v>
          </cell>
          <cell r="J12">
            <v>0.47919336488854114</v>
          </cell>
          <cell r="K12">
            <v>2.7089761753866282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0.11085668084252608</v>
          </cell>
          <cell r="J13">
            <v>0.47919336488854114</v>
          </cell>
          <cell r="K13">
            <v>2.7089761753866282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1.7696581816529599E-7</v>
          </cell>
          <cell r="J14">
            <v>5.3571166543975396E-7</v>
          </cell>
          <cell r="K14">
            <v>1.3161546122252801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1.20298995603276E-2</v>
          </cell>
          <cell r="J15">
            <v>4.84164237530414E-2</v>
          </cell>
          <cell r="K15">
            <v>0.315780222379898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1.3029283001697087</v>
          </cell>
          <cell r="J16">
            <v>1.5179804041629537</v>
          </cell>
          <cell r="K16">
            <v>1.9079524383611159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1.3029283001697087</v>
          </cell>
          <cell r="J17">
            <v>1.5179804041629537</v>
          </cell>
          <cell r="K17">
            <v>1.9079524383611159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0.81360283106161546</v>
          </cell>
          <cell r="J18">
            <v>0.25164188646383057</v>
          </cell>
          <cell r="K18">
            <v>4.6303760746783822E-2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1.3241316047062497</v>
          </cell>
          <cell r="J19">
            <v>0.28501163813868891</v>
          </cell>
          <cell r="K19">
            <v>5.1177840825392798E-2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127.480054296679</v>
          </cell>
          <cell r="J20">
            <v>39.696211305529602</v>
          </cell>
          <cell r="K20">
            <v>7.3352468518997496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2.2602846506503425</v>
          </cell>
          <cell r="J21">
            <v>0.70383353378598601</v>
          </cell>
          <cell r="K21">
            <v>0.13005756829609486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2.1171007918534598E-6</v>
          </cell>
          <cell r="J22">
            <v>1.5239577902889099E-6</v>
          </cell>
          <cell r="K22">
            <v>1.4760347465822699E-3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4.9654256873769786E-2</v>
          </cell>
          <cell r="J23">
            <v>4.9653885259708652E-2</v>
          </cell>
          <cell r="K23">
            <v>1.1007435394640318E-2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1.8748795996223759E-4</v>
          </cell>
          <cell r="J24">
            <v>1.7080965897534099E-4</v>
          </cell>
          <cell r="K24">
            <v>1.5020062647655135E-4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1.8748795996223759E-4</v>
          </cell>
          <cell r="J25">
            <v>1.7080965897534099E-4</v>
          </cell>
          <cell r="K25">
            <v>1.5020062647655135E-4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5.3777739844650402E-7</v>
          </cell>
          <cell r="J26">
            <v>8.0105084969833795E-7</v>
          </cell>
          <cell r="K26">
            <v>1.3459623156216901E-6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3.5965827590822563E-4</v>
          </cell>
          <cell r="J27">
            <v>3.5832646473976659E-4</v>
          </cell>
          <cell r="K27">
            <v>3.5824793254990439E-4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0.16136607964882035</v>
          </cell>
          <cell r="J28">
            <v>0.12592572748244335</v>
          </cell>
          <cell r="K28">
            <v>0.34575126887293167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0.16136607964882022</v>
          </cell>
          <cell r="J29">
            <v>0.12592572748244329</v>
          </cell>
          <cell r="K29">
            <v>0.34575126887293145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0.17844929950559643</v>
          </cell>
          <cell r="J30">
            <v>0.13925706625822931</v>
          </cell>
          <cell r="K30">
            <v>0.38235449437272023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0.17844929950559643</v>
          </cell>
          <cell r="J31">
            <v>0.13925706625822931</v>
          </cell>
          <cell r="K31">
            <v>0.38235449437272023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7.3354318614309202E-2</v>
          </cell>
          <cell r="J32">
            <v>7.3329022541972197E-2</v>
          </cell>
          <cell r="K32">
            <v>0.12873636242133699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0.1386769355819073</v>
          </cell>
          <cell r="J33">
            <v>0.14703013175108262</v>
          </cell>
          <cell r="K33">
            <v>0.17838389536821375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65.043796123104812</v>
          </cell>
          <cell r="J34">
            <v>96.574156638067805</v>
          </cell>
          <cell r="K34">
            <v>213.52847614164651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64.971525238523697</v>
          </cell>
          <cell r="J35">
            <v>96.574156638067947</v>
          </cell>
          <cell r="K35">
            <v>213.52847614164651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72.270881428230709</v>
          </cell>
          <cell r="J36">
            <v>103.84317883471203</v>
          </cell>
          <cell r="K36">
            <v>215.6853305049824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72.270881428230709</v>
          </cell>
          <cell r="J37">
            <v>103.84317883471203</v>
          </cell>
          <cell r="K37">
            <v>215.6853305049824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3.6962404575449899</v>
          </cell>
          <cell r="J38">
            <v>2.22100802600175</v>
          </cell>
          <cell r="K38">
            <v>10.092972073468999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4.0661257015864463</v>
          </cell>
          <cell r="J39">
            <v>6.0259110817969397</v>
          </cell>
          <cell r="K39">
            <v>13.268313886579586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7.6198345842348866E-4</v>
          </cell>
          <cell r="J40">
            <v>4.2975421503702076E-4</v>
          </cell>
          <cell r="K40">
            <v>4.4942914079706481E-4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2.4626236538360751E-4</v>
          </cell>
          <cell r="J41">
            <v>1.3455022797639277E-4</v>
          </cell>
          <cell r="K41">
            <v>1.6286491574312096E-4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7.7785029993039886E-5</v>
          </cell>
          <cell r="J42">
            <v>4.5430103161854531E-5</v>
          </cell>
          <cell r="K42">
            <v>3.860372554285733E-5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5.9741662158457198E-5</v>
          </cell>
          <cell r="J43">
            <v>3.8558895187250166E-5</v>
          </cell>
          <cell r="K43">
            <v>3.3938001577031297E-5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7.9031995852047875E-5</v>
          </cell>
          <cell r="J44">
            <v>4.6103171747499634E-5</v>
          </cell>
          <cell r="K44">
            <v>3.9333997720901886E-5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1.0292374222462797E-4</v>
          </cell>
          <cell r="J45">
            <v>5.7415108957518177E-5</v>
          </cell>
          <cell r="K45">
            <v>6.194253623478578E-5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1.1846823785258754E-4</v>
          </cell>
          <cell r="J46">
            <v>6.2263950438785966E-5</v>
          </cell>
          <cell r="K46">
            <v>7.4127295308111437E-5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7.7758920025897219E-5</v>
          </cell>
          <cell r="J47">
            <v>4.5420787025543988E-5</v>
          </cell>
          <cell r="K47">
            <v>3.8605673817536016E-5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0.16371872830762199</v>
          </cell>
          <cell r="J48">
            <v>0.28984764797055468</v>
          </cell>
          <cell r="K48">
            <v>0.676333049181437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0.16371872830762182</v>
          </cell>
          <cell r="J49">
            <v>0.28984764797055446</v>
          </cell>
          <cell r="K49">
            <v>0.67633304918143644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0.181051013328308</v>
          </cell>
          <cell r="J50">
            <v>0.32053254768936773</v>
          </cell>
          <cell r="K50">
            <v>0.74793327644364471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0.181051013328308</v>
          </cell>
          <cell r="J51">
            <v>0.32053254768936773</v>
          </cell>
          <cell r="K51">
            <v>0.74793327644364471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4.0155228360582503E-2</v>
          </cell>
          <cell r="J52">
            <v>0.17603894486333199</v>
          </cell>
          <cell r="K52">
            <v>0.187913470762611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0.120949605639108</v>
          </cell>
          <cell r="J53">
            <v>0.22423651688651428</v>
          </cell>
          <cell r="K53">
            <v>0.28324451001144857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9.4380259144402553E-3</v>
          </cell>
          <cell r="J54">
            <v>1.1353121329722052E-2</v>
          </cell>
          <cell r="K54">
            <v>1.4108972144556701E-2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5.4413753439430543</v>
          </cell>
          <cell r="J55">
            <v>5.4657695940343753</v>
          </cell>
          <cell r="K55">
            <v>5.5296195244371527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1.8065658934282476</v>
          </cell>
          <cell r="J56">
            <v>1.8257036885480293</v>
          </cell>
          <cell r="K56">
            <v>1.8594389839631407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0.28197673076567903</v>
          </cell>
          <cell r="J57">
            <v>1.2761249585661565E-4</v>
          </cell>
          <cell r="K57">
            <v>1.2216414570346662E-4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0.16593378302370865</v>
          </cell>
          <cell r="J58">
            <v>0.19733331888571523</v>
          </cell>
          <cell r="K58">
            <v>0.25049313435514725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8.4356675413224469</v>
          </cell>
          <cell r="J59">
            <v>8.1811576860084134</v>
          </cell>
          <cell r="K59">
            <v>8.2878751323666169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5.97002672910712E-8</v>
          </cell>
          <cell r="J60">
            <v>6.8687330097015505E-8</v>
          </cell>
          <cell r="K60">
            <v>9.8671581339040806E-8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0.62767448172596596</v>
          </cell>
          <cell r="J61">
            <v>0.62767455041329601</v>
          </cell>
          <cell r="K61">
            <v>0.62767464908487702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1.8533270351401451E-2</v>
          </cell>
          <cell r="J62">
            <v>1.6400540431305805E-2</v>
          </cell>
          <cell r="K62">
            <v>1.3740669997559983E-2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1.8516251737672022E-2</v>
          </cell>
          <cell r="J63">
            <v>1.6400540431305882E-2</v>
          </cell>
          <cell r="K63">
            <v>1.3740669997559995E-2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2.2462761230004749E-2</v>
          </cell>
          <cell r="J64">
            <v>1.9295657895049223E-2</v>
          </cell>
          <cell r="K64">
            <v>1.5268315554851846E-2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2.2462761230004749E-2</v>
          </cell>
          <cell r="J65">
            <v>1.9295657895049223E-2</v>
          </cell>
          <cell r="K65">
            <v>1.5268315554851846E-2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1.2062009909613899E-3</v>
          </cell>
          <cell r="J66">
            <v>2.0363368898161099E-4</v>
          </cell>
          <cell r="K66">
            <v>2.63317914583013E-4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1.7368684546071479E-3</v>
          </cell>
          <cell r="J67">
            <v>1.4179565302805508E-3</v>
          </cell>
          <cell r="K67">
            <v>9.1303959419967702E-4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1.836967499375147E-3</v>
          </cell>
          <cell r="J68">
            <v>1.4094580091265861E-3</v>
          </cell>
          <cell r="K68">
            <v>8.6950281735271163E-4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6.948231018875107E-4</v>
          </cell>
          <cell r="J69">
            <v>5.4460958433244315E-4</v>
          </cell>
          <cell r="K69">
            <v>3.4985598398990745E-4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3.2895965485651734E-3</v>
          </cell>
          <cell r="J70">
            <v>2.4671262938491733E-3</v>
          </cell>
          <cell r="K70">
            <v>1.5758101517125717E-3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2.1832247842614399E-5</v>
          </cell>
          <cell r="J71">
            <v>3.8058906037829701E-7</v>
          </cell>
          <cell r="K71">
            <v>2.1784442525898599E-5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6.1916471188274523E-5</v>
          </cell>
          <cell r="J72">
            <v>4.9546756626943231E-5</v>
          </cell>
          <cell r="K72">
            <v>3.1262298983821458E-5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1.0232750842702556E-3</v>
          </cell>
          <cell r="J73">
            <v>6.9913213456985134E-4</v>
          </cell>
          <cell r="K73">
            <v>3.750962269742339E-4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9.4857600311852794E-2</v>
          </cell>
          <cell r="J74">
            <v>6.4809548874625297E-2</v>
          </cell>
          <cell r="K74">
            <v>3.4771420240511497E-2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1.0232750842702556E-3</v>
          </cell>
          <cell r="J75">
            <v>6.9913213456985134E-4</v>
          </cell>
          <cell r="K75">
            <v>3.750962269742339E-4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3.7007298951191132E-3</v>
          </cell>
          <cell r="J76">
            <v>4.7489639669099281E-3</v>
          </cell>
          <cell r="K76">
            <v>5.2986672568551777E-3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3.6973316123871461E-3</v>
          </cell>
          <cell r="J77">
            <v>4.7489639669099472E-3</v>
          </cell>
          <cell r="K77">
            <v>5.2986672568551855E-3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4.4839243132745489E-3</v>
          </cell>
          <cell r="J78">
            <v>5.5879208781080703E-3</v>
          </cell>
          <cell r="K78">
            <v>5.8883125096338036E-3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4.4839243132745489E-3</v>
          </cell>
          <cell r="J79">
            <v>5.5879208781080703E-3</v>
          </cell>
          <cell r="K79">
            <v>5.8883125096338036E-3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2.1118266537912701E-3</v>
          </cell>
          <cell r="J80">
            <v>1.6269615666378201E-4</v>
          </cell>
          <cell r="K80">
            <v>3.42548247220129E-4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2.6422324468981895E-3</v>
          </cell>
          <cell r="J81">
            <v>2.2942407137714325E-3</v>
          </cell>
          <cell r="K81">
            <v>1.3406206523511527E-3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1.00552183057416E-2</v>
          </cell>
          <cell r="K82">
            <v>5.6407825457863202E-3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1.7828401251314903E-4</v>
          </cell>
          <cell r="K83">
            <v>1.0001387492528927E-4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4.6307345864960901E-2</v>
          </cell>
          <cell r="J84">
            <v>4.5812967826815897E-2</v>
          </cell>
          <cell r="K84">
            <v>4.35748785990464E-2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3.848271809735317E-4</v>
          </cell>
          <cell r="J85">
            <v>3.7885049990118703E-4</v>
          </cell>
          <cell r="K85">
            <v>3.4767190371579634E-4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3.5305245960874458E-4</v>
          </cell>
          <cell r="J86">
            <v>3.5740613198225179E-4</v>
          </cell>
          <cell r="K86">
            <v>3.4767190371579634E-4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8.2105223164824351E-4</v>
          </cell>
          <cell r="J87">
            <v>8.1228666359602758E-4</v>
          </cell>
          <cell r="K87">
            <v>7.7260423047954645E-4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2.1475148939891799E-5</v>
          </cell>
          <cell r="J88">
            <v>3.84369747567141E-7</v>
          </cell>
          <cell r="K88">
            <v>1.08193328983786E-5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3.1375580941360898E-5</v>
          </cell>
          <cell r="J89">
            <v>3.1744738718537065E-5</v>
          </cell>
          <cell r="K89">
            <v>3.0860083407836985E-5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108.79080283627199</v>
          </cell>
          <cell r="J90">
            <v>388.38736216721998</v>
          </cell>
          <cell r="K90">
            <v>1411.5838829363099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2.0730531236971004</v>
          </cell>
          <cell r="J91">
            <v>7.014653276034811</v>
          </cell>
          <cell r="K91">
            <v>25.098666525392026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1.9289149439055335</v>
          </cell>
          <cell r="J92">
            <v>6.8863007476457518</v>
          </cell>
          <cell r="K92">
            <v>25.028083030785652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0.15076320391234291</v>
          </cell>
          <cell r="J93">
            <v>0.15076408515287643</v>
          </cell>
          <cell r="K93">
            <v>0.15076659432738237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1.0083885109772399E-6</v>
          </cell>
          <cell r="J94">
            <v>1.9284051096748301E-6</v>
          </cell>
          <cell r="K94">
            <v>0.37553156599519899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1.0275151653426891</v>
          </cell>
          <cell r="J95">
            <v>1.0275170937477989</v>
          </cell>
          <cell r="K95">
            <v>1.100213346516778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351.72791539650098</v>
          </cell>
          <cell r="J96">
            <v>180.84741087879999</v>
          </cell>
          <cell r="K96">
            <v>1.5402060399733001E-2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5.7556491659163491</v>
          </cell>
          <cell r="J97">
            <v>3.4757815093000368</v>
          </cell>
          <cell r="K97">
            <v>1.0631403674177184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4.7724276173202274</v>
          </cell>
          <cell r="J98">
            <v>2.4538318979484428</v>
          </cell>
          <cell r="K98">
            <v>2.0898318045770714E-4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1.0809805536288175</v>
          </cell>
          <cell r="J99">
            <v>1.0809854475236185</v>
          </cell>
          <cell r="K99">
            <v>1.0809888532974294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1.6971144554185893</v>
          </cell>
          <cell r="J100">
            <v>1.6970670936700902</v>
          </cell>
          <cell r="K100">
            <v>1.7602330569425912E-3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112.021410186496</v>
          </cell>
          <cell r="J101">
            <v>112.018283980223</v>
          </cell>
          <cell r="K101">
            <v>0.116187678836876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1.9861952160726168</v>
          </cell>
          <cell r="J102">
            <v>1.9861397868833892</v>
          </cell>
          <cell r="K102">
            <v>2.0600652276041896E-3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0.203460514092283</v>
          </cell>
          <cell r="J103">
            <v>4.2664005499208202E-6</v>
          </cell>
          <cell r="K103">
            <v>1.6484894694931E-6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0.21526118052878995</v>
          </cell>
          <cell r="J104">
            <v>0.21525632963936767</v>
          </cell>
          <cell r="K104">
            <v>9.9925528011401976E-4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8.4471893288737606E-3</v>
          </cell>
          <cell r="J105">
            <v>5.6398529158643886E-3</v>
          </cell>
          <cell r="K105">
            <v>3.2932287289545894E-3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8.4471893288737606E-3</v>
          </cell>
          <cell r="J106">
            <v>5.6398529158643886E-3</v>
          </cell>
          <cell r="K106">
            <v>3.2932287289545894E-3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6.0084116466520299E-7</v>
          </cell>
          <cell r="J107">
            <v>9.1711278838642298E-7</v>
          </cell>
          <cell r="K107">
            <v>1.42631612606157E-6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8.4717969246561609E-4</v>
          </cell>
          <cell r="J108">
            <v>8.4597207103809247E-4</v>
          </cell>
          <cell r="K108">
            <v>8.4587584998341292E-4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1.2798571551639901</v>
          </cell>
          <cell r="J109">
            <v>1.282661294998658</v>
          </cell>
          <cell r="K109">
            <v>1.2865770356307062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12.342947974803275</v>
          </cell>
          <cell r="J110">
            <v>12.034787098944978</v>
          </cell>
          <cell r="K110">
            <v>11.399072535688054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2535.9318331633499</v>
          </cell>
          <cell r="J111">
            <v>2541.4880059305101</v>
          </cell>
          <cell r="K111">
            <v>2549.2467243774599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27.32685165046718</v>
          </cell>
          <cell r="J112">
            <v>27.386724201837421</v>
          </cell>
          <cell r="K112">
            <v>27.470331081653594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5.6596504545964399E-3</v>
          </cell>
          <cell r="J113">
            <v>1.96086503038117E-2</v>
          </cell>
          <cell r="K113">
            <v>2.8457411324802999E-2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6.9925900741960034E-2</v>
          </cell>
          <cell r="J114">
            <v>7.0079111253237764E-2</v>
          </cell>
          <cell r="K114">
            <v>7.0293051064515596E-2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1.14616354456028</v>
          </cell>
          <cell r="J115">
            <v>0.51417855160463699</v>
          </cell>
          <cell r="K115">
            <v>0.24715741109212899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4.9814615084551117E-3</v>
          </cell>
          <cell r="J116">
            <v>2.0306450151505733E-3</v>
          </cell>
          <cell r="K116">
            <v>9.7215892144785886E-4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1.1286318806123866E-2</v>
          </cell>
          <cell r="J117">
            <v>4.5600449463030429E-3</v>
          </cell>
          <cell r="K117">
            <v>2.1119314500419035E-3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2.0322048662416353E-2</v>
          </cell>
          <cell r="J118">
            <v>9.1166409858978188E-3</v>
          </cell>
          <cell r="K118">
            <v>4.3822236009242784E-3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4.3651992590538001E-5</v>
          </cell>
          <cell r="J119">
            <v>4.0456975901995203E-6</v>
          </cell>
          <cell r="K119">
            <v>4.75558718328796E-5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4.4288716865568457E-4</v>
          </cell>
          <cell r="J120">
            <v>1.8053537534434388E-4</v>
          </cell>
          <cell r="K120">
            <v>8.6424245362337745E-5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1.1657089323132651E-3</v>
          </cell>
          <cell r="J121">
            <v>7.3793813188125792E-4</v>
          </cell>
          <cell r="K121">
            <v>4.8619400909291226E-4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3.1009006081239589E-3</v>
          </cell>
          <cell r="J122">
            <v>1.9629881340683737E-3</v>
          </cell>
          <cell r="K122">
            <v>1.2933239650747424E-3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4.8352022857646362E-3</v>
          </cell>
          <cell r="J123">
            <v>3.0445517603936573E-3</v>
          </cell>
          <cell r="K123">
            <v>1.9683559779915139E-3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2.9559366999240601E-5</v>
          </cell>
          <cell r="J124">
            <v>6.5990492891371795E-7</v>
          </cell>
          <cell r="K124">
            <v>2.91044188256899E-5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8.7750775212603547E-5</v>
          </cell>
          <cell r="J125">
            <v>6.9879320406058604E-5</v>
          </cell>
          <cell r="K125">
            <v>4.2024851515240415E-5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16.658475759953305</v>
          </cell>
          <cell r="J126">
            <v>10.090025744153291</v>
          </cell>
          <cell r="K126">
            <v>10.176242673088202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16.658475759953305</v>
          </cell>
          <cell r="J127">
            <v>10.090025744153291</v>
          </cell>
          <cell r="K127">
            <v>10.176242673088202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7.4169689826030604E-7</v>
          </cell>
          <cell r="J128">
            <v>1.1615950763034201E-6</v>
          </cell>
          <cell r="K128">
            <v>1.83420580376506E-6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1.6159803931657031</v>
          </cell>
          <cell r="J129">
            <v>1.1999996175668435</v>
          </cell>
          <cell r="K129">
            <v>1.1999990434854269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0.24383016316916101</v>
          </cell>
          <cell r="J130">
            <v>0.36012143055329399</v>
          </cell>
          <cell r="K130">
            <v>83.076442861165702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2.0262978276132252E-3</v>
          </cell>
          <cell r="J131">
            <v>2.9780254469868126E-3</v>
          </cell>
          <cell r="K131">
            <v>0.66284395899866166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1.8589888326726849E-3</v>
          </cell>
          <cell r="J132">
            <v>2.8094579688554841E-3</v>
          </cell>
          <cell r="K132">
            <v>0.66284395899866166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4.3232298434248478E-3</v>
          </cell>
          <cell r="J133">
            <v>6.3851317473988265E-3</v>
          </cell>
          <cell r="K133">
            <v>1.4729865755525844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1.18801331530348E-4</v>
          </cell>
          <cell r="J134">
            <v>8.4469926399160895E-5</v>
          </cell>
          <cell r="K134">
            <v>5.8729953192050703E-2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1.653654337222988E-4</v>
          </cell>
          <cell r="J135">
            <v>2.4978002260677708E-4</v>
          </cell>
          <cell r="K135">
            <v>5.8921059140548265E-2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0.10293035531122441</v>
          </cell>
          <cell r="J136">
            <v>0.11878337753169768</v>
          </cell>
          <cell r="K136">
            <v>0.11984799260640644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0.10293035531122441</v>
          </cell>
          <cell r="J137">
            <v>0.11878337753169768</v>
          </cell>
          <cell r="K137">
            <v>0.11984799260640644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8.1026169061887594E-3</v>
          </cell>
          <cell r="J138"/>
          <cell r="K138"/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8.9708815796560194E-3</v>
          </cell>
          <cell r="J139">
            <v>8.9708815796560194E-3</v>
          </cell>
          <cell r="K139">
            <v>8.9708815796560194E-3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0.11656064269051247</v>
          </cell>
          <cell r="J140">
            <v>0.11334105418366792</v>
          </cell>
          <cell r="K140">
            <v>0.10691181052426793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5.828032134525623</v>
          </cell>
          <cell r="J141">
            <v>5.6670527091833982</v>
          </cell>
          <cell r="K141">
            <v>5.3455905262133978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10.020884967307202</v>
          </cell>
          <cell r="J142">
            <v>9.7440923439616149</v>
          </cell>
          <cell r="K142">
            <v>9.1913610819292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0.11685338938652801</v>
          </cell>
          <cell r="J143">
            <v>1.8442105592735701E-2</v>
          </cell>
          <cell r="K143">
            <v>7.1443380608069804E-2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0.22017032533473729</v>
          </cell>
          <cell r="J144">
            <v>0.21408867553611333</v>
          </cell>
          <cell r="K144">
            <v>0.2019444908295108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8.7230323803464006E-3</v>
          </cell>
          <cell r="K145">
            <v>4.9490045827020098E-3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1.5466369468699297E-4</v>
          </cell>
          <cell r="K146">
            <v>8.7748308203936304E-5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11.285466228753833</v>
          </cell>
          <cell r="J147">
            <v>11.861143074171936</v>
          </cell>
          <cell r="K147">
            <v>13.102083341013051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11.285466228753833</v>
          </cell>
          <cell r="J148">
            <v>11.861143074171936</v>
          </cell>
          <cell r="K148">
            <v>13.102083341013051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11.285466228753799</v>
          </cell>
          <cell r="J149">
            <v>11.861143074171901</v>
          </cell>
          <cell r="K149">
            <v>13.102083341013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0.62472444235769498</v>
          </cell>
          <cell r="J150">
            <v>0.57340118565977305</v>
          </cell>
          <cell r="K150">
            <v>2.7057292908646899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3.2532718561524092</v>
          </cell>
          <cell r="J151">
            <v>3.4192227305347589</v>
          </cell>
          <cell r="K151">
            <v>3.7769490481988099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7.2753018931090994</v>
          </cell>
          <cell r="J152">
            <v>7.6044579171611053</v>
          </cell>
          <cell r="K152">
            <v>8.1526172949644735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7.8936052833121986</v>
          </cell>
          <cell r="J153">
            <v>8.2453269782652221</v>
          </cell>
          <cell r="K153">
            <v>8.8281094355531238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5.3262942876424501E-8</v>
          </cell>
          <cell r="J154">
            <v>6.0648828995325203E-8</v>
          </cell>
          <cell r="K154">
            <v>1.2255913652262901E-7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0.84970039220368299</v>
          </cell>
          <cell r="J155">
            <v>0.84970045285251194</v>
          </cell>
          <cell r="K155">
            <v>0.84970057541164801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3.0267929729502745E-3</v>
          </cell>
          <cell r="J156">
            <v>3.8069348269526727E-3</v>
          </cell>
          <cell r="K156">
            <v>3.7190528374017929E-3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3.0267929729502745E-3</v>
          </cell>
          <cell r="J157">
            <v>3.8069348269526727E-3</v>
          </cell>
          <cell r="K157">
            <v>3.7190528374017929E-3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5.2174210364342403E-8</v>
          </cell>
          <cell r="J158">
            <v>1.15593747771833E-7</v>
          </cell>
          <cell r="K158">
            <v>2.4589141091621301E-7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2.3871778826678E-4</v>
          </cell>
          <cell r="J159">
            <v>2.38833382014552E-4</v>
          </cell>
          <cell r="K159">
            <v>2.3907927342546801E-4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5.9443163933165587E-2</v>
          </cell>
          <cell r="J160">
            <v>6.524829462203785E-2</v>
          </cell>
          <cell r="K160">
            <v>6.3221167006159928E-2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5.9443163933165587E-2</v>
          </cell>
          <cell r="J161">
            <v>6.524829462203785E-2</v>
          </cell>
          <cell r="K161">
            <v>6.3221167006159928E-2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5.0208748547480404E-3</v>
          </cell>
          <cell r="J163">
            <v>5.0208748547480404E-3</v>
          </cell>
          <cell r="K163">
            <v>5.0208748547480404E-3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5.0861078016772936</v>
          </cell>
          <cell r="J164">
            <v>7.3211813306356817</v>
          </cell>
          <cell r="K164">
            <v>8.2756993884614971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2.404341869883805</v>
          </cell>
          <cell r="J165">
            <v>3.4609220835732253</v>
          </cell>
          <cell r="K165">
            <v>3.9121488018181552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6.9530887436269753</v>
          </cell>
          <cell r="J166">
            <v>9.8021514373730714</v>
          </cell>
          <cell r="K166">
            <v>10.64020668074242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3.98457427464224E-2</v>
          </cell>
          <cell r="J167">
            <v>7.9747909654729901E-2</v>
          </cell>
          <cell r="K167">
            <v>7.0016005259515193E-2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8.8899927174543786E-2</v>
          </cell>
          <cell r="J168">
            <v>0.13319078537878545</v>
          </cell>
          <cell r="K168">
            <v>0.14474614709631231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4.2636158833557741E-3</v>
          </cell>
          <cell r="J169">
            <v>4.5639453331986169E-3</v>
          </cell>
          <cell r="K169">
            <v>4.5680267940083454E-3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4.2636158833557741E-3</v>
          </cell>
          <cell r="J170">
            <v>4.5639453331986169E-3</v>
          </cell>
          <cell r="K170">
            <v>4.5680267940083454E-3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8.9967174935656294E-8</v>
          </cell>
          <cell r="J171">
            <v>1.2289027121919999E-7</v>
          </cell>
          <cell r="K171">
            <v>7.3039100996648802E-7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3.2451239340615802E-4</v>
          </cell>
          <cell r="J172">
            <v>3.24605663890282E-4</v>
          </cell>
          <cell r="K172">
            <v>3.2514669037167401E-4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1.7580893352164284E-2</v>
          </cell>
          <cell r="J173">
            <v>2.0220307008834183E-2</v>
          </cell>
          <cell r="K173">
            <v>4.9898911724717755E-2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1.7600449407060993E-2</v>
          </cell>
          <cell r="J174">
            <v>2.0220307008834162E-2</v>
          </cell>
          <cell r="K174">
            <v>4.9898911724717748E-2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1.9548592666532073E-2</v>
          </cell>
          <cell r="J175">
            <v>2.1740298107592652E-2</v>
          </cell>
          <cell r="K175">
            <v>5.0403219442084271E-2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1.9548592666532073E-2</v>
          </cell>
          <cell r="J176">
            <v>2.1740298107592652E-2</v>
          </cell>
          <cell r="K176">
            <v>5.0403219442084271E-2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1.3281503730016499E-3</v>
          </cell>
          <cell r="J177">
            <v>1.10517946067968E-4</v>
          </cell>
          <cell r="K177">
            <v>2.4678061543131598E-3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1.6506086916483419E-3</v>
          </cell>
          <cell r="J178">
            <v>1.4575621842741273E-3</v>
          </cell>
          <cell r="K178">
            <v>3.1016544943132402E-3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1.9779251600893024</v>
          </cell>
          <cell r="J179">
            <v>2.0788209742295298</v>
          </cell>
          <cell r="K179">
            <v>2.2963130487354553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1.9779251600893024</v>
          </cell>
          <cell r="J180">
            <v>2.0788209742295298</v>
          </cell>
          <cell r="K180">
            <v>2.2963130487354553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1.9779251600893</v>
          </cell>
          <cell r="J181">
            <v>2.0788209742295298</v>
          </cell>
          <cell r="K181">
            <v>2.2963130487354602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2.76737711666738E-2</v>
          </cell>
          <cell r="J182">
            <v>2.9091445009843401E-2</v>
          </cell>
          <cell r="K182">
            <v>0.61081697098643195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0.57017942689770296</v>
          </cell>
          <cell r="J183">
            <v>0.59926481955150501</v>
          </cell>
          <cell r="K183">
            <v>0.66196063791076198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1.9206102890414932E-2</v>
          </cell>
          <cell r="J184">
            <v>0.69599571545744354</v>
          </cell>
          <cell r="K184">
            <v>0.23079677886168806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4.0855860468194977E-2</v>
          </cell>
          <cell r="J185">
            <v>1.4725422732770148</v>
          </cell>
          <cell r="K185">
            <v>0.48311001800930742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4.3912740781799799</v>
          </cell>
          <cell r="J186">
            <v>157.48655867143299</v>
          </cell>
          <cell r="K186">
            <v>51.838823173863901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7.7859469471276296E-2</v>
          </cell>
          <cell r="J187">
            <v>2.7923148700608738</v>
          </cell>
          <cell r="K187">
            <v>0.91912807045857914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8.3528908206763705E-6</v>
          </cell>
          <cell r="J188">
            <v>2.9410358433655699E-2</v>
          </cell>
          <cell r="K188">
            <v>2.8037855683282002E-6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4.1198732545117498E-3</v>
          </cell>
          <cell r="J189">
            <v>3.3524849050662789E-2</v>
          </cell>
          <cell r="K189">
            <v>2.9419281342161843E-2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12.613668089206001</v>
          </cell>
          <cell r="J190">
            <v>12.718342019962119</v>
          </cell>
          <cell r="K190">
            <v>12.911507092373796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12.613668089206001</v>
          </cell>
          <cell r="J191">
            <v>12.718342019962119</v>
          </cell>
          <cell r="K191">
            <v>12.911507092373796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15.767085057864376</v>
          </cell>
          <cell r="J192">
            <v>15.897927488955597</v>
          </cell>
          <cell r="K192">
            <v>16.139383830453941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15.767085057864376</v>
          </cell>
          <cell r="J193">
            <v>15.897927488955597</v>
          </cell>
          <cell r="K193">
            <v>16.139383830453941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7.0874670241605417E-3</v>
          </cell>
          <cell r="J195">
            <v>1.2584858855206875E-2</v>
          </cell>
          <cell r="K195">
            <v>1.3820778449841696E-2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7.080958789978593E-3</v>
          </cell>
          <cell r="J196">
            <v>1.2584858855206917E-2</v>
          </cell>
          <cell r="K196">
            <v>1.3820778449841713E-2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8.5890602272864387E-3</v>
          </cell>
          <cell r="J197">
            <v>1.4806620746692764E-2</v>
          </cell>
          <cell r="K197">
            <v>1.535732494627008E-2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8.5890602272864387E-3</v>
          </cell>
          <cell r="J198">
            <v>1.4806620746692764E-2</v>
          </cell>
          <cell r="K198">
            <v>1.535732494627008E-2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1.2716823818934399E-3</v>
          </cell>
          <cell r="J199">
            <v>1.4725546906314401E-4</v>
          </cell>
          <cell r="K199">
            <v>2.7499422400929801E-4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1.6922361888266129E-3</v>
          </cell>
          <cell r="J200">
            <v>1.4224177860543846E-3</v>
          </cell>
          <cell r="K200">
            <v>9.1150769635884644E-4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1.1963259501656456E-3</v>
          </cell>
          <cell r="J201">
            <v>3.9577321662842011E-3</v>
          </cell>
          <cell r="K201">
            <v>2.0110247330254087E-3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5.6798043964286437E-4</v>
          </cell>
          <cell r="J202">
            <v>1.779164001357119E-3</v>
          </cell>
          <cell r="K202">
            <v>8.1146612034358715E-4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0.126709452749939</v>
          </cell>
          <cell r="J203">
            <v>0.409570815006292</v>
          </cell>
          <cell r="K203">
            <v>0.19898560516251401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2.2466215026584902E-3</v>
          </cell>
          <cell r="J204">
            <v>7.2618938830902756E-3</v>
          </cell>
          <cell r="K204">
            <v>3.528113566711245E-3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7.2193027841408003E-5</v>
          </cell>
          <cell r="J205">
            <v>7.9844542478494203E-5</v>
          </cell>
          <cell r="K205">
            <v>3.5624993301864198E-5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1.5720834260913715E-4</v>
          </cell>
          <cell r="J206">
            <v>2.1003244858360814E-4</v>
          </cell>
          <cell r="K206">
            <v>1.2403797075557547E-4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1.1396228217802212E-2</v>
          </cell>
          <cell r="J207">
            <v>9.4309669219868192E-2</v>
          </cell>
          <cell r="K207">
            <v>0.34583780835978351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1.1383565742004652E-2</v>
          </cell>
          <cell r="J208">
            <v>9.4309669219868261E-2</v>
          </cell>
          <cell r="K208">
            <v>0.34583780835978351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1.2664286436727269E-2</v>
          </cell>
          <cell r="J209">
            <v>0.10141004280412035</v>
          </cell>
          <cell r="K209">
            <v>0.34933292844820113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1.2664286436727269E-2</v>
          </cell>
          <cell r="J210">
            <v>0.10141004280412035</v>
          </cell>
          <cell r="K210">
            <v>0.34933292844820113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6.9720854830383999E-4</v>
          </cell>
          <cell r="J211">
            <v>2.1286229471806001E-2</v>
          </cell>
          <cell r="K211">
            <v>5.9490382245819498E-2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3.2629303018728169E-3</v>
          </cell>
          <cell r="J212">
            <v>2.2321827898277826E-2</v>
          </cell>
          <cell r="K212">
            <v>7.5225367133405649E-2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0.83563359164746098</v>
          </cell>
          <cell r="J213">
            <v>0.88991341097495502</v>
          </cell>
          <cell r="K213">
            <v>1.1018392373543899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1.1148948939259076E-2</v>
          </cell>
          <cell r="J214">
            <v>1.1873145453333339E-2</v>
          </cell>
          <cell r="K214">
            <v>1.4700640949961709E-2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1.1338311962652118E-2</v>
          </cell>
          <cell r="J215">
            <v>1.2074808832767363E-2</v>
          </cell>
          <cell r="K215">
            <v>1.4950328865052764E-2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70.70567984509222</v>
          </cell>
          <cell r="J216">
            <v>71.410689213892226</v>
          </cell>
          <cell r="K216">
            <v>71.33797455009298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70.70567984509222</v>
          </cell>
          <cell r="J217">
            <v>71.410689213892226</v>
          </cell>
          <cell r="K217">
            <v>71.33797455009298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2.1702917061225623E-3</v>
          </cell>
          <cell r="J219">
            <v>2.8265414641880969E-3</v>
          </cell>
          <cell r="K219">
            <v>2.8158574832702395E-3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2.1722864595289217E-3</v>
          </cell>
          <cell r="J220">
            <v>2.8265414641880874E-3</v>
          </cell>
          <cell r="K220">
            <v>2.8158574832702365E-3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2.6312656034931138E-3</v>
          </cell>
          <cell r="J221">
            <v>3.3262473454972858E-3</v>
          </cell>
          <cell r="K221">
            <v>3.1296349834186795E-3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2.6312656034931138E-3</v>
          </cell>
          <cell r="J222">
            <v>3.3262473454972858E-3</v>
          </cell>
          <cell r="K222">
            <v>3.1296349834186795E-3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1.32136701223606E-3</v>
          </cell>
          <cell r="J223">
            <v>1.0578936782439099E-4</v>
          </cell>
          <cell r="K223">
            <v>2.1289022453223301E-4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1.6528851008207526E-3</v>
          </cell>
          <cell r="J224">
            <v>1.43901507955657E-3</v>
          </cell>
          <cell r="K224">
            <v>8.4032834809931282E-4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0.49003809433970874</v>
          </cell>
          <cell r="J225">
            <v>0.49003934120138559</v>
          </cell>
          <cell r="K225">
            <v>10.513259396735068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0.49003809433970874</v>
          </cell>
          <cell r="J226">
            <v>0.49003934120138559</v>
          </cell>
          <cell r="K226">
            <v>10.513259396735068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0.49003809433970902</v>
          </cell>
          <cell r="J227">
            <v>0.49003934120138598</v>
          </cell>
          <cell r="K227">
            <v>10.5132593967351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6.5808610155988801E-7</v>
          </cell>
          <cell r="J228">
            <v>3.1877067419025498E-7</v>
          </cell>
          <cell r="K228">
            <v>2.7115779291356898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7.5741636057586798E-2</v>
          </cell>
          <cell r="J229">
            <v>7.5742227485751795E-2</v>
          </cell>
          <cell r="K229">
            <v>1.62495164788986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1.6027676347119806E-3</v>
          </cell>
          <cell r="J230">
            <v>9.5382411406881422E-4</v>
          </cell>
          <cell r="K230">
            <v>6.2369164097795604E-4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55.118010134960841</v>
          </cell>
          <cell r="J231">
            <v>46.61795201989105</v>
          </cell>
          <cell r="K231">
            <v>47.402626134220704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1.1802162355776028E-3</v>
          </cell>
          <cell r="J232">
            <v>7.0588765723602882E-4</v>
          </cell>
          <cell r="K232">
            <v>4.8832268237303982E-4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55.116969286196579</v>
          </cell>
          <cell r="J233">
            <v>21.174493413380961</v>
          </cell>
          <cell r="K233">
            <v>21.392052511962632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3.8266763233261625E-3</v>
          </cell>
          <cell r="J234">
            <v>25.445118318281427</v>
          </cell>
          <cell r="K234">
            <v>26.011672147516954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4.04498497042484E-7</v>
          </cell>
          <cell r="J235">
            <v>5.4585274162160299E-7</v>
          </cell>
          <cell r="K235">
            <v>9.8769981506221706E-7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4.4927385049204158</v>
          </cell>
          <cell r="J236">
            <v>4.4927390748305367</v>
          </cell>
          <cell r="K236">
            <v>4.4927400887234841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1.466220709808798E-3</v>
          </cell>
          <cell r="J237">
            <v>1.2159489965331951E-3</v>
          </cell>
          <cell r="K237">
            <v>1.7011853372500448E-2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1.466220709808798E-3</v>
          </cell>
          <cell r="J238">
            <v>1.2159489965331951E-3</v>
          </cell>
          <cell r="K238">
            <v>1.7011853372500448E-2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1.56368581626664E-4</v>
          </cell>
          <cell r="J239">
            <v>1.75562355443003E-4</v>
          </cell>
          <cell r="K239">
            <v>2.09439508721012E-3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2.58499988627643E-4</v>
          </cell>
          <cell r="J240">
            <v>2.0325865935832301E-4</v>
          </cell>
          <cell r="K240">
            <v>2.1545289240778301E-3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1.7390785860142343E-5</v>
          </cell>
          <cell r="J241">
            <v>1.026710702975505E-3</v>
          </cell>
          <cell r="K241">
            <v>1.0287123192744237E-3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1.7390785860142343E-5</v>
          </cell>
          <cell r="J242">
            <v>1.026710702975505E-3</v>
          </cell>
          <cell r="K242">
            <v>1.0287123192744237E-3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1.7390785860142299E-5</v>
          </cell>
          <cell r="J243">
            <v>1.02671070297551E-3</v>
          </cell>
          <cell r="K243">
            <v>1.02871231927442E-3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4.3834250405695801E-6</v>
          </cell>
          <cell r="J244">
            <v>2.90930061625205E-4</v>
          </cell>
          <cell r="K244">
            <v>8.59562422216486E-7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5.0406900853633604E-6</v>
          </cell>
          <cell r="J245">
            <v>2.9597075171056798E-4</v>
          </cell>
          <cell r="K245">
            <v>2.9683031413278499E-4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7.4918615192854192</v>
          </cell>
          <cell r="J246">
            <v>7.6680276244794578</v>
          </cell>
          <cell r="K246">
            <v>8.0332779877832063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1944.9747492005899</v>
          </cell>
          <cell r="J247">
            <v>1990.7095275844999</v>
          </cell>
          <cell r="K247">
            <v>2085.53278772264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20.958779625006386</v>
          </cell>
          <cell r="J248">
            <v>21.45161128862603</v>
          </cell>
          <cell r="K248">
            <v>22.473413660804308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0.104480398813006</v>
          </cell>
          <cell r="J249">
            <v>5.29231314539425E-2</v>
          </cell>
          <cell r="K249">
            <v>9.5273276418114602E-2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0.27948890484209005</v>
          </cell>
          <cell r="J250">
            <v>0.29960797173585813</v>
          </cell>
          <cell r="K250">
            <v>0.31736248678134338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6.134688796366671</v>
          </cell>
          <cell r="J251">
            <v>6.1373590788992969</v>
          </cell>
          <cell r="K251">
            <v>6.2256206306065209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6.134688796366671</v>
          </cell>
          <cell r="J252">
            <v>6.1373590788992969</v>
          </cell>
          <cell r="K252">
            <v>6.2256206306065209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4.671278806256832</v>
          </cell>
          <cell r="J253">
            <v>4.1242745147155748</v>
          </cell>
          <cell r="K253">
            <v>6.8059184538767301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4.671278806256832</v>
          </cell>
          <cell r="J254">
            <v>4.1242745147155748</v>
          </cell>
          <cell r="K254">
            <v>6.8059184538767301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0.5465255619141216</v>
          </cell>
          <cell r="J255">
            <v>0.42289431207456957</v>
          </cell>
          <cell r="K255">
            <v>0.25321221394522625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0.7807508027344594</v>
          </cell>
          <cell r="J256">
            <v>0.60413473153509922</v>
          </cell>
          <cell r="K256">
            <v>0.36173173420746596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2.6745735251933202E-6</v>
          </cell>
          <cell r="J257">
            <v>1.2830232874284299E-3</v>
          </cell>
          <cell r="K257">
            <v>3.1895719286742501E-2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0.14963231607767</v>
          </cell>
          <cell r="J258">
            <v>5.3645718412983399E-2</v>
          </cell>
          <cell r="K258">
            <v>3.3181059522991101E-2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0.79166533087707192</v>
          </cell>
          <cell r="K259">
            <v>12.431022096544032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71.716794367376195</v>
          </cell>
          <cell r="K260">
            <v>1116.79305529812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1.2715743682158893</v>
          </cell>
          <cell r="K261">
            <v>19.801295306704215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3.4350166919174502E-2</v>
          </cell>
          <cell r="K262">
            <v>0.51701346676575755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7.1341539760412603E-2</v>
          </cell>
          <cell r="K263">
            <v>0.602288949329151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3.4350166919174502E-2</v>
          </cell>
          <cell r="K264">
            <v>0.51701346676575688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1924.32585277419</v>
          </cell>
          <cell r="J265">
            <v>1751.7837983962199</v>
          </cell>
          <cell r="K265">
            <v>1400.07884390648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34.035078321798956</v>
          </cell>
          <cell r="J266">
            <v>30.961228150835716</v>
          </cell>
          <cell r="K266">
            <v>24.745119888926716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34.119252708762239</v>
          </cell>
          <cell r="J267">
            <v>31.059996425464888</v>
          </cell>
          <cell r="K267">
            <v>24.82409297706517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2.4554740924774308E-2</v>
          </cell>
          <cell r="J268">
            <v>1.4107129197673187E-4</v>
          </cell>
          <cell r="K268">
            <v>8.116940755878656E-5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3.3394651214215298E-7</v>
          </cell>
          <cell r="J269">
            <v>5.0967107480220898E-7</v>
          </cell>
          <cell r="K269">
            <v>0.13978726950955001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2.2350533023454267</v>
          </cell>
          <cell r="J270">
            <v>2.2350538120165013</v>
          </cell>
          <cell r="K270">
            <v>1.2606793823897711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5.1420173304559855E-4</v>
          </cell>
          <cell r="J271">
            <v>4.1128024689087453E-4</v>
          </cell>
          <cell r="K271">
            <v>2.4906996984226589E-4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1.3594422366803578E-3</v>
          </cell>
          <cell r="J272">
            <v>1.0643996261770717E-3</v>
          </cell>
          <cell r="K272">
            <v>6.1901768272184968E-4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2.5685106833914142E-3</v>
          </cell>
          <cell r="J273">
            <v>1.9409033484081872E-3</v>
          </cell>
          <cell r="K273">
            <v>1.1937762493944323E-3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1.6139666531780001E-5</v>
          </cell>
          <cell r="J274">
            <v>3.2545216183398901E-7</v>
          </cell>
          <cell r="K274">
            <v>1.51131555993633E-5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4.5762324780639868E-5</v>
          </cell>
          <cell r="J275">
            <v>3.6668515332473013E-5</v>
          </cell>
          <cell r="K275">
            <v>2.2153340561576504E-5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15.086110471412477</v>
          </cell>
          <cell r="J276">
            <v>14.774038709885799</v>
          </cell>
          <cell r="K276">
            <v>14.800493804969129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1.0404155778427255E-3</v>
          </cell>
          <cell r="J277">
            <v>7.2046675264985304E-4</v>
          </cell>
          <cell r="K277">
            <v>4.4439791710094832E-4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17.211667943715877</v>
          </cell>
          <cell r="J278">
            <v>16.846394744200857</v>
          </cell>
          <cell r="K278">
            <v>16.347475594690085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13.933729445772137</v>
          </cell>
          <cell r="J279">
            <v>13.055144757052062</v>
          </cell>
          <cell r="K279">
            <v>12.825849845874794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15.804786676208375</v>
          </cell>
          <cell r="J280">
            <v>14.891664748321238</v>
          </cell>
          <cell r="K280">
            <v>14.876827758619848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62.037334952686685</v>
          </cell>
          <cell r="J281">
            <v>59.567956332651313</v>
          </cell>
          <cell r="K281">
            <v>58.851084828493818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5.3622239275434602E-8</v>
          </cell>
          <cell r="J282">
            <v>7.3200357263202894E-8</v>
          </cell>
          <cell r="K282">
            <v>1.2822824601070699E-7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4.3300926707910383</v>
          </cell>
          <cell r="J283">
            <v>4.330092746745251</v>
          </cell>
          <cell r="K283">
            <v>4.3300928795847256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799.58098130536598</v>
          </cell>
          <cell r="J284">
            <v>759.59392688671005</v>
          </cell>
          <cell r="K284">
            <v>0.15528960372401901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5.1024210591909283</v>
          </cell>
          <cell r="J285">
            <v>4.8446734751047718</v>
          </cell>
          <cell r="K285">
            <v>5.8836126153836575E-4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7.2265242987143203</v>
          </cell>
          <cell r="J286">
            <v>7.2670102126571559</v>
          </cell>
          <cell r="K286">
            <v>8.8254189230754852E-4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14.176967753641243</v>
          </cell>
          <cell r="J287">
            <v>13.467977427069313</v>
          </cell>
          <cell r="K287">
            <v>2.7533617681563577E-3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0.26941598689211199</v>
          </cell>
          <cell r="J288">
            <v>3.6111119154525601E-6</v>
          </cell>
          <cell r="K288">
            <v>1.0605736152630599E-7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0.2994553294625143</v>
          </cell>
          <cell r="J289">
            <v>0.28432764834742436</v>
          </cell>
          <cell r="K289">
            <v>9.5973011809025177E-5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0.73245288222881788</v>
          </cell>
          <cell r="J290">
            <v>0.73041417502964112</v>
          </cell>
          <cell r="K290">
            <v>0.72636105598263356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0.73245288222881788</v>
          </cell>
          <cell r="J291">
            <v>0.73041417502964112</v>
          </cell>
          <cell r="K291">
            <v>0.72636105598263356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1.1721940386263318E-3</v>
          </cell>
          <cell r="J292">
            <v>1.6507211191373709E-3</v>
          </cell>
          <cell r="K292">
            <v>0.14082033245545364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1.1732714228530089E-3</v>
          </cell>
          <cell r="J293">
            <v>1.6507211191373666E-3</v>
          </cell>
          <cell r="K293">
            <v>0.1408203324554535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1.4230390639113663E-3</v>
          </cell>
          <cell r="J294">
            <v>1.9429167307395934E-3</v>
          </cell>
          <cell r="K294">
            <v>0.15646793736784151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1.4230390639113663E-3</v>
          </cell>
          <cell r="J295">
            <v>1.9429167307395934E-3</v>
          </cell>
          <cell r="K295">
            <v>0.15646793736784151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7.29079047659996E-5</v>
          </cell>
          <cell r="J296">
            <v>4.5784223475045097E-5</v>
          </cell>
          <cell r="K296">
            <v>4.5682271794660903E-2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1.4230350864733579E-4</v>
          </cell>
          <cell r="J297">
            <v>1.416593168192315E-4</v>
          </cell>
          <cell r="K297">
            <v>4.5785255979185459E-2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0.84084769546168459</v>
          </cell>
          <cell r="J298">
            <v>3.4277683772762246E-2</v>
          </cell>
          <cell r="K298">
            <v>0.3406873850707815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0.16959431730544069</v>
          </cell>
          <cell r="J299">
            <v>1.5463244948195235E-2</v>
          </cell>
          <cell r="K299">
            <v>0.15368986192397779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47.486009106286801</v>
          </cell>
          <cell r="J300">
            <v>4.3786416342237597</v>
          </cell>
          <cell r="K300">
            <v>43.748463032540997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0.64431491324676782</v>
          </cell>
          <cell r="J301">
            <v>5.94116911020863E-2</v>
          </cell>
          <cell r="K301">
            <v>0.59360194074004069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7.0999343669448699E-3</v>
          </cell>
          <cell r="J302">
            <v>2.3521013690413099E-2</v>
          </cell>
          <cell r="K302">
            <v>4.9944681419826102E-2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2.5900529791754189E-2</v>
          </cell>
          <cell r="J303">
            <v>3.8713431133997035E-2</v>
          </cell>
          <cell r="K303">
            <v>7.0017632590155074E-2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22.558642835162377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68.007976078026189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0.76677408994092056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2438.9389175247502</v>
          </cell>
          <cell r="J307">
            <v>2665.47149991684</v>
          </cell>
          <cell r="K307">
            <v>2176.78495640766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43.131069470015703</v>
          </cell>
          <cell r="J308">
            <v>47.109776364946363</v>
          </cell>
          <cell r="K308">
            <v>38.472653632646818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43.243597828452927</v>
          </cell>
          <cell r="J309">
            <v>47.260132977248922</v>
          </cell>
          <cell r="K309">
            <v>38.59547795049054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2.525900094579947E-2</v>
          </cell>
          <cell r="J310">
            <v>1.4120206210507146E-4</v>
          </cell>
          <cell r="K310">
            <v>8.1175055877687224E-5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1.6778022932994799E-7</v>
          </cell>
          <cell r="J311">
            <v>2.7980969311375299E-7</v>
          </cell>
          <cell r="K311">
            <v>0.45959174344695403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3.0972407277926619</v>
          </cell>
          <cell r="J312">
            <v>3.0972410076023551</v>
          </cell>
          <cell r="K312">
            <v>2.0128749916896091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4.3710763043420697E-2</v>
          </cell>
          <cell r="J313">
            <v>4.3540394901869901E-2</v>
          </cell>
          <cell r="K313">
            <v>4.3811467824485903E-2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3.3325581752962632E-4</v>
          </cell>
          <cell r="J314">
            <v>3.3967683965997774E-4</v>
          </cell>
          <cell r="K314">
            <v>3.4955958370600496E-4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3.6324884110729247E-4</v>
          </cell>
          <cell r="J315">
            <v>3.6005745003957673E-4</v>
          </cell>
          <cell r="K315">
            <v>3.4955958370600496E-4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7.7501352913866622E-4</v>
          </cell>
          <cell r="J316">
            <v>7.7199281740904073E-4</v>
          </cell>
          <cell r="K316">
            <v>7.7679907490223318E-4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1.9670926756891799E-5</v>
          </cell>
          <cell r="J317">
            <v>5.63813796652256E-7</v>
          </cell>
          <cell r="K317">
            <v>1.2232403104530999E-5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2.96194733043855E-5</v>
          </cell>
          <cell r="J318">
            <v>3.0168118511072409E-5</v>
          </cell>
          <cell r="K318">
            <v>3.1027431044247211E-5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35.267695120111398</v>
          </cell>
          <cell r="J319">
            <v>38.800769865942712</v>
          </cell>
          <cell r="K319">
            <v>37.827114303551276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35.263744623060461</v>
          </cell>
          <cell r="J320">
            <v>20.25628426824947</v>
          </cell>
          <cell r="K320">
            <v>17.357378398781439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3.9504970509666552E-3</v>
          </cell>
          <cell r="J321">
            <v>18.544485597693161</v>
          </cell>
          <cell r="K321">
            <v>20.469735904769824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0.20167528825518699</v>
          </cell>
          <cell r="J322">
            <v>4.00082213319525E-6</v>
          </cell>
          <cell r="K322">
            <v>4.0460612113791397E-6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1.129649680263642</v>
          </cell>
          <cell r="J323">
            <v>1.282759880329253</v>
          </cell>
          <cell r="K323">
            <v>1.2827649487391319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10.472775260177899</v>
          </cell>
          <cell r="J324">
            <v>13.36449020363295</v>
          </cell>
          <cell r="K324">
            <v>99.586749216386252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10.484424620867742</v>
          </cell>
          <cell r="J325">
            <v>13.364490203632938</v>
          </cell>
          <cell r="K325">
            <v>99.586749216386252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11.649357203849359</v>
          </cell>
          <cell r="J326">
            <v>14.370417196626436</v>
          </cell>
          <cell r="K326">
            <v>100.59267631430197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11.649357203849359</v>
          </cell>
          <cell r="J327">
            <v>14.370417196626436</v>
          </cell>
          <cell r="K327">
            <v>100.59267631430197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0.101895425673482</v>
          </cell>
          <cell r="J328">
            <v>0.60054265693010001</v>
          </cell>
          <cell r="K328">
            <v>5.7092324480198204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0.65542500924031188</v>
          </cell>
          <cell r="J329">
            <v>0.83390315323769149</v>
          </cell>
          <cell r="K329">
            <v>6.1881594067122547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7.8057346581775609E-5</v>
          </cell>
          <cell r="J330">
            <v>4.0374489611262967E-5</v>
          </cell>
          <cell r="K330">
            <v>2.1489647696848582E-5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7.8144173441154521E-5</v>
          </cell>
          <cell r="J331">
            <v>4.0374489611262886E-5</v>
          </cell>
          <cell r="K331">
            <v>2.1489647696848582E-5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7.8144173441154521E-5</v>
          </cell>
          <cell r="J332">
            <v>4.0374489611262886E-5</v>
          </cell>
          <cell r="K332">
            <v>2.1489647696848582E-5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7.8144173441154521E-5</v>
          </cell>
          <cell r="J333">
            <v>4.0374489611262886E-5</v>
          </cell>
          <cell r="K333">
            <v>2.1489647696848582E-5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5.6603960215474995E-4</v>
          </cell>
          <cell r="J334">
            <v>9.9473587051569995E-5</v>
          </cell>
          <cell r="K334">
            <v>8.60365858206871E-5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7.8511546512737885E-4</v>
          </cell>
          <cell r="J335">
            <v>6.6687905280516789E-4</v>
          </cell>
          <cell r="K335">
            <v>3.8863310821874748E-4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8.2699190064632305E-2</v>
          </cell>
          <cell r="J336">
            <v>5.8141222849621997E-2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1.0560781456272249E-3</v>
          </cell>
          <cell r="J337">
            <v>7.4247008663011634E-4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1.0740154553848357E-3</v>
          </cell>
          <cell r="J338">
            <v>7.550808162288576E-4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109.38858057233099</v>
          </cell>
          <cell r="J339">
            <v>353.05194409312401</v>
          </cell>
          <cell r="K339">
            <v>274.17931015135599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0.5846034546668144</v>
          </cell>
          <cell r="J340">
            <v>1.8988590689386604</v>
          </cell>
          <cell r="K340">
            <v>1.4951954372097691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1.1934855227514858</v>
          </cell>
          <cell r="J341">
            <v>3.8288469750730361</v>
          </cell>
          <cell r="K341">
            <v>2.9421587635417978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1.9395138399349408</v>
          </cell>
          <cell r="J342">
            <v>6.2597862427858804</v>
          </cell>
          <cell r="K342">
            <v>4.8613352863715589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4.2589268421264898E-3</v>
          </cell>
          <cell r="J343">
            <v>9.7593807038644398E-2</v>
          </cell>
          <cell r="K343">
            <v>3.7897550863397399E-6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4.3379781096177635E-2</v>
          </cell>
          <cell r="J344">
            <v>0.14090190654692122</v>
          </cell>
          <cell r="K344">
            <v>0.11094865146804704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5.5037623137052006E-4</v>
          </cell>
          <cell r="J345">
            <v>8.3625871380846057E-4</v>
          </cell>
          <cell r="K345">
            <v>2.4447597360450699E-4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5.5037623137052006E-4</v>
          </cell>
          <cell r="J346">
            <v>8.3625871380846057E-4</v>
          </cell>
          <cell r="K346">
            <v>2.4447597360450699E-4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2.74636298866378E-6</v>
          </cell>
          <cell r="J347">
            <v>5.7849806951586701E-6</v>
          </cell>
          <cell r="K347">
            <v>1.4874148041802099E-5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4.5253275417334038E-4</v>
          </cell>
          <cell r="J348">
            <v>4.5187756716735805E-4</v>
          </cell>
          <cell r="K348">
            <v>2.3609174376648667E-4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2.3952587455849095E-2</v>
          </cell>
          <cell r="J349">
            <v>2.3995472324190231E-2</v>
          </cell>
          <cell r="K349">
            <v>0.16332553710718456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2.3952587455849019E-2</v>
          </cell>
          <cell r="J350">
            <v>2.3995472324190158E-2</v>
          </cell>
          <cell r="K350">
            <v>0.16332553710718398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2.7625971463816495E-2</v>
          </cell>
          <cell r="J351">
            <v>2.767539921254451E-2</v>
          </cell>
          <cell r="K351">
            <v>0.18837170293975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2.7625971463816495E-2</v>
          </cell>
          <cell r="J352">
            <v>2.767539921254451E-2</v>
          </cell>
          <cell r="K352">
            <v>0.18837170293975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3.87281963431578E-3</v>
          </cell>
          <cell r="J353">
            <v>7.6603067172284402E-3</v>
          </cell>
          <cell r="K353">
            <v>4.4955431387014098E-2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1.2084202456158296E-2</v>
          </cell>
          <cell r="J354">
            <v>1.2462056008031991E-2</v>
          </cell>
          <cell r="K354">
            <v>4.9476298509942396E-2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0.24015108367319035</v>
          </cell>
          <cell r="J355">
            <v>1.4212510745654914</v>
          </cell>
          <cell r="K355">
            <v>3.6534571670523093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0.24015108367319035</v>
          </cell>
          <cell r="J356">
            <v>1.4212510745654914</v>
          </cell>
          <cell r="K356">
            <v>3.6534571670523093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0.24015108367318999</v>
          </cell>
          <cell r="J357">
            <v>1.42125107456549</v>
          </cell>
          <cell r="K357">
            <v>3.6534571670523102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6.0583618911805E-4</v>
          </cell>
          <cell r="J358">
            <v>0.340477094175338</v>
          </cell>
          <cell r="K358">
            <v>0.70606409284846505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6.9229261315280496E-2</v>
          </cell>
          <cell r="J359">
            <v>0.40970635549061901</v>
          </cell>
          <cell r="K359">
            <v>1.05318625057087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0.79407732986044</v>
          </cell>
          <cell r="J360">
            <v>14.284240360645326</v>
          </cell>
          <cell r="K360">
            <v>19.68666742392233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0.79334814957590427</v>
          </cell>
          <cell r="J361">
            <v>14.284240360645374</v>
          </cell>
          <cell r="K361">
            <v>19.686667423922351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0.96251616669551598</v>
          </cell>
          <cell r="J362">
            <v>16.80498956403067</v>
          </cell>
          <cell r="K362">
            <v>21.874075819912854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0.96251616669551598</v>
          </cell>
          <cell r="J363">
            <v>16.80498956403067</v>
          </cell>
          <cell r="K363">
            <v>21.874075819912854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1.38011685618213E-2</v>
          </cell>
          <cell r="J364">
            <v>0.86783033658379405</v>
          </cell>
          <cell r="K364">
            <v>0.61288836695216298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5.0388342342320161E-2</v>
          </cell>
          <cell r="J365">
            <v>0.90591437835535671</v>
          </cell>
          <cell r="K365">
            <v>1.2485265012687965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1.4453520650018791E-3</v>
          </cell>
          <cell r="J366">
            <v>1.5207670789301247E-3</v>
          </cell>
          <cell r="K366">
            <v>1.6814061664691706E-3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1.4453520650018791E-3</v>
          </cell>
          <cell r="J367">
            <v>1.5207670789301247E-3</v>
          </cell>
          <cell r="K367">
            <v>1.6814061664691706E-3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1.44535206500188E-3</v>
          </cell>
          <cell r="J368">
            <v>1.5207670789301299E-3</v>
          </cell>
          <cell r="K368">
            <v>1.6814061664691699E-3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2.1069448907777701E-5</v>
          </cell>
          <cell r="J369">
            <v>2.73425661616144E-5</v>
          </cell>
          <cell r="K369">
            <v>4.4098280993896E-4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4.1735889287054399E-4</v>
          </cell>
          <cell r="J370">
            <v>4.39161514065791E-4</v>
          </cell>
          <cell r="K370">
            <v>4.85212363165825E-4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0.34460921015177393</v>
          </cell>
          <cell r="J371">
            <v>0.94089681380998602</v>
          </cell>
          <cell r="K371">
            <v>0.7219553837429149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0.34492594655816317</v>
          </cell>
          <cell r="J372">
            <v>0.94089681380998247</v>
          </cell>
          <cell r="K372">
            <v>0.72195538374291446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0.41809024754123425</v>
          </cell>
          <cell r="J373">
            <v>1.1069383324581799</v>
          </cell>
          <cell r="K373">
            <v>0.80217355304966342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0.41809024754123425</v>
          </cell>
          <cell r="J374">
            <v>1.1069383324581799</v>
          </cell>
          <cell r="K374">
            <v>0.80217355304966342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1.5273093612329799E-2</v>
          </cell>
          <cell r="J375">
            <v>4.0875228389844802E-2</v>
          </cell>
          <cell r="K375">
            <v>9.6777624879712896E-3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2.1910051353483215E-2</v>
          </cell>
          <cell r="J376">
            <v>5.9680479577654232E-2</v>
          </cell>
          <cell r="K376">
            <v>4.5790661766075665E-2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1.0560470485290055E-3</v>
          </cell>
          <cell r="J377">
            <v>7.3347019248594738E-4</v>
          </cell>
          <cell r="K377">
            <v>4.5162744969293579E-4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44.87925957816028</v>
          </cell>
          <cell r="J378">
            <v>44.65093282653396</v>
          </cell>
          <cell r="K378">
            <v>40.458946199010605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44.880315625208809</v>
          </cell>
          <cell r="J379">
            <v>44.651664406195906</v>
          </cell>
          <cell r="K379">
            <v>40.459396853187812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8.2179497401196402E-8</v>
          </cell>
          <cell r="J380">
            <v>1.08619275822431E-7</v>
          </cell>
          <cell r="K380">
            <v>1.96937942638927E-7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4.3683890712691138</v>
          </cell>
          <cell r="J381">
            <v>4.3683891859573061</v>
          </cell>
          <cell r="K381">
            <v>4.368389388004581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1.1307435774707397</v>
          </cell>
          <cell r="J382">
            <v>1.0778956210098904</v>
          </cell>
          <cell r="K382">
            <v>1.9726585985054785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2.957103343541692</v>
          </cell>
          <cell r="J383">
            <v>2.8188961745040535</v>
          </cell>
          <cell r="K383">
            <v>5.158866655121698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3.8905280035223737</v>
          </cell>
          <cell r="J384">
            <v>3.5199839296788871</v>
          </cell>
          <cell r="K384">
            <v>6.4440708235429103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1.17347564015275E-3</v>
          </cell>
          <cell r="J385">
            <v>3.6942516855971198E-3</v>
          </cell>
          <cell r="K385">
            <v>6.4678493340377397E-2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4.2184631181949206E-2</v>
          </cell>
          <cell r="J386">
            <v>4.0213825773334315E-2</v>
          </cell>
          <cell r="K386">
            <v>7.818184393104681E-2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133.85053453196113</v>
          </cell>
          <cell r="J387">
            <v>123.60927253696045</v>
          </cell>
          <cell r="K387">
            <v>93.788357906037518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136.03747652261453</v>
          </cell>
          <cell r="J388">
            <v>125.17924765103302</v>
          </cell>
          <cell r="K388">
            <v>94.304523988636021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1.81162751032227E-7</v>
          </cell>
          <cell r="J389">
            <v>2.86107028153848E-7</v>
          </cell>
          <cell r="K389">
            <v>9.5298224341240804E-7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15.305609478668046</v>
          </cell>
          <cell r="J390">
            <v>15.305609563519935</v>
          </cell>
          <cell r="K390">
            <v>15.305610126380518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12.16154720918713</v>
          </cell>
          <cell r="J391">
            <v>12.15387253843662</v>
          </cell>
          <cell r="K391">
            <v>12.169160951648742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12.16154720918713</v>
          </cell>
          <cell r="J392">
            <v>12.15387253843662</v>
          </cell>
          <cell r="K392">
            <v>12.169160951648742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3.0319037426576414E-3</v>
          </cell>
          <cell r="J394">
            <v>3.8929933627386195E-3</v>
          </cell>
          <cell r="K394">
            <v>4.0167359975253379E-3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3.0346904188916974E-3</v>
          </cell>
          <cell r="J395">
            <v>3.8929933627386048E-3</v>
          </cell>
          <cell r="K395">
            <v>4.0167359975253345E-3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3.6766037360557629E-3</v>
          </cell>
          <cell r="J396">
            <v>4.5808966378920735E-3</v>
          </cell>
          <cell r="K396">
            <v>4.4639444436954433E-3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3.6766037360557629E-3</v>
          </cell>
          <cell r="J397">
            <v>4.5808966378920735E-3</v>
          </cell>
          <cell r="K397">
            <v>4.4639444436954433E-3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1.3215181871671E-3</v>
          </cell>
          <cell r="J398">
            <v>1.05816581402646E-4</v>
          </cell>
          <cell r="K398">
            <v>2.1308707228300401E-4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1.6530511729849593E-3</v>
          </cell>
          <cell r="J399">
            <v>1.4391960636020817E-3</v>
          </cell>
          <cell r="K399">
            <v>8.4060896194105097E-4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3.0243359642625437E-4</v>
          </cell>
          <cell r="J400">
            <v>3.1405642795262159E-4</v>
          </cell>
          <cell r="K400">
            <v>1.67176150899452E-4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2.6086049899367799E-2</v>
          </cell>
          <cell r="J401">
            <v>2.7088563399030301E-2</v>
          </cell>
          <cell r="K401">
            <v>1.44195799206149E-2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3.5394911668070383E-4</v>
          </cell>
          <cell r="J402">
            <v>3.6755174218494206E-4</v>
          </cell>
          <cell r="K402">
            <v>1.9565237341404178E-4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2.9638704035413503E-4</v>
          </cell>
          <cell r="J403">
            <v>1.9066356792378801E-5</v>
          </cell>
          <cell r="K403">
            <v>7.3244826470104602E-6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3.113044885738978E-4</v>
          </cell>
          <cell r="J404">
            <v>3.222234398493438E-4</v>
          </cell>
          <cell r="K404">
            <v>2.5947663092704414E-4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2.0451631910458842E-2</v>
          </cell>
          <cell r="J405">
            <v>4.7641799996036759E-2</v>
          </cell>
          <cell r="K405">
            <v>0.17898090295027938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5.4375998292819955E-4</v>
          </cell>
          <cell r="J406">
            <v>9.8795951500474659E-4</v>
          </cell>
          <cell r="K406">
            <v>1.5414897386547725E-4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3.6077990046715156E-4</v>
          </cell>
          <cell r="J407">
            <v>1.1030072582749258E-3</v>
          </cell>
          <cell r="K407">
            <v>1.1746554562319382E-3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1.9844672241322466E-4</v>
          </cell>
          <cell r="J408">
            <v>2.7018627799292756E-4</v>
          </cell>
          <cell r="K408">
            <v>6.8958848636798689E-4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2.0164924245665456E-4</v>
          </cell>
          <cell r="J409">
            <v>2.4028238803002757E-4</v>
          </cell>
          <cell r="K409">
            <v>1.3833759362650073E-4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2.4167331364963445E-3</v>
          </cell>
          <cell r="J410">
            <v>1.4601643415878747E-2</v>
          </cell>
          <cell r="K410">
            <v>5.2739423957461902E-2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5.7084456323258767E-4</v>
          </cell>
          <cell r="J411">
            <v>3.7821023213494053E-3</v>
          </cell>
          <cell r="K411">
            <v>2.7422642557485576E-2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6.0969509463423236E-4</v>
          </cell>
          <cell r="J412">
            <v>3.8542562025813457E-3</v>
          </cell>
          <cell r="K412">
            <v>3.0754640253003604E-2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5.7297193499077797E-4</v>
          </cell>
          <cell r="J413">
            <v>3.7607784227960067E-3</v>
          </cell>
          <cell r="K413">
            <v>2.5612344603866039E-2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7.9588298133204853E-4</v>
          </cell>
          <cell r="J414">
            <v>9.9050992598281613E-4</v>
          </cell>
          <cell r="K414">
            <v>9.3493766414953783E-4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3.7547379057846232E-4</v>
          </cell>
          <cell r="J415">
            <v>4.5178925678597141E-4</v>
          </cell>
          <cell r="K415">
            <v>4.0895688843447516E-4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5.78968629335485E-4</v>
          </cell>
          <cell r="J416">
            <v>3.6464894750116916E-3</v>
          </cell>
          <cell r="K416">
            <v>2.7569973232498247E-2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2.0038749025469774E-3</v>
          </cell>
          <cell r="J417">
            <v>1.6466312579398055E-3</v>
          </cell>
          <cell r="K417">
            <v>1.2263912473690017E-3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6.4868256290324358E-4</v>
          </cell>
          <cell r="J418">
            <v>1.8760778461951305E-3</v>
          </cell>
          <cell r="K418">
            <v>2.7460121969401577E-3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2.4728771532698673E-3</v>
          </cell>
          <cell r="J419">
            <v>2.0316290310008881E-3</v>
          </cell>
          <cell r="K419">
            <v>1.4121033697579942E-3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3.3547542980523473E-3</v>
          </cell>
          <cell r="J420">
            <v>3.3670424266301299E-3</v>
          </cell>
          <cell r="K420">
            <v>2.1251723542391405E-3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3.3285620184480193E-3</v>
          </cell>
          <cell r="J421">
            <v>3.7516057250863129E-3</v>
          </cell>
          <cell r="K421">
            <v>3.1312283216528296E-3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1.8302310193904115E-4</v>
          </cell>
          <cell r="J422">
            <v>1.2656521980007038E-4</v>
          </cell>
          <cell r="K422">
            <v>9.0336088880311148E-5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1.5366911176309414E-4</v>
          </cell>
          <cell r="J423">
            <v>1.1657348754686155E-4</v>
          </cell>
          <cell r="K423">
            <v>8.2434295578257268E-5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6.989092414976104E-5</v>
          </cell>
          <cell r="J424">
            <v>6.2330542359845113E-5</v>
          </cell>
          <cell r="K424">
            <v>4.8593903262505442E-5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1.4946767108524661E-4</v>
          </cell>
          <cell r="J425">
            <v>1.6081852958784113E-4</v>
          </cell>
          <cell r="K425">
            <v>1.1246861447895675E-4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4.0254781291357365E-4</v>
          </cell>
          <cell r="J426">
            <v>2.8966565644090639E-4</v>
          </cell>
          <cell r="K426">
            <v>1.7285170412200597E-4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4.9553247742458166E-4</v>
          </cell>
          <cell r="J427">
            <v>5.5858175799412E-4</v>
          </cell>
          <cell r="K427">
            <v>2.6235007338437248E-4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3.31801851003268E-3</v>
          </cell>
          <cell r="J428">
            <v>0.31754119453990198</v>
          </cell>
          <cell r="K428">
            <v>0.97232092101609102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5.8490592509600871E-3</v>
          </cell>
          <cell r="J429">
            <v>0.322581395681449</v>
          </cell>
          <cell r="K429">
            <v>1.2041701784143699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1.1839534739415307</v>
          </cell>
          <cell r="J430">
            <v>1.1839535878988456</v>
          </cell>
          <cell r="K430">
            <v>1.1839557576259212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1.1839534739415307</v>
          </cell>
          <cell r="J431">
            <v>1.1839535878988456</v>
          </cell>
          <cell r="K431">
            <v>1.1839557576259212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88.785555183547714</v>
          </cell>
          <cell r="J432">
            <v>128.43898866937013</v>
          </cell>
          <cell r="K432">
            <v>112.80173304051954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90.380713909257054</v>
          </cell>
          <cell r="J433">
            <v>41.430777681630445</v>
          </cell>
          <cell r="K433">
            <v>38.749430910744103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2.6326530319038944E-3</v>
          </cell>
          <cell r="J434">
            <v>1.9025400441611987E-3</v>
          </cell>
          <cell r="K434">
            <v>7.2992572658676105E-2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184.97017419912228</v>
          </cell>
          <cell r="J435">
            <v>174.42700561363341</v>
          </cell>
          <cell r="K435">
            <v>154.03036145018396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2.4220596965243198E-7</v>
          </cell>
          <cell r="J436">
            <v>3.82288591240063E-7</v>
          </cell>
          <cell r="K436">
            <v>1.2730322926354699E-6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13.914190560176813</v>
          </cell>
          <cell r="J437">
            <v>13.914190674574606</v>
          </cell>
          <cell r="K437">
            <v>13.914191426730616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0.90177694207620063</v>
          </cell>
          <cell r="J438">
            <v>0.90177702887359756</v>
          </cell>
          <cell r="K438">
            <v>0.901778681480639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1.1839534739415307</v>
          </cell>
          <cell r="J439">
            <v>1.1839535878988456</v>
          </cell>
          <cell r="K439">
            <v>1.1839557576259212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5.1448947089062398E-2</v>
          </cell>
          <cell r="J440">
            <v>1.8859719824838401E-5</v>
          </cell>
          <cell r="K440">
            <v>5.8524591485802302E-2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0.11438320887642058</v>
          </cell>
          <cell r="J441">
            <v>0.11438452052814835</v>
          </cell>
          <cell r="K441">
            <v>0.11589562755990881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0.38214667895045129</v>
          </cell>
          <cell r="K442">
            <v>1.7451783260730243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0.48723701566182609</v>
          </cell>
          <cell r="K443">
            <v>2.3123612820467567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53.882681732013701</v>
          </cell>
          <cell r="K444">
            <v>246.070143976297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0.95536669737612845</v>
          </cell>
          <cell r="K445">
            <v>4.3629458151825613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1.42569594698765E-2</v>
          </cell>
          <cell r="K446">
            <v>5.0855004873569802E-2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1.42569594698765E-2</v>
          </cell>
          <cell r="K447">
            <v>6.5111909713566479E-2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106.90477627827653</v>
          </cell>
          <cell r="J448">
            <v>147.88311620840216</v>
          </cell>
          <cell r="K448">
            <v>145.60043878773158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2.4555042373423778E-3</v>
          </cell>
          <cell r="J449">
            <v>1.3110543491117739E-3</v>
          </cell>
          <cell r="K449">
            <v>3.1789640036301893E-2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110.91757965699703</v>
          </cell>
          <cell r="J450">
            <v>152.88278056221341</v>
          </cell>
          <cell r="K450">
            <v>149.48442074121093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1.0997760073907301E-6</v>
          </cell>
          <cell r="J451">
            <v>1.7070304780701099E-6</v>
          </cell>
          <cell r="K451">
            <v>5.5425625752084696E-6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12.649265578692013</v>
          </cell>
          <cell r="J452">
            <v>12.64926609070338</v>
          </cell>
          <cell r="K452">
            <v>12.649269438730226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1173.8927947818499</v>
          </cell>
          <cell r="J453">
            <v>949.60500795258895</v>
          </cell>
          <cell r="K453">
            <v>495.99892356402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15.662301744582512</v>
          </cell>
          <cell r="J454">
            <v>12.669732199180967</v>
          </cell>
          <cell r="K454">
            <v>6.6177014221950454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15.927989074380557</v>
          </cell>
          <cell r="J455">
            <v>12.884735521744778</v>
          </cell>
          <cell r="K455">
            <v>6.7299718258347321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3.3427556256416727E-4</v>
          </cell>
          <cell r="J456">
            <v>1.8994882778925555E-4</v>
          </cell>
          <cell r="K456">
            <v>1.300496238834509E-4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0.15998544489006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1.7258408294504811E-3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1.7258408294504811E-3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51.053801328807602</v>
          </cell>
          <cell r="J460">
            <v>49.954946920450013</v>
          </cell>
          <cell r="K460">
            <v>47.770871652844491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51.053801328807602</v>
          </cell>
          <cell r="J461">
            <v>49.954946920450013</v>
          </cell>
          <cell r="K461">
            <v>47.770871652844491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5.4555061048805786</v>
          </cell>
          <cell r="J463">
            <v>5.7337922201092795</v>
          </cell>
          <cell r="K463">
            <v>6.3336747671995548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1.818502034960193</v>
          </cell>
          <cell r="J464">
            <v>1.9112640733697586</v>
          </cell>
          <cell r="K464">
            <v>2.111224922399852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10.9110122097611</v>
          </cell>
          <cell r="J465">
            <v>11.4675844402186</v>
          </cell>
          <cell r="K465">
            <v>12.667349534399101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1.6329324090189501E-2</v>
          </cell>
          <cell r="J466">
            <v>0.15927183095809899</v>
          </cell>
          <cell r="K466">
            <v>0.21460051770792701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0.33597134219265851</v>
          </cell>
          <cell r="J467">
            <v>0.35309878592260402</v>
          </cell>
          <cell r="K467">
            <v>0.39090831081479477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7.629156672325375</v>
          </cell>
          <cell r="J468">
            <v>8.4519086495790621</v>
          </cell>
          <cell r="K468">
            <v>8.9973358597406499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8.2775329877271009</v>
          </cell>
          <cell r="J469">
            <v>9.164196996729995</v>
          </cell>
          <cell r="K469">
            <v>9.7428178858925598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5.2056390961016799E-8</v>
          </cell>
          <cell r="J470">
            <v>4.77088427287205E-8</v>
          </cell>
          <cell r="K470">
            <v>8.6484432807637604E-8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0.79547283758719201</v>
          </cell>
          <cell r="J471">
            <v>0.79547288529603499</v>
          </cell>
          <cell r="K471">
            <v>0.79547297178046805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1.0051031312421873E-3</v>
          </cell>
          <cell r="J472">
            <v>8.4429046732330856E-4</v>
          </cell>
          <cell r="K472">
            <v>7.1061814619138436E-3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1.0127603968944526E-3</v>
          </cell>
          <cell r="J473">
            <v>8.5072259970357406E-4</v>
          </cell>
          <cell r="K473">
            <v>7.1603191096195245E-3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7.7212905617455395E-5</v>
          </cell>
          <cell r="J474">
            <v>6.6086204165669599E-6</v>
          </cell>
          <cell r="K474">
            <v>1.0479659249866601E-3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2.14304301327454E-4</v>
          </cell>
          <cell r="J475">
            <v>2.2091292174402101E-4</v>
          </cell>
          <cell r="K475">
            <v>1.2688788467306799E-3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2.0383997178993947</v>
          </cell>
          <cell r="J476">
            <v>2.1423803200743761</v>
          </cell>
          <cell r="K476">
            <v>2.3665221087392334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2.0383997178993947</v>
          </cell>
          <cell r="J477">
            <v>2.1423803200743761</v>
          </cell>
          <cell r="K477">
            <v>2.3665221087392334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2.0383997178993898</v>
          </cell>
          <cell r="J478">
            <v>2.1423803200743801</v>
          </cell>
          <cell r="K478">
            <v>2.3665221087392299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0.11696714781439101</v>
          </cell>
          <cell r="J479">
            <v>0.25496305507119799</v>
          </cell>
          <cell r="K479">
            <v>0.33403023624039302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0.58761249009412297</v>
          </cell>
          <cell r="J480">
            <v>0.61758712367395607</v>
          </cell>
          <cell r="K480">
            <v>0.68219986223548401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0.64999013228449953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0.64999013228449953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1.5577019614479949E-4</v>
          </cell>
          <cell r="K484">
            <v>1.2413119381374899E-4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8.3268334883094558E-6</v>
          </cell>
          <cell r="J485">
            <v>8.4689598965125963E-6</v>
          </cell>
          <cell r="K485">
            <v>8.8790881852397104E-6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2.0817083720773598E-4</v>
          </cell>
          <cell r="J486">
            <v>2.1172399741281448E-4</v>
          </cell>
          <cell r="K486">
            <v>2.2197720463099232E-4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2.4980500464928334E-5</v>
          </cell>
          <cell r="J487">
            <v>2.540687968953777E-5</v>
          </cell>
          <cell r="K487">
            <v>2.6637264555719111E-5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2.8103063023044377E-4</v>
          </cell>
          <cell r="J488">
            <v>2.8582739650729981E-4</v>
          </cell>
          <cell r="K488">
            <v>2.9966922625184004E-4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7.7879590192581192E-6</v>
          </cell>
          <cell r="J489">
            <v>5.4730036033880203E-6</v>
          </cell>
          <cell r="K489">
            <v>5.6695675101657101E-6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3.0231067099256251E-5</v>
          </cell>
          <cell r="J490">
            <v>2.5141938425708E-5</v>
          </cell>
          <cell r="K490">
            <v>1.7196516820716099E-5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1934.0124586479201</v>
          </cell>
          <cell r="J491">
            <v>1475.9837976388999</v>
          </cell>
          <cell r="K491">
            <v>636.35667933153297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25.803751248928396</v>
          </cell>
          <cell r="J492">
            <v>19.692632022229805</v>
          </cell>
          <cell r="K492">
            <v>8.4903421054001491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26.241688719781813</v>
          </cell>
          <cell r="J493">
            <v>20.026917199985061</v>
          </cell>
          <cell r="K493">
            <v>8.6344189868593286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3.3487978209650041E-4</v>
          </cell>
          <cell r="J494">
            <v>1.9086645412803323E-4</v>
          </cell>
          <cell r="K494">
            <v>1.303502443874764E-4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44.016056236743715</v>
          </cell>
          <cell r="J495">
            <v>19.696297759431978</v>
          </cell>
          <cell r="K495">
            <v>14.124106822323901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44.016056236743715</v>
          </cell>
          <cell r="J496">
            <v>19.696297759431978</v>
          </cell>
          <cell r="K496">
            <v>14.124106822323901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8.1176030293945599E-7</v>
          </cell>
          <cell r="J497">
            <v>1.2946293075528499E-6</v>
          </cell>
          <cell r="K497">
            <v>2.10537033755723E-6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3.7500017491003974</v>
          </cell>
          <cell r="J498">
            <v>2.4000001563446371</v>
          </cell>
          <cell r="K498">
            <v>2.4000002033184078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1.558535015896174E-4</v>
          </cell>
          <cell r="K499">
            <v>1.2409256182589588E-4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1.26505047166775E-3</v>
          </cell>
          <cell r="J500">
            <v>1.7505108807104506E-3</v>
          </cell>
          <cell r="K500">
            <v>3.607792511280686E-3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0.31461512764664501</v>
          </cell>
          <cell r="J501">
            <v>0.40782860886754602</v>
          </cell>
          <cell r="K501">
            <v>0.84061355156092199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4.2688619762095668E-3</v>
          </cell>
          <cell r="J502">
            <v>5.5336310565474419E-3</v>
          </cell>
          <cell r="K502">
            <v>1.1405882653472489E-2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1.6645303365707499E-2</v>
          </cell>
          <cell r="J503">
            <v>3.89589801290134E-5</v>
          </cell>
          <cell r="K503">
            <v>1.9829252839858202E-6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2.5252500947816423E-2</v>
          </cell>
          <cell r="J504">
            <v>2.5289568436313522E-2</v>
          </cell>
          <cell r="K504">
            <v>1.2506081637095452E-2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10.37605664325759</v>
          </cell>
          <cell r="J505">
            <v>9.565722263073777</v>
          </cell>
          <cell r="K505">
            <v>8.0116001037480338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10.37605664325759</v>
          </cell>
          <cell r="J506">
            <v>9.565722263073777</v>
          </cell>
          <cell r="K506">
            <v>8.0116001037480338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1.2458348466801935E-3</v>
          </cell>
          <cell r="J507">
            <v>9.9392476413576224E-4</v>
          </cell>
          <cell r="K507">
            <v>3.4339443731789106E-4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1.9481432594710833E-3</v>
          </cell>
          <cell r="J508">
            <v>1.5199910987584897E-3</v>
          </cell>
          <cell r="K508">
            <v>5.0430771736648409E-4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4.2000968896487223E-3</v>
          </cell>
          <cell r="J509">
            <v>3.2042286898998386E-3</v>
          </cell>
          <cell r="K509">
            <v>1.2060577314719058E-3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4.8651315066697699E-5</v>
          </cell>
          <cell r="J510">
            <v>1.1084423768197501E-6</v>
          </cell>
          <cell r="K510">
            <v>2.49839280549105E-5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1.3024620831712837E-4</v>
          </cell>
          <cell r="J511">
            <v>1.0537997378740163E-4</v>
          </cell>
          <cell r="K511">
            <v>4.6280721498166751E-5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32.820798128203613</v>
          </cell>
          <cell r="J512">
            <v>32.820801857244469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98.945493763722496</v>
          </cell>
          <cell r="J513">
            <v>98.94550500573375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1.2199999795998142</v>
          </cell>
          <cell r="J514">
            <v>1.2200000716993991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3.5337670496320846E-3</v>
          </cell>
          <cell r="J515">
            <v>3.4558285864408731E-3</v>
          </cell>
          <cell r="K515">
            <v>5.5975193186339279E-3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0.50805365258441204</v>
          </cell>
          <cell r="J516">
            <v>0.51282127483498197</v>
          </cell>
          <cell r="K516">
            <v>0.74171321951583902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9.0080434855392202E-3</v>
          </cell>
          <cell r="J517">
            <v>9.0925757949464978E-3</v>
          </cell>
          <cell r="K517">
            <v>1.315094360843687E-2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4.9244565247876003E-4</v>
          </cell>
          <cell r="J518">
            <v>2.0441564875462569E-3</v>
          </cell>
          <cell r="K518">
            <v>2.0374776729060254E-3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2.04488828171492E-3</v>
          </cell>
          <cell r="J519">
            <v>9.8445661492324306E-7</v>
          </cell>
          <cell r="K519">
            <v>5.0368914307885903E-7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4.9244565247876003E-4</v>
          </cell>
          <cell r="J520">
            <v>2.0441564875462509E-3</v>
          </cell>
          <cell r="K520">
            <v>2.0374776729060284E-3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15.583909513566621</v>
          </cell>
          <cell r="J521">
            <v>14.33630250806644</v>
          </cell>
          <cell r="K521">
            <v>11.773850845539828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15.583909513566621</v>
          </cell>
          <cell r="J522">
            <v>14.33630250806644</v>
          </cell>
          <cell r="K522">
            <v>11.773850845539828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0.17589755225124501</v>
          </cell>
          <cell r="J523">
            <v>0.63055353817610404</v>
          </cell>
          <cell r="K523">
            <v>675.53798359264999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1.8868443104965097E-3</v>
          </cell>
          <cell r="J524">
            <v>6.8198166363018344E-3</v>
          </cell>
          <cell r="K524">
            <v>7.4261267699901197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5.6100641147847604E-4</v>
          </cell>
          <cell r="J525">
            <v>2.0119839871140222E-3</v>
          </cell>
          <cell r="K525">
            <v>2.1559718214435408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3.1187509264405111E-3</v>
          </cell>
          <cell r="J526">
            <v>1.1180027272625946E-2</v>
          </cell>
          <cell r="K526">
            <v>11.977623822564707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7.6067966435101599E-5</v>
          </cell>
          <cell r="J527">
            <v>3.0035427177088798E-4</v>
          </cell>
          <cell r="K527">
            <v>0.43557957019200799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1.1110730667303966E-4</v>
          </cell>
          <cell r="J528">
            <v>4.0031229812689416E-4</v>
          </cell>
          <cell r="K528">
            <v>0.43582967277785833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6.7369305844990697E-4</v>
          </cell>
          <cell r="J529">
            <v>6.4288873215721386E-4</v>
          </cell>
          <cell r="K529">
            <v>3.2995968611694413E-4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3.4647071577423791E-3</v>
          </cell>
          <cell r="J530">
            <v>3.3062849082370967E-3</v>
          </cell>
          <cell r="K530">
            <v>1.6969355286014249E-3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0.48300794060918301</v>
          </cell>
          <cell r="J531">
            <v>0.44150996548785798</v>
          </cell>
          <cell r="K531">
            <v>0.22954844625412599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6.55370340039597E-3</v>
          </cell>
          <cell r="J532">
            <v>5.990637252209741E-3</v>
          </cell>
          <cell r="K532">
            <v>3.1146329206801341E-3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5.9857505401938504E-6</v>
          </cell>
          <cell r="J533">
            <v>2.5969118984121101E-5</v>
          </cell>
          <cell r="K533">
            <v>7.9058976621837506E-5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4.8428277943320802E-4</v>
          </cell>
          <cell r="J534">
            <v>1.7601413597436648E-4</v>
          </cell>
          <cell r="K534">
            <v>1.093525149908506E-4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19.125531229180762</v>
          </cell>
          <cell r="J535">
            <v>26.251659227810066</v>
          </cell>
          <cell r="K535">
            <v>28.998167142980609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19.125531229180762</v>
          </cell>
          <cell r="J536">
            <v>26.251659227810066</v>
          </cell>
          <cell r="K536">
            <v>28.998167142980609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19.125531229180801</v>
          </cell>
          <cell r="J537">
            <v>26.251659227809998</v>
          </cell>
          <cell r="K537">
            <v>28.998167142980598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0.779972971598618</v>
          </cell>
          <cell r="J538">
            <v>2.7666851163999802</v>
          </cell>
          <cell r="K538">
            <v>4.5151453962863597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5.51333382754542</v>
          </cell>
          <cell r="J539">
            <v>7.5675886959504162</v>
          </cell>
          <cell r="K539">
            <v>8.3593264098918993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0.47621955741511601</v>
          </cell>
          <cell r="J540">
            <v>0.42111911156646997</v>
          </cell>
          <cell r="K540">
            <v>0.24841671661881901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3.7215382817842122E-3</v>
          </cell>
          <cell r="J541">
            <v>3.5086408244919495E-3</v>
          </cell>
          <cell r="K541">
            <v>2.1257197314714822E-3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1.6425816088848444E-3</v>
          </cell>
          <cell r="J542">
            <v>1.5624416171565697E-3</v>
          </cell>
          <cell r="K542">
            <v>9.7850590813766572E-4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8.4436091740268896E-3</v>
          </cell>
          <cell r="J543">
            <v>7.4666509142991139E-3</v>
          </cell>
          <cell r="K543">
            <v>4.4045517130996258E-3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4.7479863066128497E-5</v>
          </cell>
          <cell r="J544">
            <v>1.7157756143331802E-5</v>
          </cell>
          <cell r="K544">
            <v>3.1906363115575398E-5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1.4605711843952517E-4</v>
          </cell>
          <cell r="J545">
            <v>1.3891122775336556E-4</v>
          </cell>
          <cell r="K545">
            <v>8.6989356743842776E-5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3.121929594333322E-3</v>
          </cell>
          <cell r="J549">
            <v>1.9556627770691108E-3</v>
          </cell>
          <cell r="K549">
            <v>1.2932679454996405E-3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1.1736142734253021E-3</v>
          </cell>
          <cell r="J550">
            <v>7.3518434026857205E-4</v>
          </cell>
          <cell r="K550">
            <v>4.8617294988227184E-4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4.8648323139474569E-3</v>
          </cell>
          <cell r="J551">
            <v>3.0340110345331893E-3</v>
          </cell>
          <cell r="K551">
            <v>1.968282789200507E-3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2.66738748866477E-5</v>
          </cell>
          <cell r="J552">
            <v>6.8428070702547701E-7</v>
          </cell>
          <cell r="K552">
            <v>3.03058222748658E-5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8.836913871286561E-5</v>
          </cell>
          <cell r="J553">
            <v>6.9412509321026386E-5</v>
          </cell>
          <cell r="K553">
            <v>4.2023387889074383E-5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0.79312574427387306</v>
          </cell>
          <cell r="J554">
            <v>14.31167345029565</v>
          </cell>
          <cell r="K554">
            <v>19.642170355844055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0.79385472014177072</v>
          </cell>
          <cell r="J555">
            <v>14.311673450295604</v>
          </cell>
          <cell r="K555">
            <v>19.642170355844044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0.96224633673350335</v>
          </cell>
          <cell r="J556">
            <v>16.837263787146671</v>
          </cell>
          <cell r="K556">
            <v>21.824634633161796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0.96224633673350335</v>
          </cell>
          <cell r="J557">
            <v>16.837263787146671</v>
          </cell>
          <cell r="K557">
            <v>21.824634633161796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1.3046882515063999E-2</v>
          </cell>
          <cell r="J558">
            <v>0.86978037311601297</v>
          </cell>
          <cell r="K558">
            <v>0.60897023410685103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5.0374231225347427E-2</v>
          </cell>
          <cell r="J559">
            <v>0.90765420884596204</v>
          </cell>
          <cell r="K559">
            <v>1.2457045169953342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1.0935283296258139E-4</v>
          </cell>
          <cell r="J560">
            <v>8.8632187034704416E-5</v>
          </cell>
          <cell r="K560">
            <v>6.6360339773400436E-5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4.2647604855406667E-5</v>
          </cell>
          <cell r="J561">
            <v>3.4566552943534643E-5</v>
          </cell>
          <cell r="K561">
            <v>2.588053251162613E-5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3.1160089752687534E-4</v>
          </cell>
          <cell r="J562">
            <v>2.5255741695539029E-4</v>
          </cell>
          <cell r="K562">
            <v>1.890937881843044E-4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7.6000218908994004E-6</v>
          </cell>
          <cell r="J563">
            <v>6.1599369989119528E-6</v>
          </cell>
          <cell r="K563">
            <v>4.6120436142513266E-6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9.2449972410686904E-7</v>
          </cell>
          <cell r="J564">
            <v>1.1471288290658501E-6</v>
          </cell>
          <cell r="K564">
            <v>1.233195192767E-5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3.2100541120965928E-5</v>
          </cell>
          <cell r="J565">
            <v>3.0351456845893802E-5</v>
          </cell>
          <cell r="K565">
            <v>1.4069610429273664E-5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8.9078712740077587E-2</v>
          </cell>
          <cell r="J566">
            <v>6.7050097570593159E-2</v>
          </cell>
          <cell r="K566">
            <v>0.18615526158063775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8.9078712740077712E-2</v>
          </cell>
          <cell r="J567">
            <v>6.7050097570593228E-2</v>
          </cell>
          <cell r="K567">
            <v>0.18615526158063786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9.8509248018336854E-2</v>
          </cell>
          <cell r="J568">
            <v>7.4148580357002614E-2</v>
          </cell>
          <cell r="K568">
            <v>0.20586288840052691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9.8509248018336854E-2</v>
          </cell>
          <cell r="J569">
            <v>7.4148580357002614E-2</v>
          </cell>
          <cell r="K569">
            <v>0.20586288840052691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3.9499504745703802E-2</v>
          </cell>
          <cell r="J570">
            <v>3.74177908961233E-2</v>
          </cell>
          <cell r="K570">
            <v>6.9846332335915098E-2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7.6550377646262963E-2</v>
          </cell>
          <cell r="J571">
            <v>7.7704556124469013E-2</v>
          </cell>
          <cell r="K571">
            <v>9.5543057758263217E-2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1.5978733462425728E-4</v>
          </cell>
          <cell r="J572">
            <v>1.5336568993071725E-4</v>
          </cell>
          <cell r="K572">
            <v>1.1705690105176697E-4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1.5978733462425728E-4</v>
          </cell>
          <cell r="J573">
            <v>1.5336568993071725E-4</v>
          </cell>
          <cell r="K573">
            <v>1.1705690105176697E-4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4.3177177481842201E-7</v>
          </cell>
          <cell r="J574">
            <v>7.4316587962924599E-7</v>
          </cell>
          <cell r="K574">
            <v>1.39225431564936E-6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3.557797367417237E-4</v>
          </cell>
          <cell r="J575">
            <v>3.544444536074387E-4</v>
          </cell>
          <cell r="K575">
            <v>3.5547257908974395E-4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39.63750178015075</v>
          </cell>
          <cell r="J576">
            <v>32.533180093103809</v>
          </cell>
          <cell r="K576">
            <v>26.629477225651534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39.63750178015075</v>
          </cell>
          <cell r="J577">
            <v>32.533180093103809</v>
          </cell>
          <cell r="K577">
            <v>26.629477225651534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7.8338550695024903E-7</v>
          </cell>
          <cell r="J578">
            <v>1.2272257987001501E-6</v>
          </cell>
          <cell r="K578">
            <v>1.9893176713018101E-6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2.3999972499821913</v>
          </cell>
          <cell r="J579">
            <v>2.3999954347789201</v>
          </cell>
          <cell r="K579">
            <v>2.3999946935015446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3.6807698167605138E-3</v>
          </cell>
          <cell r="J580">
            <v>4.7673684636862675E-3</v>
          </cell>
          <cell r="K580">
            <v>5.298873576060981E-3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3.6841528772538533E-3</v>
          </cell>
          <cell r="J581">
            <v>4.7673684636862466E-3</v>
          </cell>
          <cell r="K581">
            <v>5.298873576060974E-3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4.4638309582884809E-3</v>
          </cell>
          <cell r="J582">
            <v>5.6095732272495973E-3</v>
          </cell>
          <cell r="K582">
            <v>5.8885417531783614E-3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4.4638309582884809E-3</v>
          </cell>
          <cell r="J583">
            <v>5.6095732272495973E-3</v>
          </cell>
          <cell r="K583">
            <v>5.8885417531783614E-3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2.11182777252871E-3</v>
          </cell>
          <cell r="J584">
            <v>1.6269712312496899E-4</v>
          </cell>
          <cell r="K584">
            <v>3.4250403504488403E-4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2.6422295912675135E-3</v>
          </cell>
          <cell r="J585">
            <v>2.2942429935660855E-3</v>
          </cell>
          <cell r="K585">
            <v>1.3405775982372919E-3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0.24382379616715899</v>
          </cell>
          <cell r="J586">
            <v>0.360122157790218</v>
          </cell>
          <cell r="K586">
            <v>82.7895744752756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1.8589402899269203E-3</v>
          </cell>
          <cell r="J587">
            <v>2.8094636423350362E-3</v>
          </cell>
          <cell r="K587">
            <v>0.66055511549422075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2.0262449160203429E-3</v>
          </cell>
          <cell r="J588">
            <v>2.9780314608751383E-3</v>
          </cell>
          <cell r="K588">
            <v>0.66055511549422075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4.3231169533184156E-3</v>
          </cell>
          <cell r="J589">
            <v>6.385144641670535E-3</v>
          </cell>
          <cell r="K589">
            <v>1.4679002566538224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1.18795826584885E-4</v>
          </cell>
          <cell r="J590">
            <v>8.4474880675778307E-5</v>
          </cell>
          <cell r="K590">
            <v>5.8526493567254201E-2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1.6536030235934411E-4</v>
          </cell>
          <cell r="J591">
            <v>2.497798495936489E-4</v>
          </cell>
          <cell r="K591">
            <v>5.8717600178019143E-2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5.5227692699127452E-4</v>
          </cell>
          <cell r="J592">
            <v>9.776499266373642E-4</v>
          </cell>
          <cell r="K592">
            <v>5.6681406280802659E-4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5.5227692699127452E-4</v>
          </cell>
          <cell r="J593">
            <v>9.776499266373642E-4</v>
          </cell>
          <cell r="K593">
            <v>5.6681406280802659E-4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1.27888298706219E-6</v>
          </cell>
          <cell r="J594">
            <v>2.2376381519878001E-6</v>
          </cell>
          <cell r="K594">
            <v>4.1804026422377798E-6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5.5406246709077678E-4</v>
          </cell>
          <cell r="J595">
            <v>5.5371063744868998E-4</v>
          </cell>
          <cell r="K595">
            <v>5.5626226379867916E-4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4.1959291944599797E-2</v>
          </cell>
          <cell r="J596">
            <v>3.2827669710960183E-2</v>
          </cell>
          <cell r="K596">
            <v>6.4040874071611492E-2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4.1959291944599846E-2</v>
          </cell>
          <cell r="J597">
            <v>3.2827669710960239E-2</v>
          </cell>
          <cell r="K597">
            <v>6.4040874071611562E-2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4.6401537563522333E-2</v>
          </cell>
          <cell r="J598">
            <v>3.6303201569083052E-2</v>
          </cell>
          <cell r="K598">
            <v>7.0820886238101399E-2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4.6401537563522333E-2</v>
          </cell>
          <cell r="J599">
            <v>3.6303201569083052E-2</v>
          </cell>
          <cell r="K599">
            <v>7.0820886238101399E-2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1.0372928253826E-2</v>
          </cell>
          <cell r="J600">
            <v>1.70897478612313E-2</v>
          </cell>
          <cell r="K600">
            <v>1.89992103385529E-2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2.7846994132721702E-2</v>
          </cell>
          <cell r="J601">
            <v>2.8858176777719503E-2</v>
          </cell>
          <cell r="K601">
            <v>2.9389931523287133E-2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8.3608632614830571E-3</v>
          </cell>
          <cell r="J602">
            <v>4.3726285150072616E-3</v>
          </cell>
          <cell r="K602">
            <v>1.0074613513527753E-3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1.4167509449166218E-3</v>
          </cell>
          <cell r="J603">
            <v>8.6329613118644316E-4</v>
          </cell>
          <cell r="K603">
            <v>2.9698935956019862E-4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2.12149208537351</v>
          </cell>
          <cell r="J604">
            <v>1.29272961928633</v>
          </cell>
          <cell r="K604">
            <v>0.44472218494563298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2.2860906092386977E-2</v>
          </cell>
          <cell r="J605">
            <v>1.3930276069895784E-2</v>
          </cell>
          <cell r="K605">
            <v>4.7922649239831054E-3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4.0291562192743899E-7</v>
          </cell>
          <cell r="J606">
            <v>6.6072057963405804E-8</v>
          </cell>
          <cell r="K606">
            <v>8.6290076676334406E-8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2.1595210335502522E-4</v>
          </cell>
          <cell r="J607">
            <v>2.1565815262126857E-4</v>
          </cell>
          <cell r="K607">
            <v>9.7751320330357813E-5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3.185000457218313E-3</v>
          </cell>
          <cell r="J608">
            <v>1.0943405225172253E-3</v>
          </cell>
          <cell r="K608">
            <v>9.4489854899057688E-2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3.1850004572183109E-3</v>
          </cell>
          <cell r="J609">
            <v>1.0943405225172244E-3</v>
          </cell>
          <cell r="K609">
            <v>9.4489854899057646E-2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4.5507474109052993E-3</v>
          </cell>
          <cell r="J610">
            <v>1.5638492003665306E-3</v>
          </cell>
          <cell r="K610">
            <v>0.1349861177394871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4.5507474109052993E-3</v>
          </cell>
          <cell r="J611">
            <v>1.5638492003665306E-3</v>
          </cell>
          <cell r="K611">
            <v>0.1349861177394871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2.8824851326256498E-7</v>
          </cell>
          <cell r="J612">
            <v>4.1539727095040402E-7</v>
          </cell>
          <cell r="K612">
            <v>6.5416117428970803E-7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9.9990119541710137E-2</v>
          </cell>
          <cell r="J613">
            <v>9.9990145767109545E-2</v>
          </cell>
          <cell r="K613">
            <v>9.9990616531291224E-2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3.5669092371461073E-5</v>
          </cell>
          <cell r="J614">
            <v>3.6256933924013048E-5</v>
          </cell>
          <cell r="K614">
            <v>3.6634816276277225E-5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3.5669092371461073E-5</v>
          </cell>
          <cell r="J615">
            <v>3.6256933924013048E-5</v>
          </cell>
          <cell r="K615">
            <v>3.6634816276277225E-5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3.56690923714611E-5</v>
          </cell>
          <cell r="J616">
            <v>3.6256933924013103E-5</v>
          </cell>
          <cell r="K616">
            <v>3.66348162762773E-5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1.31644251299824E-6</v>
          </cell>
          <cell r="J617">
            <v>2.0959675817398299E-7</v>
          </cell>
          <cell r="K617">
            <v>3.9131086960522002E-6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9.1481844939601901E-6</v>
          </cell>
          <cell r="J618">
            <v>9.3577812521341799E-6</v>
          </cell>
          <cell r="K618">
            <v>7.2082611265232799E-6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109.526918423434</v>
          </cell>
          <cell r="J619">
            <v>351.76169101862001</v>
          </cell>
          <cell r="K619">
            <v>275.51304110043401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1.1949955317436645</v>
          </cell>
          <cell r="J620">
            <v>3.8148516746976844</v>
          </cell>
          <cell r="K620">
            <v>2.956477090030686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0.58534310039906423</v>
          </cell>
          <cell r="J621">
            <v>1.891918310215924</v>
          </cell>
          <cell r="K621">
            <v>1.5024719637860851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1.9419666387133769</v>
          </cell>
          <cell r="J622">
            <v>6.236909415223769</v>
          </cell>
          <cell r="K622">
            <v>4.8849829982346504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4.3199356847660603E-3</v>
          </cell>
          <cell r="J623">
            <v>9.8487905593040798E-2</v>
          </cell>
          <cell r="K623">
            <v>3.7558401776781901E-6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4.3434635991495552E-2</v>
          </cell>
          <cell r="J624">
            <v>0.14038686318434968</v>
          </cell>
          <cell r="K624">
            <v>0.111488593765316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1.2936617403039097E-5</v>
          </cell>
          <cell r="J625">
            <v>7.8774378685795611E-4</v>
          </cell>
          <cell r="K625">
            <v>8.3510866078697721E-4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1.3067290306100111E-5</v>
          </cell>
          <cell r="J626">
            <v>7.9570079480601624E-4</v>
          </cell>
          <cell r="K626">
            <v>8.4354410180502762E-4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3.2582530908058497E-5</v>
          </cell>
          <cell r="J627">
            <v>1.44847309814541E-4</v>
          </cell>
          <cell r="K627">
            <v>4.4745498776175197E-6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6.06737407445775E-5</v>
          </cell>
          <cell r="J628">
            <v>2.05521050559119E-4</v>
          </cell>
          <cell r="K628">
            <v>2.0999560043673599E-4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2.9906053507675838</v>
          </cell>
          <cell r="J629">
            <v>2.9497586678708614</v>
          </cell>
          <cell r="K629">
            <v>2.8714387568284407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2.9906053507675838</v>
          </cell>
          <cell r="J630">
            <v>2.9497586678708614</v>
          </cell>
          <cell r="K630">
            <v>2.8714387568284407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1.1649325829816088</v>
          </cell>
          <cell r="J631">
            <v>1.0059269929934849</v>
          </cell>
          <cell r="K631">
            <v>1.005927097915748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1.1059601428598116</v>
          </cell>
          <cell r="J632">
            <v>1.1059602140522575</v>
          </cell>
          <cell r="K632">
            <v>1.1059603294083913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2.9906053507675838</v>
          </cell>
          <cell r="J633">
            <v>2.9497586678708614</v>
          </cell>
          <cell r="K633">
            <v>2.8714387568284407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4.40820248444476E-2</v>
          </cell>
          <cell r="J634">
            <v>3.1153459797036299E-2</v>
          </cell>
          <cell r="K634">
            <v>4.34905397241633E-2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8.4746318890046496E-2</v>
          </cell>
          <cell r="J635">
            <v>8.4746108647277912E-2</v>
          </cell>
          <cell r="K635">
            <v>8.4745998263846503E-2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8.9138534155348004E-2</v>
          </cell>
          <cell r="J636">
            <v>6.7111585439014271E-2</v>
          </cell>
          <cell r="K636">
            <v>0.18638008146661533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8.9138534155348073E-2</v>
          </cell>
          <cell r="J637">
            <v>6.7111585439014493E-2</v>
          </cell>
          <cell r="K637">
            <v>0.1863800814666155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9.8575402342570922E-2</v>
          </cell>
          <cell r="J638">
            <v>7.4216577621527724E-2</v>
          </cell>
          <cell r="K638">
            <v>0.206111508800808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9.8575402342570922E-2</v>
          </cell>
          <cell r="J639">
            <v>7.4216577621527724E-2</v>
          </cell>
          <cell r="K639">
            <v>0.206111508800808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3.9534674711874697E-2</v>
          </cell>
          <cell r="J640">
            <v>3.7435110984841799E-2</v>
          </cell>
          <cell r="K640">
            <v>6.9948831013974699E-2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7.659983437003208E-2</v>
          </cell>
          <cell r="J641">
            <v>7.7758579548488235E-2</v>
          </cell>
          <cell r="K641">
            <v>9.5660414482720793E-2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1618.0849483248201</v>
          </cell>
          <cell r="J642">
            <v>1374.9955480572301</v>
          </cell>
          <cell r="K642">
            <v>694.92929966645295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4.4390767199342651E-3</v>
          </cell>
          <cell r="J643">
            <v>4.8895749021248009E-3</v>
          </cell>
          <cell r="K643">
            <v>9.0749693363938053E-2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31.615717674684667</v>
          </cell>
          <cell r="J644">
            <v>27.319344206368427</v>
          </cell>
          <cell r="K644">
            <v>15.299556545919964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28.689449438383257</v>
          </cell>
          <cell r="J645">
            <v>24.379353688957991</v>
          </cell>
          <cell r="K645">
            <v>12.321441483447755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3.0272836879767717</v>
          </cell>
          <cell r="J646">
            <v>3.0272846503257718</v>
          </cell>
          <cell r="K646">
            <v>3.0272875529276502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4.4385809188191502E-3</v>
          </cell>
          <cell r="J647">
            <v>4.8864093395437095E-3</v>
          </cell>
          <cell r="K647">
            <v>9.0746527801353477E-2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5.7152270075778101E-7</v>
          </cell>
          <cell r="J648">
            <v>7.8824626198265703E-7</v>
          </cell>
          <cell r="K648">
            <v>1.5148998384323601E-6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1.9844853472891142</v>
          </cell>
          <cell r="J649">
            <v>1.984486135535376</v>
          </cell>
          <cell r="K649">
            <v>1.0954637176150344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0.90413225305381739</v>
          </cell>
          <cell r="J650">
            <v>0.90414011117644333</v>
          </cell>
          <cell r="K650">
            <v>0.90422127071530256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0.90413225305381739</v>
          </cell>
          <cell r="J651">
            <v>0.90414011117644333</v>
          </cell>
          <cell r="K651">
            <v>0.90422127071530256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2.2848081432887399E-2</v>
          </cell>
          <cell r="J652">
            <v>1.8492298504444601E-6</v>
          </cell>
          <cell r="K652">
            <v>0.13025246523717199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0.15032069038957679</v>
          </cell>
          <cell r="J653">
            <v>0.15032253684050967</v>
          </cell>
          <cell r="K653">
            <v>0.150336120655433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2.2152222773929461E-3</v>
          </cell>
          <cell r="K654">
            <v>1.4149999496023993E-2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1.4768148515952956E-2</v>
          </cell>
          <cell r="K655">
            <v>9.4333329973493182E-2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5.6156436372051699E-4</v>
          </cell>
          <cell r="K656">
            <v>6.5243702159654998E-7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8.7912884157443502E-5</v>
          </cell>
          <cell r="K657">
            <v>5.6185943368198513E-4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1.3644777412157798</v>
          </cell>
          <cell r="J658">
            <v>1.5760440732809167</v>
          </cell>
          <cell r="K658">
            <v>2.0344242807369737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1.3644777412157798</v>
          </cell>
          <cell r="J659">
            <v>1.5760440732809167</v>
          </cell>
          <cell r="K659">
            <v>2.0344242807369737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4.6110657021540931</v>
          </cell>
          <cell r="J660">
            <v>4.8944504971013414</v>
          </cell>
          <cell r="K660">
            <v>5.514538173464854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4.6110657021540931</v>
          </cell>
          <cell r="J661">
            <v>4.8944504971013414</v>
          </cell>
          <cell r="K661">
            <v>5.514538173464854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4.6110657021541002</v>
          </cell>
          <cell r="J662">
            <v>4.8944504971013396</v>
          </cell>
          <cell r="K662">
            <v>5.5145381734648602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0.29984453967809799</v>
          </cell>
          <cell r="J663">
            <v>0.66479881529743701</v>
          </cell>
          <cell r="K663">
            <v>0.68594795857685198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1.329236540469759</v>
          </cell>
          <cell r="J664">
            <v>1.4109281392499731</v>
          </cell>
          <cell r="K664">
            <v>1.58968104122047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0.70547835804967352</v>
          </cell>
          <cell r="J665">
            <v>0.71592358222780483</v>
          </cell>
          <cell r="K665">
            <v>0.72869040649971195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0.70547835804967352</v>
          </cell>
          <cell r="J666">
            <v>0.71592358222780483</v>
          </cell>
          <cell r="K666">
            <v>0.72869040649971195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3.86994538460538E-7</v>
          </cell>
          <cell r="J667">
            <v>6.3034505934230105E-7</v>
          </cell>
          <cell r="K667">
            <v>8.5058651421798001E-8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7.4969633058477203E-2</v>
          </cell>
          <cell r="J668">
            <v>7.4970263403536602E-2</v>
          </cell>
          <cell r="K668">
            <v>7.4970348462188002E-2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4.2801511251114741E-2</v>
          </cell>
          <cell r="J669">
            <v>2.7406637044523754E-2</v>
          </cell>
          <cell r="K669">
            <v>0.37153363341870294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4.2801511251114692E-2</v>
          </cell>
          <cell r="J670">
            <v>2.740663704452374E-2</v>
          </cell>
          <cell r="K670">
            <v>0.37153363341870277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4.7862150739154362E-2</v>
          </cell>
          <cell r="J671">
            <v>3.0647120771773222E-2</v>
          </cell>
          <cell r="K671">
            <v>0.41546046078165083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4.7862150739154362E-2</v>
          </cell>
          <cell r="J672">
            <v>3.0647120771773222E-2</v>
          </cell>
          <cell r="K672">
            <v>0.41546046078165083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3.1632723200440498E-3</v>
          </cell>
          <cell r="J673">
            <v>1.71169094559812E-2</v>
          </cell>
          <cell r="K673">
            <v>9.3982616233230107E-2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9.5298525697203804E-3</v>
          </cell>
          <cell r="J674">
            <v>2.1089294355657213E-2</v>
          </cell>
          <cell r="K674">
            <v>0.10312160099179798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4.1954699034534852E-2</v>
          </cell>
          <cell r="J675">
            <v>3.2823871527780324E-2</v>
          </cell>
          <cell r="K675">
            <v>6.4035309248655983E-2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4.1954699034534915E-2</v>
          </cell>
          <cell r="J676">
            <v>3.2823871527780352E-2</v>
          </cell>
          <cell r="K676">
            <v>6.4035309248656108E-2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4.6396458320558318E-2</v>
          </cell>
          <cell r="J677">
            <v>3.6299001286021204E-2</v>
          </cell>
          <cell r="K677">
            <v>7.0814732303178668E-2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4.6396458320558318E-2</v>
          </cell>
          <cell r="J678">
            <v>3.6299001286021204E-2</v>
          </cell>
          <cell r="K678">
            <v>7.0814732303178668E-2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1.0370747101859401E-2</v>
          </cell>
          <cell r="J679">
            <v>1.70891347892543E-2</v>
          </cell>
          <cell r="K679">
            <v>1.8997469592938101E-2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2.7844997672510349E-2</v>
          </cell>
          <cell r="J680">
            <v>2.885582680669779E-2</v>
          </cell>
          <cell r="K680">
            <v>2.9387500551782905E-2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8.7583693685646215E-5</v>
          </cell>
          <cell r="K681">
            <v>9.0679148403245019E-5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1.0303963963017198E-4</v>
          </cell>
          <cell r="K682">
            <v>1.0668135106264121E-4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7.1257891185524198E-6</v>
          </cell>
          <cell r="K683">
            <v>1.19057878167372E-7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7.1257891185524198E-6</v>
          </cell>
          <cell r="K684">
            <v>7.2448469967197903E-6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1.910819900077892E-3</v>
          </cell>
          <cell r="J685">
            <v>1.6928633982040047E-3</v>
          </cell>
          <cell r="K685">
            <v>1.418722927538715E-3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1.910819900077892E-3</v>
          </cell>
          <cell r="J686">
            <v>1.6928633982040047E-3</v>
          </cell>
          <cell r="K686">
            <v>1.418722927538715E-3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2.3884917667586561E-3</v>
          </cell>
          <cell r="J687">
            <v>2.1159713964773751E-3</v>
          </cell>
          <cell r="K687">
            <v>1.7732938331708361E-3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2.3884917667586561E-3</v>
          </cell>
          <cell r="J688">
            <v>2.1159713964773751E-3</v>
          </cell>
          <cell r="K688">
            <v>1.7732938331708361E-3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4.6418560823833098E-8</v>
          </cell>
          <cell r="J689">
            <v>8.7925525757121697E-8</v>
          </cell>
          <cell r="K689">
            <v>3.7840980735862401E-7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1.6529185618315199E-4</v>
          </cell>
          <cell r="J690">
            <v>1.65348202938682E-4</v>
          </cell>
          <cell r="K690">
            <v>1.6552930072400801E-4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2240.45302688632</v>
          </cell>
          <cell r="J691">
            <v>2266.0986192349501</v>
          </cell>
          <cell r="K691">
            <v>2317.3896575711901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48.285631275473591</v>
          </cell>
          <cell r="J692">
            <v>48.838335490463471</v>
          </cell>
          <cell r="K692">
            <v>49.943744742457874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24.142812789723322</v>
          </cell>
          <cell r="J693">
            <v>24.419166155549082</v>
          </cell>
          <cell r="K693">
            <v>24.971871310034359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24.142812789723322</v>
          </cell>
          <cell r="J694">
            <v>24.419166155549082</v>
          </cell>
          <cell r="K694">
            <v>24.971871310034359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5.0049689808281101</v>
          </cell>
          <cell r="I4">
            <v>5.0049691090722597</v>
          </cell>
          <cell r="J4">
            <v>5.00496934319741</v>
          </cell>
        </row>
        <row r="5">
          <cell r="A5" t="str">
            <v>EXPELC_DE</v>
          </cell>
          <cell r="C5" t="str">
            <v>ELC_E-DE</v>
          </cell>
          <cell r="H5">
            <v>5.5037623137052006E-4</v>
          </cell>
          <cell r="I5">
            <v>8.3625871380846057E-4</v>
          </cell>
          <cell r="J5">
            <v>2.4447597360450699E-4</v>
          </cell>
        </row>
        <row r="6">
          <cell r="A6" t="str">
            <v>IMPDSL</v>
          </cell>
          <cell r="C6" t="str">
            <v>DSL</v>
          </cell>
          <cell r="H6">
            <v>48.349020291853392</v>
          </cell>
          <cell r="I6">
            <v>45.676044067670524</v>
          </cell>
          <cell r="J6">
            <v>43.351586854483962</v>
          </cell>
        </row>
        <row r="7">
          <cell r="A7" t="str">
            <v>IMPH2</v>
          </cell>
          <cell r="C7" t="str">
            <v>H2</v>
          </cell>
          <cell r="I7">
            <v>3.9623936235375063E-4</v>
          </cell>
          <cell r="J7">
            <v>3.9865056920776389E-4</v>
          </cell>
        </row>
        <row r="8">
          <cell r="A8" t="str">
            <v>IMPELC_AT</v>
          </cell>
          <cell r="C8" t="str">
            <v>ELC_I-AT</v>
          </cell>
          <cell r="H8">
            <v>8.4471893288737606E-3</v>
          </cell>
          <cell r="I8">
            <v>5.6398529158643886E-3</v>
          </cell>
          <cell r="J8">
            <v>3.2932287289545894E-3</v>
          </cell>
        </row>
        <row r="9">
          <cell r="A9" t="str">
            <v>IMPELC_AT</v>
          </cell>
          <cell r="C9" t="str">
            <v>ELCS</v>
          </cell>
          <cell r="H9">
            <v>8.4471893288737606E-3</v>
          </cell>
          <cell r="I9">
            <v>5.6398529158643886E-3</v>
          </cell>
          <cell r="J9">
            <v>3.2932287289545894E-3</v>
          </cell>
        </row>
        <row r="10">
          <cell r="A10" t="str">
            <v>IMPELC_FR</v>
          </cell>
          <cell r="C10" t="str">
            <v>ELC_I-FR</v>
          </cell>
          <cell r="H10">
            <v>16.658475759953305</v>
          </cell>
          <cell r="I10">
            <v>10.090025744153291</v>
          </cell>
          <cell r="J10">
            <v>10.176242673088202</v>
          </cell>
        </row>
        <row r="11">
          <cell r="A11" t="str">
            <v>IMPELC_FR</v>
          </cell>
          <cell r="C11" t="str">
            <v>ELCS</v>
          </cell>
          <cell r="H11">
            <v>16.658475759953305</v>
          </cell>
          <cell r="I11">
            <v>10.090025744153291</v>
          </cell>
          <cell r="J11">
            <v>10.176242673088202</v>
          </cell>
        </row>
        <row r="12">
          <cell r="A12" t="str">
            <v>RNWHYDR1</v>
          </cell>
          <cell r="C12" t="str">
            <v>HYDR</v>
          </cell>
          <cell r="H12">
            <v>63.385012466095425</v>
          </cell>
          <cell r="I12">
            <v>62.301222011200508</v>
          </cell>
          <cell r="J12">
            <v>60.131388843737184</v>
          </cell>
        </row>
        <row r="13">
          <cell r="A13" t="str">
            <v>EXPELC_IT</v>
          </cell>
          <cell r="C13" t="str">
            <v>ELC_E-IT</v>
          </cell>
          <cell r="H13">
            <v>44.016056236743715</v>
          </cell>
          <cell r="I13">
            <v>19.696297759431978</v>
          </cell>
          <cell r="J13">
            <v>14.124106822323901</v>
          </cell>
        </row>
        <row r="14">
          <cell r="A14" t="str">
            <v>IMPLNG</v>
          </cell>
          <cell r="C14" t="str">
            <v>LBIO</v>
          </cell>
          <cell r="H14">
            <v>2.1343451867705876</v>
          </cell>
          <cell r="I14">
            <v>2.1349748031101896</v>
          </cell>
          <cell r="J14">
            <v>2.1352675140777655</v>
          </cell>
        </row>
        <row r="15">
          <cell r="A15" t="str">
            <v>IMPLNG</v>
          </cell>
          <cell r="C15" t="str">
            <v>LNGA</v>
          </cell>
          <cell r="H15">
            <v>1.3376982726792882E-3</v>
          </cell>
          <cell r="I15">
            <v>7.2429410943637619E-4</v>
          </cell>
          <cell r="J15">
            <v>4.3184260847818162E-4</v>
          </cell>
        </row>
        <row r="16">
          <cell r="A16" t="str">
            <v>IMPURN1</v>
          </cell>
          <cell r="C16" t="str">
            <v>URN</v>
          </cell>
          <cell r="H16">
            <v>167.60345997403306</v>
          </cell>
          <cell r="I16">
            <v>98.94550500573375</v>
          </cell>
        </row>
        <row r="17">
          <cell r="A17" t="str">
            <v>EXPELC_AT</v>
          </cell>
          <cell r="C17" t="str">
            <v>ELC_E-AT</v>
          </cell>
          <cell r="H17">
            <v>1.5978733462425728E-4</v>
          </cell>
          <cell r="I17">
            <v>1.5336568993071725E-4</v>
          </cell>
          <cell r="J17">
            <v>1.1705690105176697E-4</v>
          </cell>
        </row>
        <row r="18">
          <cell r="A18" t="str">
            <v>EXPELC_FR</v>
          </cell>
          <cell r="C18" t="str">
            <v>ELC_E-FR</v>
          </cell>
          <cell r="H18">
            <v>5.5227692699127452E-4</v>
          </cell>
          <cell r="I18">
            <v>9.776499266373642E-4</v>
          </cell>
          <cell r="J18">
            <v>5.6681406280802659E-4</v>
          </cell>
        </row>
        <row r="19">
          <cell r="A19" t="str">
            <v>RNWWND1</v>
          </cell>
          <cell r="C19" t="str">
            <v>WND</v>
          </cell>
          <cell r="H19">
            <v>0.87512459504317464</v>
          </cell>
          <cell r="I19">
            <v>0.8751278386400464</v>
          </cell>
          <cell r="J19">
            <v>0.87512543449146996</v>
          </cell>
        </row>
        <row r="20">
          <cell r="A20" t="str">
            <v>RNWWND2</v>
          </cell>
          <cell r="C20" t="str">
            <v>WND</v>
          </cell>
          <cell r="H20">
            <v>2.485907170383125E-2</v>
          </cell>
          <cell r="I20">
            <v>2.5442328511567424E-2</v>
          </cell>
          <cell r="J20">
            <v>2.6487300393820943E-2</v>
          </cell>
        </row>
        <row r="21">
          <cell r="A21" t="str">
            <v>RNWMNR1</v>
          </cell>
          <cell r="C21" t="str">
            <v>MNR</v>
          </cell>
          <cell r="H21">
            <v>12.540427198704482</v>
          </cell>
          <cell r="I21">
            <v>12.540422990007238</v>
          </cell>
          <cell r="J21">
            <v>12.54042487868775</v>
          </cell>
        </row>
        <row r="22">
          <cell r="A22" t="str">
            <v>RNWWND3</v>
          </cell>
          <cell r="C22" t="str">
            <v>WND</v>
          </cell>
          <cell r="H22">
            <v>2.6646732480635556E-3</v>
          </cell>
          <cell r="I22">
            <v>2.3547263020985074E-3</v>
          </cell>
          <cell r="J22">
            <v>1.7368099920850512E-3</v>
          </cell>
        </row>
        <row r="23">
          <cell r="A23" t="str">
            <v>RNWMNR2</v>
          </cell>
          <cell r="C23" t="str">
            <v>MNR</v>
          </cell>
          <cell r="I23">
            <v>0.14169669884771552</v>
          </cell>
          <cell r="J23">
            <v>0.14277773551486458</v>
          </cell>
        </row>
        <row r="24">
          <cell r="A24" t="str">
            <v>RNWWND4</v>
          </cell>
          <cell r="C24" t="str">
            <v>WND</v>
          </cell>
          <cell r="H24">
            <v>9.5939372165093195E-4</v>
          </cell>
          <cell r="I24">
            <v>7.8701313942216753E-4</v>
          </cell>
          <cell r="J24">
            <v>5.668448098060183E-4</v>
          </cell>
        </row>
        <row r="25">
          <cell r="A25" t="str">
            <v>RNWMNR3</v>
          </cell>
          <cell r="C25" t="str">
            <v>MNR</v>
          </cell>
          <cell r="I25">
            <v>9.2555524338505505E-4</v>
          </cell>
          <cell r="J25">
            <v>5.4564605850490903E-4</v>
          </cell>
        </row>
        <row r="26">
          <cell r="A26" t="str">
            <v>IMPLFO1</v>
          </cell>
          <cell r="C26" t="str">
            <v>LFO</v>
          </cell>
          <cell r="H26">
            <v>46.954165178147647</v>
          </cell>
          <cell r="I26">
            <v>35.378108367160287</v>
          </cell>
          <cell r="J26">
            <v>15.379872668991725</v>
          </cell>
        </row>
        <row r="27">
          <cell r="A27" t="str">
            <v>RNWWND5</v>
          </cell>
          <cell r="C27" t="str">
            <v>WND</v>
          </cell>
          <cell r="H27">
            <v>5.2958549864868772E-4</v>
          </cell>
          <cell r="I27">
            <v>4.3369139637306365E-4</v>
          </cell>
          <cell r="J27">
            <v>3.0835728303309451E-4</v>
          </cell>
        </row>
        <row r="28">
          <cell r="A28" t="str">
            <v>IMPBNGA</v>
          </cell>
          <cell r="C28" t="str">
            <v>BIO</v>
          </cell>
          <cell r="H28">
            <v>1.4997448604080945</v>
          </cell>
          <cell r="I28">
            <v>1.5167424575748056</v>
          </cell>
          <cell r="J28">
            <v>1.8486924182160196</v>
          </cell>
        </row>
        <row r="29">
          <cell r="A29" t="str">
            <v>RNWGEO1</v>
          </cell>
          <cell r="C29" t="str">
            <v>GEO</v>
          </cell>
          <cell r="I29">
            <v>7.2079752199082922E-3</v>
          </cell>
          <cell r="J29">
            <v>8.3428685137044295E-2</v>
          </cell>
        </row>
        <row r="30">
          <cell r="A30" t="str">
            <v>RNWGEO2</v>
          </cell>
          <cell r="C30" t="str">
            <v>GEO</v>
          </cell>
          <cell r="I30">
            <v>3.5428052083431821E-3</v>
          </cell>
          <cell r="J30">
            <v>5.9861180156943281E-3</v>
          </cell>
        </row>
        <row r="31">
          <cell r="A31" t="str">
            <v>IMPKERintl</v>
          </cell>
          <cell r="C31" t="str">
            <v>KERintl</v>
          </cell>
          <cell r="H31">
            <v>78.411178699118295</v>
          </cell>
          <cell r="I31">
            <v>77.597437008872703</v>
          </cell>
          <cell r="J31">
            <v>74.564048524380098</v>
          </cell>
        </row>
        <row r="32">
          <cell r="A32" t="str">
            <v>RNWGEO3</v>
          </cell>
          <cell r="C32" t="str">
            <v>GEO</v>
          </cell>
          <cell r="I32">
            <v>1.7040926867161049E-3</v>
          </cell>
          <cell r="J32">
            <v>2.1843782643509503E-3</v>
          </cell>
        </row>
        <row r="33">
          <cell r="A33" t="str">
            <v>RNWGEO4</v>
          </cell>
          <cell r="C33" t="str">
            <v>GEO</v>
          </cell>
          <cell r="I33">
            <v>1.3272878925766193E-3</v>
          </cell>
          <cell r="J33">
            <v>1.582263547424167E-3</v>
          </cell>
        </row>
        <row r="34">
          <cell r="A34" t="str">
            <v>RNWGEO5</v>
          </cell>
          <cell r="C34" t="str">
            <v>GEO</v>
          </cell>
          <cell r="I34">
            <v>1.0937412808663151E-3</v>
          </cell>
          <cell r="J34">
            <v>1.2617878049751776E-3</v>
          </cell>
        </row>
        <row r="35">
          <cell r="A35" t="str">
            <v>IMPGSL</v>
          </cell>
          <cell r="C35" t="str">
            <v>GSL</v>
          </cell>
          <cell r="H35">
            <v>28.271475461737808</v>
          </cell>
          <cell r="I35">
            <v>28.029742339273401</v>
          </cell>
          <cell r="J35">
            <v>22.303547583983132</v>
          </cell>
        </row>
        <row r="36">
          <cell r="A36" t="str">
            <v>RNWWOD1</v>
          </cell>
          <cell r="C36" t="str">
            <v>WOD</v>
          </cell>
          <cell r="H36">
            <v>15.849138944171019</v>
          </cell>
          <cell r="I36">
            <v>16.266396141087753</v>
          </cell>
          <cell r="J36">
            <v>16.956993968786545</v>
          </cell>
        </row>
        <row r="37">
          <cell r="A37" t="str">
            <v>RNWWOD2</v>
          </cell>
          <cell r="C37" t="str">
            <v>WOD</v>
          </cell>
          <cell r="H37">
            <v>7.6690262903345587</v>
          </cell>
          <cell r="I37">
            <v>7.6690265954794397</v>
          </cell>
          <cell r="J37">
            <v>7.6690269672124094</v>
          </cell>
        </row>
        <row r="38">
          <cell r="A38" t="str">
            <v>RNWWOD3</v>
          </cell>
          <cell r="C38" t="str">
            <v>WOD</v>
          </cell>
          <cell r="H38">
            <v>4.8053854752309739</v>
          </cell>
          <cell r="I38">
            <v>4.8053858641095708</v>
          </cell>
          <cell r="J38">
            <v>4.8053858602176192</v>
          </cell>
        </row>
        <row r="39">
          <cell r="A39" t="str">
            <v>RNWWOD4</v>
          </cell>
          <cell r="C39" t="str">
            <v>WOD</v>
          </cell>
          <cell r="H39">
            <v>19.869253565283337</v>
          </cell>
          <cell r="I39">
            <v>19.869254735249871</v>
          </cell>
          <cell r="J39">
            <v>19.869255915229807</v>
          </cell>
        </row>
        <row r="40">
          <cell r="A40" t="str">
            <v>RNWWOD5</v>
          </cell>
          <cell r="C40" t="str">
            <v>WOD</v>
          </cell>
          <cell r="H40">
            <v>3.7843161257823552</v>
          </cell>
          <cell r="I40">
            <v>3.8759143630937896</v>
          </cell>
          <cell r="J40">
            <v>3.1853197991143452</v>
          </cell>
        </row>
        <row r="41">
          <cell r="A41" t="str">
            <v>RNNWWST1</v>
          </cell>
          <cell r="C41" t="str">
            <v>WSTNREN</v>
          </cell>
          <cell r="H41">
            <v>34.937585685550815</v>
          </cell>
          <cell r="I41">
            <v>35.159449956276305</v>
          </cell>
          <cell r="J41">
            <v>35.603176058107174</v>
          </cell>
        </row>
        <row r="42">
          <cell r="A42" t="str">
            <v>RNWSOL1</v>
          </cell>
          <cell r="C42" t="str">
            <v>SOL</v>
          </cell>
          <cell r="H42">
            <v>41.979493849202719</v>
          </cell>
          <cell r="I42">
            <v>52.413664525293335</v>
          </cell>
          <cell r="J42">
            <v>70.020930322367818</v>
          </cell>
        </row>
        <row r="43">
          <cell r="A43" t="str">
            <v>IMPHFO1</v>
          </cell>
          <cell r="C43" t="str">
            <v>HFO</v>
          </cell>
          <cell r="H43">
            <v>1.0740154553848357E-3</v>
          </cell>
          <cell r="I43">
            <v>7.550808162288576E-4</v>
          </cell>
        </row>
        <row r="44">
          <cell r="A44" t="str">
            <v>RNWHYDD1</v>
          </cell>
          <cell r="C44" t="str">
            <v>HYDD</v>
          </cell>
          <cell r="H44">
            <v>71.522014883984397</v>
          </cell>
          <cell r="I44">
            <v>72.605806161008616</v>
          </cell>
          <cell r="J44">
            <v>74.775641131979384</v>
          </cell>
        </row>
        <row r="45">
          <cell r="A45" t="str">
            <v>IMPKER</v>
          </cell>
          <cell r="C45" t="str">
            <v>KER</v>
          </cell>
          <cell r="H45">
            <v>1.6400710112994834</v>
          </cell>
          <cell r="I45">
            <v>1.0810120748860124</v>
          </cell>
          <cell r="J45">
            <v>0.58175787475495078</v>
          </cell>
        </row>
        <row r="46">
          <cell r="A46" t="str">
            <v>IMPBDS</v>
          </cell>
          <cell r="C46" t="str">
            <v>BDS</v>
          </cell>
          <cell r="H46">
            <v>4.0978938400431284</v>
          </cell>
          <cell r="I46">
            <v>4.0973288479588632</v>
          </cell>
          <cell r="J46">
            <v>4.0970147428153973</v>
          </cell>
        </row>
        <row r="47">
          <cell r="A47" t="str">
            <v>IMPCOA1</v>
          </cell>
          <cell r="C47" t="str">
            <v>COA</v>
          </cell>
          <cell r="H47">
            <v>2.7491159137207374E-3</v>
          </cell>
          <cell r="I47">
            <v>6.9913213456985134E-4</v>
          </cell>
          <cell r="J47">
            <v>3.750962269742339E-4</v>
          </cell>
        </row>
        <row r="48">
          <cell r="A48" t="str">
            <v>IMPETH</v>
          </cell>
          <cell r="C48" t="str">
            <v>ETH</v>
          </cell>
          <cell r="H48">
            <v>1.6401242212436129</v>
          </cell>
          <cell r="I48">
            <v>1.6236916332755276</v>
          </cell>
          <cell r="J48">
            <v>1.2920561002917035</v>
          </cell>
        </row>
        <row r="49">
          <cell r="A49" t="str">
            <v>IMPELC_DE</v>
          </cell>
          <cell r="C49" t="str">
            <v>ELC_I-DE</v>
          </cell>
          <cell r="H49">
            <v>39.63750178015075</v>
          </cell>
          <cell r="I49">
            <v>32.533180093103809</v>
          </cell>
          <cell r="J49">
            <v>26.629477225651534</v>
          </cell>
        </row>
        <row r="50">
          <cell r="A50" t="str">
            <v>IMPELC_DE</v>
          </cell>
          <cell r="C50" t="str">
            <v>ELCS</v>
          </cell>
          <cell r="H50">
            <v>39.63750178015075</v>
          </cell>
          <cell r="I50">
            <v>32.533180093103809</v>
          </cell>
          <cell r="J50">
            <v>26.629477225651534</v>
          </cell>
        </row>
        <row r="51">
          <cell r="A51" t="str">
            <v>RNWWST1</v>
          </cell>
          <cell r="C51" t="str">
            <v>WSTREN</v>
          </cell>
          <cell r="H51">
            <v>34.163697757030491</v>
          </cell>
          <cell r="I51">
            <v>34.16371192465455</v>
          </cell>
          <cell r="J51">
            <v>34.163723945009572</v>
          </cell>
        </row>
        <row r="52">
          <cell r="A52" t="str">
            <v>IMPNGA1</v>
          </cell>
          <cell r="C52" t="str">
            <v>NGA</v>
          </cell>
          <cell r="H52">
            <v>107.99216062770688</v>
          </cell>
          <cell r="I52">
            <v>109.60010103033861</v>
          </cell>
          <cell r="J52">
            <v>100.78624511281285</v>
          </cell>
        </row>
        <row r="53">
          <cell r="A53" t="str">
            <v>IMPELC_IT</v>
          </cell>
          <cell r="C53" t="str">
            <v>ELC_I-IT</v>
          </cell>
          <cell r="H53">
            <v>1.8748795996223759E-4</v>
          </cell>
          <cell r="I53">
            <v>1.7080965897534099E-4</v>
          </cell>
          <cell r="J53">
            <v>1.5020062647655135E-4</v>
          </cell>
        </row>
        <row r="54">
          <cell r="A54" t="str">
            <v>IMPELC_IT</v>
          </cell>
          <cell r="C54" t="str">
            <v>ELCS</v>
          </cell>
          <cell r="H54">
            <v>1.8748795996223759E-4</v>
          </cell>
          <cell r="I54">
            <v>1.7080965897534099E-4</v>
          </cell>
          <cell r="J54">
            <v>1.5020062647655135E-4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1.3029283001697087</v>
          </cell>
          <cell r="I4">
            <v>1.5179804041629537</v>
          </cell>
          <cell r="J4">
            <v>1.9079524383611159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1.3029283001697087</v>
          </cell>
          <cell r="I5">
            <v>1.5179804041629537</v>
          </cell>
          <cell r="J5">
            <v>1.9079524383611159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1.2237550900713929E-4</v>
          </cell>
          <cell r="I6">
            <v>6.0290589773177121E-5</v>
          </cell>
          <cell r="J6">
            <v>9.4237601498700592E-5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1.2249788451614639E-4</v>
          </cell>
          <cell r="I7">
            <v>6.035088036295024E-5</v>
          </cell>
          <cell r="J7">
            <v>9.4331839100199224E-5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1.2423621915549701E-4</v>
          </cell>
          <cell r="I8">
            <v>6.1606828808137199E-5</v>
          </cell>
          <cell r="J8">
            <v>9.6421776871172539E-5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3.33109326623765E-7</v>
          </cell>
          <cell r="I9">
            <v>6.2369861753744403E-6</v>
          </cell>
          <cell r="J9">
            <v>1.5712089545765701E-5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8.4986361057508004E-5</v>
          </cell>
          <cell r="I10">
            <v>2.0457098217878001E-5</v>
          </cell>
          <cell r="J10">
            <v>2.0379382964658801E-5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12.7266479577869</v>
          </cell>
          <cell r="I11">
            <v>12.6716812279015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0.16399480481475134</v>
          </cell>
          <cell r="I12">
            <v>0.16328952696533397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0.17268179047200638</v>
          </cell>
          <cell r="I13">
            <v>0.17193597324154053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7.1573025419201297E-2</v>
          </cell>
          <cell r="I15">
            <v>1.2676871472663727E-2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22.0205249592853</v>
          </cell>
          <cell r="I16">
            <v>27.402430453594199</v>
          </cell>
          <cell r="J16">
            <v>35.975586259196902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0.77189669221756996</v>
          </cell>
          <cell r="I17">
            <v>0.96733615730442657</v>
          </cell>
          <cell r="J17">
            <v>1.2854129436222146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0.39043483970364073</v>
          </cell>
          <cell r="I18">
            <v>0.48585869598571196</v>
          </cell>
          <cell r="J18">
            <v>0.63786500459568951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0.77189669221756996</v>
          </cell>
          <cell r="I19">
            <v>0.96733615730442657</v>
          </cell>
          <cell r="J19">
            <v>1.2854129436222146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1.69991465470869E-2</v>
          </cell>
          <cell r="I20">
            <v>3.30477383859809E-2</v>
          </cell>
          <cell r="J20">
            <v>6.2809600995429593E-2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5.6257853318125994E-2</v>
          </cell>
          <cell r="I21">
            <v>7.069798574994042E-2</v>
          </cell>
          <cell r="J21">
            <v>9.3983913940724514E-2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0.54476183115768329</v>
          </cell>
          <cell r="I22">
            <v>0.54476723887627365</v>
          </cell>
          <cell r="J22">
            <v>0.54477079198697509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0.54476183115768329</v>
          </cell>
          <cell r="I23">
            <v>0.54476723887627365</v>
          </cell>
          <cell r="J23">
            <v>0.54477079198697509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0.73245288222881788</v>
          </cell>
          <cell r="I24">
            <v>0.73041417502964112</v>
          </cell>
          <cell r="J24">
            <v>0.72636105598263356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2.8369057152094802E-2</v>
          </cell>
          <cell r="I25">
            <v>1.2474155272439899E-2</v>
          </cell>
          <cell r="J25">
            <v>1.94645928550264E-2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4.0290324491564104E-2</v>
          </cell>
          <cell r="I26">
            <v>4.0845416228988261E-2</v>
          </cell>
          <cell r="J26">
            <v>4.050766620995222E-2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4.0444783895527949E-4</v>
          </cell>
          <cell r="I27">
            <v>3.1740208675426555E-4</v>
          </cell>
          <cell r="J27">
            <v>2.0800567889287579E-4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2.9407365947743436E-4</v>
          </cell>
          <cell r="I28">
            <v>2.3059995688241161E-4</v>
          </cell>
          <cell r="J28">
            <v>1.4523648352315281E-4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6.948231018875107E-4</v>
          </cell>
          <cell r="I29">
            <v>5.4460958433244315E-4</v>
          </cell>
          <cell r="J29">
            <v>3.4985598398990745E-4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1.3781660434944742</v>
          </cell>
          <cell r="I30">
            <v>1.3911803066016575</v>
          </cell>
          <cell r="J30">
            <v>1.4011573700457229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3.0120277859590883</v>
          </cell>
          <cell r="I31">
            <v>2.9890161835171276</v>
          </cell>
          <cell r="J31">
            <v>2.9050200583415058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3.8272479531145598E-2</v>
          </cell>
          <cell r="I32">
            <v>4.5011463080663401E-2</v>
          </cell>
          <cell r="J32">
            <v>4.6918730236983203E-2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9.4212495891787082E-2</v>
          </cell>
          <cell r="I33">
            <v>9.5096979254496256E-2</v>
          </cell>
          <cell r="J33">
            <v>9.5773941298438137E-2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4.0726422428700353</v>
          </cell>
          <cell r="I34">
            <v>3.4825601080118855</v>
          </cell>
          <cell r="J34">
            <v>2.3627225815969712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5.556359524932855</v>
          </cell>
          <cell r="I35">
            <v>4.7218991655102709</v>
          </cell>
          <cell r="J35">
            <v>3.1640581311717999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0.20608900880478101</v>
          </cell>
          <cell r="I36">
            <v>7.4618752365062394E-2</v>
          </cell>
          <cell r="J36">
            <v>4.9561248380872003E-2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0.32904419216442476</v>
          </cell>
          <cell r="I37">
            <v>0.28146008637616615</v>
          </cell>
          <cell r="J37">
            <v>0.19088903466492388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7.0335962378587622</v>
          </cell>
          <cell r="I38">
            <v>6.4847494342420351</v>
          </cell>
          <cell r="J38">
            <v>5.439714762467033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10.371856546367935</v>
          </cell>
          <cell r="I39">
            <v>9.562518034383876</v>
          </cell>
          <cell r="J39">
            <v>8.0103967447625859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0.39243567171851002</v>
          </cell>
          <cell r="I40">
            <v>0.111097261803994</v>
          </cell>
          <cell r="J40">
            <v>0.178360873579817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0.54389231670110183</v>
          </cell>
          <cell r="I41">
            <v>0.50353308031912691</v>
          </cell>
          <cell r="J41">
            <v>0.42498562221971664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6.8108751631637858</v>
          </cell>
          <cell r="I42">
            <v>7.2025356691959219</v>
          </cell>
          <cell r="J42">
            <v>8.2153593106771172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6.8108751631637858</v>
          </cell>
          <cell r="I43">
            <v>7.2025356691959219</v>
          </cell>
          <cell r="J43">
            <v>8.2153593106771172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7.2508029447194016</v>
          </cell>
          <cell r="I44">
            <v>7.6275642989788288</v>
          </cell>
          <cell r="J44">
            <v>8.6477466428180225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0.22574548147288701</v>
          </cell>
          <cell r="I45">
            <v>0.17067079361746201</v>
          </cell>
          <cell r="J45">
            <v>0.282926530114057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0.39862886901314198</v>
          </cell>
          <cell r="I46">
            <v>0.4249901918968747</v>
          </cell>
          <cell r="J46">
            <v>0.4739500760467974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0.17319891745750007</v>
          </cell>
          <cell r="I47">
            <v>0.22929036866972688</v>
          </cell>
          <cell r="J47">
            <v>0.52108693112992455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0.1733721163749575</v>
          </cell>
          <cell r="I48">
            <v>0.22951965903839647</v>
          </cell>
          <cell r="J48">
            <v>0.52160801806105417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0.17320265142494967</v>
          </cell>
          <cell r="I49">
            <v>0.22929209399061029</v>
          </cell>
          <cell r="J49">
            <v>0.52109010694904878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1.38014033477372E-2</v>
          </cell>
          <cell r="I50">
            <v>3.16518642906716E-2</v>
          </cell>
          <cell r="J50">
            <v>6.2690665629982698E-2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4.7918768309041598E-2</v>
          </cell>
          <cell r="I51">
            <v>6.1642357293845693E-2</v>
          </cell>
          <cell r="J51">
            <v>9.1461251771401297E-2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9.4380259144402553E-3</v>
          </cell>
          <cell r="I52">
            <v>1.1353121329722052E-2</v>
          </cell>
          <cell r="J52">
            <v>1.4108972144556701E-2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5.4413753439430543</v>
          </cell>
          <cell r="I53">
            <v>5.4657695940343753</v>
          </cell>
          <cell r="J53">
            <v>5.5296195244371527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1.8065658934282476</v>
          </cell>
          <cell r="I54">
            <v>1.8257036885480293</v>
          </cell>
          <cell r="J54">
            <v>1.8594389839631407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0.28197673076567903</v>
          </cell>
          <cell r="I55">
            <v>1.2761249585661565E-4</v>
          </cell>
          <cell r="J55">
            <v>1.2216414570346662E-4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0.16593378302370865</v>
          </cell>
          <cell r="I56">
            <v>0.19733331888571523</v>
          </cell>
          <cell r="J56">
            <v>0.25049313435514725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8.4356675413224469</v>
          </cell>
          <cell r="I57">
            <v>8.1811576860084134</v>
          </cell>
          <cell r="J57">
            <v>8.2878751323666169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5.97002672910712E-8</v>
          </cell>
          <cell r="I58">
            <v>6.8687330097015505E-8</v>
          </cell>
          <cell r="J58">
            <v>9.8671581339040806E-8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0.62767448172596596</v>
          </cell>
          <cell r="I59">
            <v>0.62767455041329601</v>
          </cell>
          <cell r="J59">
            <v>0.62767464908487702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1.2644634054973047E-3</v>
          </cell>
          <cell r="I60">
            <v>9.8931911514242013E-4</v>
          </cell>
          <cell r="J60">
            <v>5.8935438797506489E-4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0.58594226818030892</v>
          </cell>
          <cell r="I61">
            <v>1.8937431211031108</v>
          </cell>
          <cell r="J61">
            <v>2.1647307235952491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0.58720673158580661</v>
          </cell>
          <cell r="I62">
            <v>1.8947324402182515</v>
          </cell>
          <cell r="J62">
            <v>2.1653200779832251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62.05000626254801</v>
          </cell>
          <cell r="I63">
            <v>61.341681896788302</v>
          </cell>
          <cell r="J63">
            <v>60.616200935300391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5.8001139372476898</v>
          </cell>
          <cell r="I64">
            <v>7.4628305813494382</v>
          </cell>
          <cell r="J64">
            <v>10.661689161837474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7.0335962378587622</v>
          </cell>
          <cell r="I65">
            <v>6.4847494342420351</v>
          </cell>
          <cell r="J65">
            <v>5.439714762467033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6.0144760872348844</v>
          </cell>
          <cell r="I66">
            <v>6.2865886489837193</v>
          </cell>
          <cell r="J66">
            <v>6.7397508020092394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0.30965657607840469</v>
          </cell>
          <cell r="I67">
            <v>0.27215735823909776</v>
          </cell>
          <cell r="J67">
            <v>0.22241192335714452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8.8497019165737694</v>
          </cell>
          <cell r="I69">
            <v>10.457008789774541</v>
          </cell>
          <cell r="J69">
            <v>14.311607417153793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0.91603174922284125</v>
          </cell>
          <cell r="I70">
            <v>1.0580651964417078</v>
          </cell>
          <cell r="J70">
            <v>1.3657952608918398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0.66864145216755144</v>
          </cell>
          <cell r="I72">
            <v>0.71254454638204978</v>
          </cell>
          <cell r="J72">
            <v>0.82821169564316421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15.293781787050658</v>
          </cell>
          <cell r="I73">
            <v>12.820044383808654</v>
          </cell>
          <cell r="J73">
            <v>7.8516469611790276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4.3787252692911887</v>
          </cell>
          <cell r="I74">
            <v>5.4412796811261659</v>
          </cell>
          <cell r="J74">
            <v>7.7911960685899189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12.78528124982226</v>
          </cell>
          <cell r="I76">
            <v>10.346413276440941</v>
          </cell>
          <cell r="J76">
            <v>5.4041768821717477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1.2559716818857031E-3</v>
          </cell>
          <cell r="I77">
            <v>1.1793239640504032E-3</v>
          </cell>
          <cell r="J77">
            <v>1.4724902913203879E-3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1.5172844890795349E-3</v>
          </cell>
          <cell r="I78">
            <v>1.3813813879474815E-3</v>
          </cell>
          <cell r="J78">
            <v>1.6323811937299607E-3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5.7366559359758401E-5</v>
          </cell>
          <cell r="I79">
            <v>2.4821253349228802E-3</v>
          </cell>
          <cell r="J79">
            <v>7.1237558382985795E-4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4.5963269947212494E-4</v>
          </cell>
          <cell r="I80">
            <v>2.6410125375504515E-3</v>
          </cell>
          <cell r="J80">
            <v>2.5026037823584913E-3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2.7108939943492141E-2</v>
          </cell>
          <cell r="I81">
            <v>2.7244253687707054E-2</v>
          </cell>
          <cell r="J81">
            <v>2.7781496508348574E-2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2.7109902262720857E-2</v>
          </cell>
          <cell r="I82">
            <v>2.7244819813130212E-2</v>
          </cell>
          <cell r="J82">
            <v>2.7782133511312028E-2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4.8214549022821898E-5</v>
          </cell>
          <cell r="I83">
            <v>3.9891660772416399E-4</v>
          </cell>
          <cell r="J83">
            <v>5.7079737449242498E-4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1.0042318071110101E-3</v>
          </cell>
          <cell r="I84">
            <v>1.0054725490546733E-3</v>
          </cell>
          <cell r="J84">
            <v>1.0082087775987972E-3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6.3227043348604867E-3</v>
          </cell>
          <cell r="I85">
            <v>9.945530076887958E-4</v>
          </cell>
          <cell r="J85">
            <v>9.3198214891577601E-4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6.9346637345714362E-6</v>
          </cell>
          <cell r="I86">
            <v>1.3693944528206544E-6</v>
          </cell>
          <cell r="J86">
            <v>3.3058004466765978E-7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1.3899009349882378E-3</v>
          </cell>
          <cell r="I87">
            <v>1.0277985836256733E-3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7.7200767686278595E-3</v>
          </cell>
          <cell r="I88">
            <v>2.0249849325992175E-3</v>
          </cell>
          <cell r="J88">
            <v>9.3384547645604236E-4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1.0232750842702556E-3</v>
          </cell>
          <cell r="I89">
            <v>6.9913213456985134E-4</v>
          </cell>
          <cell r="J89">
            <v>3.750962269742339E-4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9.4857600311852794E-2</v>
          </cell>
          <cell r="I90">
            <v>6.4809548874625297E-2</v>
          </cell>
          <cell r="J90">
            <v>3.4771420240511497E-2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1.0232750842702556E-3</v>
          </cell>
          <cell r="I91">
            <v>6.9913213456985134E-4</v>
          </cell>
          <cell r="J91">
            <v>3.750962269742339E-4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2.3654966892435536</v>
          </cell>
          <cell r="I92">
            <v>2.593761830175954</v>
          </cell>
          <cell r="J92">
            <v>4.247026525884384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2.3654966892435536</v>
          </cell>
          <cell r="I93">
            <v>2.593761830175954</v>
          </cell>
          <cell r="J93">
            <v>4.247026525884384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8.1504312350583405E-2</v>
          </cell>
          <cell r="I94">
            <v>1.6117162331350101E-2</v>
          </cell>
          <cell r="J94">
            <v>0.14209897501326399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0.16704273878765039</v>
          </cell>
          <cell r="I95">
            <v>0.18315990049337333</v>
          </cell>
          <cell r="J95">
            <v>0.2999005372539908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6.6948759687578234E-3</v>
          </cell>
          <cell r="I96">
            <v>4.2955306654761053E-3</v>
          </cell>
          <cell r="J96">
            <v>4.7807279621382859E-3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7.1399484487313621E-3</v>
          </cell>
          <cell r="I97">
            <v>4.5667324990469544E-3</v>
          </cell>
          <cell r="J97">
            <v>5.0505876738732563E-3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1.9087812729699701E-4</v>
          </cell>
          <cell r="I98">
            <v>2.49657646773541E-4</v>
          </cell>
          <cell r="J98">
            <v>7.6137540246704895E-5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6.4427788541736308E-4</v>
          </cell>
          <cell r="I99">
            <v>4.4011470283013184E-4</v>
          </cell>
          <cell r="J99">
            <v>3.37515004757083E-4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2.5866744198537898E-2</v>
          </cell>
          <cell r="I103">
            <v>1.99522055240717E-2</v>
          </cell>
          <cell r="J103">
            <v>1.38809000380425E-2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4.3473529264861803E-2</v>
          </cell>
          <cell r="I104">
            <v>4.4990405675168404E-2</v>
          </cell>
          <cell r="J104">
            <v>2.6140748081572199E-2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2.2114743849938838</v>
          </cell>
          <cell r="I105">
            <v>4.0246001478149189</v>
          </cell>
          <cell r="J105">
            <v>6.6148297801493223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2.2114743849938838</v>
          </cell>
          <cell r="I106">
            <v>4.0246001478149189</v>
          </cell>
          <cell r="J106">
            <v>6.6148297801493223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7.0340525622549499E-2</v>
          </cell>
          <cell r="I107">
            <v>0.128029759806745</v>
          </cell>
          <cell r="J107">
            <v>0.22239891578903601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0.15616672937753687</v>
          </cell>
          <cell r="I108">
            <v>0.2841964892496644</v>
          </cell>
          <cell r="J108">
            <v>0.4670993321009036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1.0079688837510856</v>
          </cell>
          <cell r="I109">
            <v>0.61952950265610929</v>
          </cell>
          <cell r="J109">
            <v>6.8571514025484691E-3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9.1011941994211182E-4</v>
          </cell>
          <cell r="I110">
            <v>1.0731836917471033E-3</v>
          </cell>
          <cell r="J110">
            <v>8.8565586002679355E-5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1.2067254062418217E-3</v>
          </cell>
          <cell r="I111">
            <v>4.0960891910451748E-4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2.4829108502612659E-4</v>
          </cell>
          <cell r="I112">
            <v>3.3112706486050506E-4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9.5352614205970038E-4</v>
          </cell>
          <cell r="I113">
            <v>2.0724642474593375E-4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0.54838471474805095</v>
          </cell>
          <cell r="I114"/>
          <cell r="J114">
            <v>6.7685858165457899E-3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0.45457919402536506</v>
          </cell>
          <cell r="I115">
            <v>0.61505469261087209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1.3899009349882378E-3</v>
          </cell>
          <cell r="I116">
            <v>1.0277985836256733E-3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2.9641198941110053E-4</v>
          </cell>
          <cell r="I117">
            <v>1.4258453611530031E-3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1.41570741751547E-4</v>
          </cell>
          <cell r="I118">
            <v>7.8203840658164998E-5</v>
          </cell>
          <cell r="J118">
            <v>4.9463809167622701E-5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1.9143736993662729E-4</v>
          </cell>
          <cell r="I119">
            <v>1.48568531928129E-4</v>
          </cell>
          <cell r="J119">
            <v>8.0779439518390982E-5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9.1011941994211182E-4</v>
          </cell>
          <cell r="I120">
            <v>1.0731836917471033E-3</v>
          </cell>
          <cell r="J120">
            <v>8.8565586002679355E-5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1.4088572712894264E-3</v>
          </cell>
          <cell r="I121">
            <v>4.6125019787861917E-5</v>
          </cell>
          <cell r="J121">
            <v>6.1366456388116397E-4</v>
          </cell>
        </row>
        <row r="122">
          <cell r="A122" t="str">
            <v>D-RHEM_LTH_CHPWOD</v>
          </cell>
          <cell r="B122" t="str">
            <v>VAR_fout</v>
          </cell>
          <cell r="C122" t="str">
            <v>LTH</v>
          </cell>
          <cell r="H122">
            <v>8.3878818974146824E-7</v>
          </cell>
          <cell r="I122">
            <v>1.02288497962095E-8</v>
          </cell>
          <cell r="J122">
            <v>2.3538804054017081E-7</v>
          </cell>
        </row>
        <row r="123">
          <cell r="A123" t="str">
            <v>D-RHEM_LTH_CHPWOD</v>
          </cell>
          <cell r="B123" t="str">
            <v>VAR_fin</v>
          </cell>
          <cell r="C123" t="str">
            <v>RHEM_LTH_CHPWOD</v>
          </cell>
          <cell r="H123">
            <v>2.32122252708933E-3</v>
          </cell>
          <cell r="I123">
            <v>1.120783370505027E-3</v>
          </cell>
          <cell r="J123">
            <v>7.0365578795735634E-4</v>
          </cell>
        </row>
        <row r="124">
          <cell r="A124" t="str">
            <v>RHES-SHLTHDH</v>
          </cell>
          <cell r="B124" t="str">
            <v>VAR_fout</v>
          </cell>
          <cell r="C124" t="str">
            <v>RHES-SHLTHD</v>
          </cell>
          <cell r="H124">
            <v>1.6279819560647182</v>
          </cell>
          <cell r="I124">
            <v>1.6509881553276535</v>
          </cell>
          <cell r="J124">
            <v>1.6938855557329158</v>
          </cell>
        </row>
        <row r="125">
          <cell r="A125" t="str">
            <v>RHES-SHLTHDH</v>
          </cell>
          <cell r="B125" t="str">
            <v>VAR_fin</v>
          </cell>
          <cell r="C125" t="str">
            <v>RHESLTHDHC</v>
          </cell>
          <cell r="H125">
            <v>1.6279819560647182</v>
          </cell>
          <cell r="I125">
            <v>1.6509881553276535</v>
          </cell>
          <cell r="J125">
            <v>1.6938855557329158</v>
          </cell>
        </row>
        <row r="126">
          <cell r="A126" t="str">
            <v>RHES-SHLTHDH</v>
          </cell>
          <cell r="B126" t="str">
            <v>VAR_fin</v>
          </cell>
          <cell r="C126" t="str">
            <v>RHES_LTH_DH</v>
          </cell>
          <cell r="H126">
            <v>1.8065658934282476</v>
          </cell>
          <cell r="I126">
            <v>1.8257036885480293</v>
          </cell>
          <cell r="J126">
            <v>1.8594389839631407</v>
          </cell>
        </row>
        <row r="127">
          <cell r="A127" t="str">
            <v>RHES-SHLTHDH</v>
          </cell>
          <cell r="B127" t="str">
            <v>VAR_ncap</v>
          </cell>
          <cell r="C127" t="str">
            <v>-</v>
          </cell>
          <cell r="H127">
            <v>2.51568878325613E-2</v>
          </cell>
          <cell r="I127">
            <v>2.43079687270462E-2</v>
          </cell>
          <cell r="J127">
            <v>5.4482229312981703E-2</v>
          </cell>
        </row>
        <row r="128">
          <cell r="A128" t="str">
            <v>RHES-SHLTHDH</v>
          </cell>
          <cell r="B128" t="str">
            <v>VAR_cap</v>
          </cell>
          <cell r="C128" t="str">
            <v>-</v>
          </cell>
          <cell r="H128">
            <v>0.15252648825253501</v>
          </cell>
          <cell r="I128">
            <v>0.139571279427332</v>
          </cell>
          <cell r="J128">
            <v>0.16195934197636902</v>
          </cell>
        </row>
        <row r="129">
          <cell r="A129" t="str">
            <v>RHEM-SHCONBR3</v>
          </cell>
          <cell r="B129" t="str">
            <v>VAR_fout</v>
          </cell>
          <cell r="C129" t="str">
            <v>RHEM-SHCON</v>
          </cell>
          <cell r="H129">
            <v>0.97653488858886139</v>
          </cell>
          <cell r="I129">
            <v>0.97655627592985494</v>
          </cell>
          <cell r="J129">
            <v>1.3128119528147024</v>
          </cell>
          <cell r="L129"/>
          <cell r="M129"/>
          <cell r="N129"/>
        </row>
        <row r="130">
          <cell r="A130" t="str">
            <v>RHEM-SHCONBR3</v>
          </cell>
          <cell r="B130" t="str">
            <v>VAR_fin</v>
          </cell>
          <cell r="C130" t="str">
            <v>CON</v>
          </cell>
          <cell r="H130">
            <v>0.97653488858886139</v>
          </cell>
          <cell r="I130">
            <v>0.97655627592985494</v>
          </cell>
          <cell r="J130">
            <v>1.3128119528147024</v>
          </cell>
        </row>
        <row r="131">
          <cell r="A131" t="str">
            <v>RHEM-SHCONBR3</v>
          </cell>
          <cell r="B131" t="str">
            <v>VAR_ncap</v>
          </cell>
          <cell r="C131" t="str">
            <v>-</v>
          </cell>
          <cell r="H131">
            <v>6.1388067449407503E-8</v>
          </cell>
          <cell r="I131">
            <v>1.01198722380939E-7</v>
          </cell>
          <cell r="J131">
            <v>5.5477074661077298E-2</v>
          </cell>
        </row>
        <row r="132">
          <cell r="A132" t="str">
            <v>RHEM-SHCONBR3</v>
          </cell>
          <cell r="B132" t="str">
            <v>VAR_cap</v>
          </cell>
          <cell r="C132" t="str">
            <v>-</v>
          </cell>
          <cell r="H132">
            <v>6.8963041999057881E-2</v>
          </cell>
          <cell r="I132">
            <v>6.8963142654133031E-2</v>
          </cell>
          <cell r="J132">
            <v>9.2703722190307813E-2</v>
          </cell>
        </row>
        <row r="133">
          <cell r="A133" t="str">
            <v>D-RHSA_ELC</v>
          </cell>
          <cell r="B133" t="str">
            <v>VAR_fout</v>
          </cell>
          <cell r="C133" t="str">
            <v>RHSA_ELC</v>
          </cell>
          <cell r="H133">
            <v>58.71774006409192</v>
          </cell>
          <cell r="I133">
            <v>58.933841626690089</v>
          </cell>
          <cell r="J133">
            <v>58.992941397152805</v>
          </cell>
        </row>
        <row r="134">
          <cell r="A134" t="str">
            <v>D-RHSA_ELC</v>
          </cell>
          <cell r="B134" t="str">
            <v>VAR_fin</v>
          </cell>
          <cell r="C134" t="str">
            <v>RHNS_ELC</v>
          </cell>
          <cell r="H134">
            <v>14.346494184846637</v>
          </cell>
          <cell r="I134">
            <v>13.925584604055256</v>
          </cell>
          <cell r="J134">
            <v>13.796317139580145</v>
          </cell>
        </row>
        <row r="135">
          <cell r="A135" t="str">
            <v>D-RHSA_ELC</v>
          </cell>
          <cell r="B135" t="str">
            <v>VAR_fin</v>
          </cell>
          <cell r="C135" t="str">
            <v>RHES_ELC</v>
          </cell>
          <cell r="H135">
            <v>14.351422739890195</v>
          </cell>
          <cell r="I135">
            <v>14.341864599375841</v>
          </cell>
          <cell r="J135">
            <v>14.616443718204932</v>
          </cell>
        </row>
        <row r="136">
          <cell r="A136" t="str">
            <v>D-RHSA_ELC</v>
          </cell>
          <cell r="B136" t="str">
            <v>VAR_fin</v>
          </cell>
          <cell r="C136" t="str">
            <v>RHNM_ELC</v>
          </cell>
          <cell r="H136">
            <v>15.860266472220394</v>
          </cell>
          <cell r="I136">
            <v>16.292987154986786</v>
          </cell>
          <cell r="J136">
            <v>16.376537765782263</v>
          </cell>
        </row>
        <row r="137">
          <cell r="A137" t="str">
            <v>D-RHSA_ELC</v>
          </cell>
          <cell r="B137" t="str">
            <v>VAR_fin</v>
          </cell>
          <cell r="C137" t="str">
            <v>RHEM_ELC</v>
          </cell>
          <cell r="H137">
            <v>14.159566397066428</v>
          </cell>
          <cell r="I137">
            <v>14.373415956053941</v>
          </cell>
          <cell r="J137">
            <v>14.203649927110044</v>
          </cell>
        </row>
        <row r="138">
          <cell r="A138" t="str">
            <v>SCOM-SHLTHDH</v>
          </cell>
          <cell r="B138" t="str">
            <v>VAR_fout</v>
          </cell>
          <cell r="C138" t="str">
            <v>SCOM-SHLTHD</v>
          </cell>
          <cell r="H138">
            <v>6.0144760872348844</v>
          </cell>
          <cell r="I138">
            <v>6.2865886489837193</v>
          </cell>
          <cell r="J138">
            <v>6.7397508020092394</v>
          </cell>
        </row>
        <row r="139">
          <cell r="A139" t="str">
            <v>SCOM-SHLTHDH</v>
          </cell>
          <cell r="B139" t="str">
            <v>VAR_fin</v>
          </cell>
          <cell r="C139" t="str">
            <v>SCOMLTHDHC</v>
          </cell>
          <cell r="H139">
            <v>6.0144760872348844</v>
          </cell>
          <cell r="I139">
            <v>6.2865886489837193</v>
          </cell>
          <cell r="J139">
            <v>6.7397508020092394</v>
          </cell>
        </row>
        <row r="140">
          <cell r="A140" t="str">
            <v>SCOM-SHLTHDH</v>
          </cell>
          <cell r="B140" t="str">
            <v>VAR_fin</v>
          </cell>
          <cell r="C140" t="str">
            <v>SCOM_LTH_DH</v>
          </cell>
          <cell r="H140">
            <v>7.2753018931090994</v>
          </cell>
          <cell r="I140">
            <v>7.6044579171611053</v>
          </cell>
          <cell r="J140">
            <v>8.1526172949644735</v>
          </cell>
        </row>
        <row r="141">
          <cell r="A141" t="str">
            <v>SCOM-SHLTHDH</v>
          </cell>
          <cell r="B141" t="str">
            <v>VAR_ncap</v>
          </cell>
          <cell r="C141" t="str">
            <v>-</v>
          </cell>
          <cell r="H141">
            <v>0.55251946430662702</v>
          </cell>
          <cell r="I141">
            <v>0.21789737435762299</v>
          </cell>
          <cell r="J141">
            <v>0.48406962487503602</v>
          </cell>
        </row>
        <row r="142">
          <cell r="A142" t="str">
            <v>SCOM-SHLTHDH</v>
          </cell>
          <cell r="B142" t="str">
            <v>VAR_cap</v>
          </cell>
          <cell r="C142" t="str">
            <v>-</v>
          </cell>
          <cell r="H142">
            <v>0.84969812539530609</v>
          </cell>
          <cell r="I142">
            <v>0.84969803902786334</v>
          </cell>
          <cell r="J142">
            <v>0.84969942653310038</v>
          </cell>
        </row>
        <row r="143">
          <cell r="A143" t="str">
            <v>ITOT-SWHSTG-ELC</v>
          </cell>
          <cell r="B143" t="str">
            <v>VAR_fout</v>
          </cell>
          <cell r="C143" t="str">
            <v>ITOT-SWHAELC</v>
          </cell>
          <cell r="H143">
            <v>2.7795781613160378E-3</v>
          </cell>
          <cell r="I143">
            <v>0.17209386589899062</v>
          </cell>
          <cell r="J143">
            <v>0.31605123323643697</v>
          </cell>
        </row>
        <row r="144">
          <cell r="A144" t="str">
            <v>ITOT-SWHSTG-ELC</v>
          </cell>
          <cell r="B144" t="str">
            <v>VAR_fin</v>
          </cell>
          <cell r="C144" t="str">
            <v>ITOT-SWHAELC</v>
          </cell>
          <cell r="H144">
            <v>3.4214430330117142E-3</v>
          </cell>
          <cell r="I144">
            <v>0.20251402233575913</v>
          </cell>
          <cell r="J144">
            <v>0.35120394310331382</v>
          </cell>
        </row>
        <row r="145">
          <cell r="A145" t="str">
            <v>ITOT-SWHSTG-ELC</v>
          </cell>
          <cell r="B145" t="str">
            <v>VAR_ncap</v>
          </cell>
          <cell r="C145" t="str">
            <v>-</v>
          </cell>
          <cell r="H145">
            <v>8.3159838300219904E-2</v>
          </cell>
          <cell r="I145">
            <v>0.107993809648928</v>
          </cell>
          <cell r="J145">
            <v>9.0158560547109995E-2</v>
          </cell>
        </row>
        <row r="146">
          <cell r="A146" t="str">
            <v>ITOT-SWHSTG-ELC</v>
          </cell>
          <cell r="B146" t="str">
            <v>VAR_cap</v>
          </cell>
          <cell r="C146" t="str">
            <v>-</v>
          </cell>
          <cell r="H146">
            <v>0.19801122996732642</v>
          </cell>
          <cell r="I146">
            <v>0.20160763975867019</v>
          </cell>
          <cell r="J146">
            <v>0.20370652989470103</v>
          </cell>
        </row>
        <row r="147">
          <cell r="A147" t="str">
            <v>D-SCOM_SOLELC</v>
          </cell>
          <cell r="B147" t="str">
            <v>VAR_fout</v>
          </cell>
          <cell r="C147" t="str">
            <v>ELC5</v>
          </cell>
          <cell r="H147">
            <v>8.0511371307564789E-4</v>
          </cell>
          <cell r="I147">
            <v>9.9117069648962542E-3</v>
          </cell>
          <cell r="J147">
            <v>3.7321319041568068E-4</v>
          </cell>
        </row>
        <row r="148">
          <cell r="A148" t="str">
            <v>D-SCOM_SOLELC</v>
          </cell>
          <cell r="B148" t="str">
            <v>VAR_fout</v>
          </cell>
          <cell r="C148" t="str">
            <v>SCOM_ELC</v>
          </cell>
          <cell r="H148">
            <v>11.284407802747504</v>
          </cell>
          <cell r="I148">
            <v>11.851098053347116</v>
          </cell>
          <cell r="J148">
            <v>13.071925634481829</v>
          </cell>
        </row>
        <row r="149">
          <cell r="A149" t="str">
            <v>D-SCOM_SOLELC</v>
          </cell>
          <cell r="B149" t="str">
            <v>VAR_fin</v>
          </cell>
          <cell r="C149" t="str">
            <v>SCOM_SOL_ELC</v>
          </cell>
          <cell r="H149">
            <v>11.285212916460589</v>
          </cell>
          <cell r="I149">
            <v>11.861009760312017</v>
          </cell>
          <cell r="J149">
            <v>13.072298847672243</v>
          </cell>
        </row>
        <row r="150">
          <cell r="A150" t="str">
            <v>D-ILFO</v>
          </cell>
          <cell r="B150" t="str">
            <v>VAR_fout</v>
          </cell>
          <cell r="C150" t="str">
            <v>CO2</v>
          </cell>
          <cell r="H150">
            <v>351.72791539650098</v>
          </cell>
          <cell r="I150">
            <v>180.84741087879999</v>
          </cell>
          <cell r="J150">
            <v>1.5402060399733001E-2</v>
          </cell>
        </row>
        <row r="151">
          <cell r="A151" t="str">
            <v>D-ILFO</v>
          </cell>
          <cell r="B151" t="str">
            <v>VAR_fout</v>
          </cell>
          <cell r="C151" t="str">
            <v>ILFO</v>
          </cell>
          <cell r="H151">
            <v>5.7556491659163491</v>
          </cell>
          <cell r="I151">
            <v>3.4757815093000368</v>
          </cell>
          <cell r="J151">
            <v>1.0631403674177184</v>
          </cell>
        </row>
        <row r="152">
          <cell r="A152" t="str">
            <v>D-ILFO</v>
          </cell>
          <cell r="B152" t="str">
            <v>VAR_fin</v>
          </cell>
          <cell r="C152" t="str">
            <v>LFO</v>
          </cell>
          <cell r="H152">
            <v>4.7724276173202274</v>
          </cell>
          <cell r="I152">
            <v>2.4538318979484428</v>
          </cell>
          <cell r="J152">
            <v>2.0898318045770714E-4</v>
          </cell>
        </row>
        <row r="153">
          <cell r="A153" t="str">
            <v>D-ILFO</v>
          </cell>
          <cell r="B153" t="str">
            <v>VAR_fin</v>
          </cell>
          <cell r="C153" t="str">
            <v>BDS</v>
          </cell>
          <cell r="H153">
            <v>1.0809805536288175</v>
          </cell>
          <cell r="I153">
            <v>1.0809854475236185</v>
          </cell>
          <cell r="J153">
            <v>1.0809888532974294</v>
          </cell>
        </row>
        <row r="154">
          <cell r="A154" t="str">
            <v>RHEM-SHSTG-NGAHP</v>
          </cell>
          <cell r="B154" t="str">
            <v>VAR_fout</v>
          </cell>
          <cell r="C154" t="str">
            <v>AUX_RHEM-SHSTG-NGAHP_OUT</v>
          </cell>
          <cell r="H154">
            <v>0.47611727000743598</v>
          </cell>
          <cell r="I154">
            <v>0.55382907918745672</v>
          </cell>
          <cell r="J154">
            <v>0.90259746316313827</v>
          </cell>
        </row>
        <row r="155">
          <cell r="A155" t="str">
            <v>RHEM-SHSTG-NGAHP</v>
          </cell>
          <cell r="B155" t="str">
            <v>VAR_fout</v>
          </cell>
          <cell r="C155" t="str">
            <v>RHEM-SHANGAH</v>
          </cell>
          <cell r="H155">
            <v>0.47564162837905732</v>
          </cell>
          <cell r="I155">
            <v>0.55327580338407245</v>
          </cell>
          <cell r="J155">
            <v>0.90169576739574264</v>
          </cell>
        </row>
        <row r="156">
          <cell r="A156" t="str">
            <v>RHEM-SHSTG-NGAHP</v>
          </cell>
          <cell r="B156" t="str">
            <v>VAR_fin</v>
          </cell>
          <cell r="C156" t="str">
            <v>RHEM-SHANGAH</v>
          </cell>
          <cell r="H156">
            <v>0.47565068020960988</v>
          </cell>
          <cell r="I156">
            <v>0.55328416840878181</v>
          </cell>
          <cell r="J156">
            <v>0.90170407641721873</v>
          </cell>
        </row>
        <row r="157">
          <cell r="A157" t="str">
            <v>RHEM-SHSTG-NGAHP</v>
          </cell>
          <cell r="B157" t="str">
            <v>VAR_ncap</v>
          </cell>
          <cell r="C157" t="str">
            <v>-</v>
          </cell>
          <cell r="H157">
            <v>1.1759645651020299E-2</v>
          </cell>
          <cell r="I157">
            <v>5.5509104757242501E-2</v>
          </cell>
          <cell r="J157">
            <v>9.1635115498948705E-2</v>
          </cell>
        </row>
        <row r="158">
          <cell r="A158" t="str">
            <v>RHEM-SHSTG-NGAHP</v>
          </cell>
          <cell r="B158" t="str">
            <v>VAR_cap</v>
          </cell>
          <cell r="C158" t="str">
            <v>-</v>
          </cell>
          <cell r="H158">
            <v>8.1648020995381654E-2</v>
          </cell>
          <cell r="I158">
            <v>9.8271758725902117E-2</v>
          </cell>
          <cell r="J158">
            <v>0.13684997239090083</v>
          </cell>
        </row>
        <row r="159">
          <cell r="A159" t="str">
            <v>RHEM-SHCONBR4</v>
          </cell>
          <cell r="B159" t="str">
            <v>VAR_fout</v>
          </cell>
          <cell r="C159" t="str">
            <v>RHEM-SHCON</v>
          </cell>
          <cell r="H159">
            <v>1.0738026323094296</v>
          </cell>
          <cell r="I159">
            <v>1.0738229128834182</v>
          </cell>
          <cell r="J159">
            <v>0.57967468460474569</v>
          </cell>
        </row>
        <row r="160">
          <cell r="A160" t="str">
            <v>RHEM-SHCONBR4</v>
          </cell>
          <cell r="B160" t="str">
            <v>VAR_fin</v>
          </cell>
          <cell r="C160" t="str">
            <v>CON</v>
          </cell>
          <cell r="H160">
            <v>1.0738026323094296</v>
          </cell>
          <cell r="I160">
            <v>1.0738229128834182</v>
          </cell>
          <cell r="J160">
            <v>0.57967468460474569</v>
          </cell>
        </row>
        <row r="161">
          <cell r="A161" t="str">
            <v>RHEM-SHCONBR4</v>
          </cell>
          <cell r="B161" t="str">
            <v>VAR_ncap</v>
          </cell>
          <cell r="C161" t="str">
            <v>-</v>
          </cell>
          <cell r="H161">
            <v>2.61202810006075E-8</v>
          </cell>
          <cell r="I161">
            <v>3.7751746283489901E-8</v>
          </cell>
          <cell r="J161">
            <v>9.6989078754070804E-8</v>
          </cell>
        </row>
        <row r="162">
          <cell r="A162" t="str">
            <v>RHEM-SHCONBR4</v>
          </cell>
          <cell r="B162" t="str">
            <v>VAR_cap</v>
          </cell>
          <cell r="C162" t="str">
            <v>-</v>
          </cell>
          <cell r="H162">
            <v>7.5831391865589681E-2</v>
          </cell>
          <cell r="I162">
            <v>7.583142898746606E-2</v>
          </cell>
          <cell r="J162">
            <v>4.0934231733191523E-2</v>
          </cell>
        </row>
        <row r="163">
          <cell r="A163" t="str">
            <v>RHNM-SHCONBR</v>
          </cell>
          <cell r="B163" t="str">
            <v>VAR_fout</v>
          </cell>
          <cell r="C163" t="str">
            <v>RHNM-SHCON</v>
          </cell>
          <cell r="H163">
            <v>1.1612426227610908E-3</v>
          </cell>
          <cell r="I163">
            <v>9.5992244695217756E-3</v>
          </cell>
          <cell r="J163">
            <v>0.14751333915095616</v>
          </cell>
        </row>
        <row r="164">
          <cell r="A164" t="str">
            <v>RHNM-SHCONBR</v>
          </cell>
          <cell r="B164" t="str">
            <v>VAR_fin</v>
          </cell>
          <cell r="C164" t="str">
            <v>CON</v>
          </cell>
          <cell r="H164">
            <v>1.1612426227610908E-3</v>
          </cell>
          <cell r="I164">
            <v>9.5992244695217756E-3</v>
          </cell>
          <cell r="J164">
            <v>0.14751333915095616</v>
          </cell>
        </row>
        <row r="165">
          <cell r="A165" t="str">
            <v>RHNM-SHCONBR</v>
          </cell>
          <cell r="B165" t="str">
            <v>VAR_ncap</v>
          </cell>
          <cell r="C165" t="str">
            <v>-</v>
          </cell>
          <cell r="H165">
            <v>3.0221766577682198E-7</v>
          </cell>
          <cell r="I165">
            <v>6.5401004001287204E-4</v>
          </cell>
          <cell r="J165">
            <v>1.0688952258056701E-2</v>
          </cell>
        </row>
        <row r="166">
          <cell r="A166" t="str">
            <v>RHNM-SHCONBR</v>
          </cell>
          <cell r="B166" t="str">
            <v>VAR_cap</v>
          </cell>
          <cell r="C166" t="str">
            <v>-</v>
          </cell>
          <cell r="H166">
            <v>9.0071646557490773E-5</v>
          </cell>
          <cell r="I166">
            <v>7.4407335860737181E-4</v>
          </cell>
          <cell r="J166">
            <v>1.14330841474896E-2</v>
          </cell>
        </row>
        <row r="167">
          <cell r="A167" t="str">
            <v>RHEM-SHCONBR5</v>
          </cell>
          <cell r="B167" t="str">
            <v>VAR_fout</v>
          </cell>
          <cell r="C167" t="str">
            <v>RHEM-SHCON</v>
          </cell>
          <cell r="H167">
            <v>0.66246629416285674</v>
          </cell>
          <cell r="I167">
            <v>0.66248620593788732</v>
          </cell>
          <cell r="J167">
            <v>0.37788739321956788</v>
          </cell>
        </row>
        <row r="168">
          <cell r="A168" t="str">
            <v>RHEM-SHCONBR5</v>
          </cell>
          <cell r="B168" t="str">
            <v>VAR_fin</v>
          </cell>
          <cell r="C168" t="str">
            <v>CON</v>
          </cell>
          <cell r="H168">
            <v>0.66246629416285674</v>
          </cell>
          <cell r="I168">
            <v>0.66248620593788732</v>
          </cell>
          <cell r="J168">
            <v>0.37788739321956788</v>
          </cell>
        </row>
        <row r="169">
          <cell r="A169" t="str">
            <v>RHEM-SHCONBR5</v>
          </cell>
          <cell r="B169" t="str">
            <v>VAR_ncap</v>
          </cell>
          <cell r="C169" t="str">
            <v>-</v>
          </cell>
          <cell r="H169">
            <v>2.23019246748201E-8</v>
          </cell>
          <cell r="I169">
            <v>3.2292674898311401E-8</v>
          </cell>
          <cell r="J169">
            <v>7.4413858335818304E-8</v>
          </cell>
        </row>
        <row r="170">
          <cell r="A170" t="str">
            <v>RHEM-SHCONBR5</v>
          </cell>
          <cell r="B170" t="str">
            <v>VAR_cap</v>
          </cell>
          <cell r="C170" t="str">
            <v>-</v>
          </cell>
          <cell r="H170">
            <v>4.6785411362687511E-2</v>
          </cell>
          <cell r="I170">
            <v>4.6785442830281368E-2</v>
          </cell>
          <cell r="J170">
            <v>2.6685298746784464E-2</v>
          </cell>
        </row>
        <row r="171">
          <cell r="A171" t="str">
            <v>ITOT-SWHNGABR</v>
          </cell>
          <cell r="B171" t="str">
            <v>VAR_fout</v>
          </cell>
          <cell r="C171" t="str">
            <v>ITOT-SWH</v>
          </cell>
          <cell r="H171">
            <v>23.770327007622633</v>
          </cell>
          <cell r="I171">
            <v>21.523860685760894</v>
          </cell>
          <cell r="J171">
            <v>12.292296383705178</v>
          </cell>
        </row>
        <row r="172">
          <cell r="A172" t="str">
            <v>ITOT-SWHNGABR</v>
          </cell>
          <cell r="B172" t="str">
            <v>VAR_fout</v>
          </cell>
          <cell r="C172" t="str">
            <v>CO2_I</v>
          </cell>
          <cell r="H172">
            <v>1654.5307686065601</v>
          </cell>
          <cell r="I172">
            <v>1494.9158142200599</v>
          </cell>
          <cell r="J172">
            <v>850.05975094654696</v>
          </cell>
        </row>
        <row r="173">
          <cell r="A173" t="str">
            <v>ITOT-SWHNGABR</v>
          </cell>
          <cell r="B173" t="str">
            <v>VAR_fin</v>
          </cell>
          <cell r="C173" t="str">
            <v>INGA</v>
          </cell>
          <cell r="H173">
            <v>29.335651925648168</v>
          </cell>
          <cell r="I173">
            <v>26.505599542908925</v>
          </cell>
          <cell r="J173">
            <v>15.07198139976148</v>
          </cell>
        </row>
        <row r="174">
          <cell r="A174" t="str">
            <v>ITOT-SWHNGABR</v>
          </cell>
          <cell r="B174" t="str">
            <v>VAR_ncap</v>
          </cell>
          <cell r="C174" t="str">
            <v>-</v>
          </cell>
          <cell r="H174">
            <v>0.97256022982665702</v>
          </cell>
          <cell r="I174">
            <v>0.37919261655105102</v>
          </cell>
          <cell r="J174">
            <v>0.162668514933617</v>
          </cell>
        </row>
        <row r="175">
          <cell r="A175" t="str">
            <v>ITOT-SWHNGABR</v>
          </cell>
          <cell r="B175" t="str">
            <v>VAR_cap</v>
          </cell>
          <cell r="C175" t="str">
            <v>-</v>
          </cell>
          <cell r="H175">
            <v>1.3762129045130906</v>
          </cell>
          <cell r="I175">
            <v>1.3517473008118366</v>
          </cell>
          <cell r="J175">
            <v>0.84921998867055304</v>
          </cell>
        </row>
        <row r="176">
          <cell r="A176" t="str">
            <v>RHNM-SHSOLBR</v>
          </cell>
          <cell r="B176" t="str">
            <v>VAR_fout</v>
          </cell>
          <cell r="C176" t="str">
            <v>RHNM-SHASOL</v>
          </cell>
          <cell r="H176">
            <v>3.3979054379364992E-5</v>
          </cell>
          <cell r="I176">
            <v>4.325441682633498E-5</v>
          </cell>
          <cell r="J176">
            <v>1.2419855942849911E-4</v>
          </cell>
        </row>
        <row r="177">
          <cell r="A177" t="str">
            <v>RHNM-SHSOLBR</v>
          </cell>
          <cell r="B177" t="str">
            <v>VAR_fin</v>
          </cell>
          <cell r="C177" t="str">
            <v>SOL</v>
          </cell>
          <cell r="H177">
            <v>3.3979054379364992E-5</v>
          </cell>
          <cell r="I177">
            <v>4.325441682633498E-5</v>
          </cell>
          <cell r="J177">
            <v>1.2419855942849911E-4</v>
          </cell>
        </row>
        <row r="178">
          <cell r="A178" t="str">
            <v>RHNM-SHSOLBR</v>
          </cell>
          <cell r="B178" t="str">
            <v>VAR_ncap</v>
          </cell>
          <cell r="C178" t="str">
            <v>-</v>
          </cell>
          <cell r="H178">
            <v>1.26020943044423E-4</v>
          </cell>
          <cell r="I178">
            <v>1.16683497570629E-5</v>
          </cell>
          <cell r="J178">
            <v>4.3163337859258799E-5</v>
          </cell>
        </row>
        <row r="179">
          <cell r="A179" t="str">
            <v>RHNM-SHSOLBR</v>
          </cell>
          <cell r="B179" t="str">
            <v>VAR_cap</v>
          </cell>
          <cell r="C179" t="str">
            <v>-</v>
          </cell>
          <cell r="H179">
            <v>4.7954155125715992E-4</v>
          </cell>
          <cell r="I179">
            <v>1.3912828767625201E-4</v>
          </cell>
          <cell r="J179">
            <v>1.0473220517321837E-4</v>
          </cell>
        </row>
        <row r="180">
          <cell r="A180" t="str">
            <v>RHEM-SHPLTBR</v>
          </cell>
          <cell r="B180" t="str">
            <v>VAR_fout</v>
          </cell>
          <cell r="C180" t="str">
            <v>RHEM-SHPLT</v>
          </cell>
          <cell r="H180">
            <v>0.52486472597707412</v>
          </cell>
          <cell r="I180">
            <v>0.59578442817856814</v>
          </cell>
          <cell r="J180">
            <v>0.71028517767557942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RHEMPLTBRC</v>
          </cell>
          <cell r="H181">
            <v>0.52486472597707412</v>
          </cell>
          <cell r="I181">
            <v>0.59578442817856814</v>
          </cell>
          <cell r="J181">
            <v>0.71028517767557942</v>
          </cell>
        </row>
        <row r="182">
          <cell r="A182" t="str">
            <v>RHEM-SHPLTBR</v>
          </cell>
          <cell r="B182" t="str">
            <v>VAR_fin</v>
          </cell>
          <cell r="C182" t="str">
            <v>RPLT</v>
          </cell>
          <cell r="H182">
            <v>0.70651510524388106</v>
          </cell>
          <cell r="I182">
            <v>0.79957299843551133</v>
          </cell>
          <cell r="J182">
            <v>0.94791028922453291</v>
          </cell>
        </row>
        <row r="183">
          <cell r="A183" t="str">
            <v>RHEM-SHPLTBR</v>
          </cell>
          <cell r="B183" t="str">
            <v>VAR_ncap</v>
          </cell>
          <cell r="C183" t="str">
            <v>-</v>
          </cell>
          <cell r="H183">
            <v>2.1879796410241702E-2</v>
          </cell>
          <cell r="I183">
            <v>2.0263012778870701E-2</v>
          </cell>
          <cell r="J183">
            <v>2.6519422175259499E-2</v>
          </cell>
        </row>
        <row r="184">
          <cell r="A184" t="str">
            <v>RHEM-SHPLTBR</v>
          </cell>
          <cell r="B184" t="str">
            <v>VAR_cap</v>
          </cell>
          <cell r="C184" t="str">
            <v>-</v>
          </cell>
          <cell r="H184">
            <v>3.7092778526069195E-2</v>
          </cell>
          <cell r="I184">
            <v>4.2143021934960653E-2</v>
          </cell>
          <cell r="J184">
            <v>5.0479877328384742E-2</v>
          </cell>
        </row>
        <row r="185">
          <cell r="A185" t="str">
            <v>RHEM-SHCONBR6</v>
          </cell>
          <cell r="B185" t="str">
            <v>VAR_fout</v>
          </cell>
          <cell r="C185" t="str">
            <v>RHEM-SHCON</v>
          </cell>
          <cell r="H185">
            <v>3.2211502319556265E-3</v>
          </cell>
          <cell r="I185">
            <v>3.2333024676809764E-3</v>
          </cell>
          <cell r="J185">
            <v>1.8900412981505102E-3</v>
          </cell>
        </row>
        <row r="186">
          <cell r="A186" t="str">
            <v>RHEM-SHCONBR6</v>
          </cell>
          <cell r="B186" t="str">
            <v>VAR_fin</v>
          </cell>
          <cell r="C186" t="str">
            <v>CON</v>
          </cell>
          <cell r="H186">
            <v>3.2211502319556265E-3</v>
          </cell>
          <cell r="I186">
            <v>3.2333024676809764E-3</v>
          </cell>
          <cell r="J186">
            <v>1.8900412981505102E-3</v>
          </cell>
        </row>
        <row r="187">
          <cell r="A187" t="str">
            <v>RHEM-SHCONBR6</v>
          </cell>
          <cell r="B187" t="str">
            <v>VAR_ncap</v>
          </cell>
          <cell r="C187" t="str">
            <v>-</v>
          </cell>
          <cell r="H187">
            <v>1.6918640593264201E-8</v>
          </cell>
          <cell r="I187">
            <v>2.33282811137646E-8</v>
          </cell>
          <cell r="J187">
            <v>4.8648344621532703E-8</v>
          </cell>
        </row>
        <row r="188">
          <cell r="A188" t="str">
            <v>RHEM-SHCONBR6</v>
          </cell>
          <cell r="B188" t="str">
            <v>VAR_cap</v>
          </cell>
          <cell r="C188" t="str">
            <v>-</v>
          </cell>
          <cell r="H188">
            <v>2.3257331685847717E-4</v>
          </cell>
          <cell r="I188">
            <v>2.325934985079353E-4</v>
          </cell>
          <cell r="J188">
            <v>1.3456151112366238E-4</v>
          </cell>
        </row>
        <row r="189">
          <cell r="A189" t="str">
            <v>RHEM-SHCONBR7</v>
          </cell>
          <cell r="B189" t="str">
            <v>VAR_fout</v>
          </cell>
          <cell r="C189" t="str">
            <v>RHEM-SHCON</v>
          </cell>
          <cell r="H189">
            <v>2.5759976737376524E-4</v>
          </cell>
          <cell r="I189">
            <v>2.5921524182568006E-4</v>
          </cell>
          <cell r="J189">
            <v>1.6188533477639629E-4</v>
          </cell>
        </row>
        <row r="190">
          <cell r="A190" t="str">
            <v>RHEM-SHCONBR7</v>
          </cell>
          <cell r="B190" t="str">
            <v>VAR_fin</v>
          </cell>
          <cell r="C190" t="str">
            <v>CON</v>
          </cell>
          <cell r="H190">
            <v>2.5759976737376524E-4</v>
          </cell>
          <cell r="I190">
            <v>2.5921524182568006E-4</v>
          </cell>
          <cell r="J190">
            <v>1.6188533477639629E-4</v>
          </cell>
        </row>
        <row r="191">
          <cell r="A191" t="str">
            <v>RHEM-SHCONBR7</v>
          </cell>
          <cell r="B191" t="str">
            <v>VAR_ncap</v>
          </cell>
          <cell r="C191" t="str">
            <v>-</v>
          </cell>
          <cell r="H191">
            <v>1.5428671255521001E-8</v>
          </cell>
          <cell r="I191">
            <v>2.03262135608038E-8</v>
          </cell>
          <cell r="J191">
            <v>4.11013542985028E-8</v>
          </cell>
        </row>
        <row r="192">
          <cell r="A192" t="str">
            <v>RHEM-SHCONBR7</v>
          </cell>
          <cell r="B192" t="str">
            <v>VAR_cap</v>
          </cell>
          <cell r="C192" t="str">
            <v>-</v>
          </cell>
          <cell r="H192">
            <v>1.9998689990992345E-5</v>
          </cell>
          <cell r="I192">
            <v>2.0011397304340217E-5</v>
          </cell>
          <cell r="J192">
            <v>1.1658372407878972E-5</v>
          </cell>
        </row>
        <row r="193">
          <cell r="A193" t="str">
            <v>RHEM-SHCONBR8</v>
          </cell>
          <cell r="B193" t="str">
            <v>VAR_fout</v>
          </cell>
          <cell r="C193" t="str">
            <v>RHEM-SHCON</v>
          </cell>
          <cell r="H193">
            <v>4.4509773405039146E-5</v>
          </cell>
          <cell r="I193">
            <v>4.1451097632701918E-5</v>
          </cell>
          <cell r="J193">
            <v>2.9393760425234873E-5</v>
          </cell>
        </row>
        <row r="194">
          <cell r="A194" t="str">
            <v>RHEM-SHCONBR8</v>
          </cell>
          <cell r="B194" t="str">
            <v>VAR_fin</v>
          </cell>
          <cell r="C194" t="str">
            <v>CON</v>
          </cell>
          <cell r="H194">
            <v>4.4509773405039146E-5</v>
          </cell>
          <cell r="I194">
            <v>4.1451097632701918E-5</v>
          </cell>
          <cell r="J194">
            <v>2.9393760425234873E-5</v>
          </cell>
        </row>
        <row r="195">
          <cell r="A195" t="str">
            <v>RHEM-SHCONBR8</v>
          </cell>
          <cell r="B195" t="str">
            <v>VAR_ncap</v>
          </cell>
          <cell r="C195" t="str">
            <v>-</v>
          </cell>
          <cell r="H195">
            <v>1.1133639993160901E-8</v>
          </cell>
          <cell r="I195">
            <v>1.34521311416079E-8</v>
          </cell>
          <cell r="J195">
            <v>1.7385537403779702E-8</v>
          </cell>
        </row>
        <row r="196">
          <cell r="A196" t="str">
            <v>RHEM-SHCONBR8</v>
          </cell>
          <cell r="B196" t="str">
            <v>VAR_cap</v>
          </cell>
          <cell r="C196" t="str">
            <v>-</v>
          </cell>
          <cell r="H196">
            <v>2.2485293514039403E-6</v>
          </cell>
          <cell r="I196">
            <v>2.2827841831531299E-6</v>
          </cell>
          <cell r="J196">
            <v>1.3561459695995001E-6</v>
          </cell>
        </row>
        <row r="197">
          <cell r="A197" t="str">
            <v>RHES-SHELCHP</v>
          </cell>
          <cell r="B197" t="str">
            <v>VAR_fout</v>
          </cell>
          <cell r="C197" t="str">
            <v>RHES-SHAELCH</v>
          </cell>
          <cell r="H197">
            <v>23.587403659271175</v>
          </cell>
          <cell r="I197">
            <v>24.478494134205107</v>
          </cell>
          <cell r="J197">
            <v>26.040374599766476</v>
          </cell>
        </row>
        <row r="198">
          <cell r="A198" t="str">
            <v>RHES-SHELCHP</v>
          </cell>
          <cell r="B198" t="str">
            <v>VAR_fin</v>
          </cell>
          <cell r="C198" t="str">
            <v>RHES_ELC</v>
          </cell>
          <cell r="H198">
            <v>7.4052738662822799</v>
          </cell>
          <cell r="I198">
            <v>7.386222238801099</v>
          </cell>
          <cell r="J198">
            <v>7.2234764382312004</v>
          </cell>
          <cell r="L198"/>
          <cell r="M198"/>
          <cell r="N198"/>
        </row>
        <row r="199">
          <cell r="A199" t="str">
            <v>RHES-SHELCHP</v>
          </cell>
          <cell r="B199" t="str">
            <v>VAR_fin</v>
          </cell>
          <cell r="C199" t="str">
            <v>RHESELCHPC</v>
          </cell>
          <cell r="H199">
            <v>23.587403659271175</v>
          </cell>
          <cell r="I199">
            <v>24.478494134205107</v>
          </cell>
          <cell r="J199">
            <v>26.040374599766476</v>
          </cell>
        </row>
        <row r="200">
          <cell r="A200" t="str">
            <v>RHES-SHELCHP</v>
          </cell>
          <cell r="B200" t="str">
            <v>VAR_ncap</v>
          </cell>
          <cell r="C200" t="str">
            <v>-</v>
          </cell>
          <cell r="H200">
            <v>0.65936064413880802</v>
          </cell>
          <cell r="I200">
            <v>1.0088535407133501</v>
          </cell>
          <cell r="J200">
            <v>1.0928692278795</v>
          </cell>
        </row>
        <row r="201">
          <cell r="A201" t="str">
            <v>RHES-SHELCHP</v>
          </cell>
          <cell r="B201" t="str">
            <v>VAR_cap</v>
          </cell>
          <cell r="C201" t="str">
            <v>-</v>
          </cell>
          <cell r="H201">
            <v>1.9056538161362448</v>
          </cell>
          <cell r="I201">
            <v>1.9776785519477964</v>
          </cell>
          <cell r="J201">
            <v>2.1039340183784265</v>
          </cell>
          <cell r="M201"/>
          <cell r="N201"/>
        </row>
        <row r="202">
          <cell r="A202" t="str">
            <v>RHSA-WHELCHP</v>
          </cell>
          <cell r="B202" t="str">
            <v>VAR_fout</v>
          </cell>
          <cell r="C202" t="str">
            <v>RHSA-WHAELCH</v>
          </cell>
          <cell r="H202">
            <v>8.3041064369578823</v>
          </cell>
          <cell r="I202">
            <v>9.739077650196954</v>
          </cell>
          <cell r="J202">
            <v>12.929342229134717</v>
          </cell>
        </row>
        <row r="203">
          <cell r="A203" t="str">
            <v>RHSA-WHELCHP</v>
          </cell>
          <cell r="B203" t="str">
            <v>VAR_fin</v>
          </cell>
          <cell r="C203" t="str">
            <v>RHSA_ELC</v>
          </cell>
          <cell r="H203">
            <v>3.9148914059400592</v>
          </cell>
          <cell r="I203">
            <v>4.4028732857646817</v>
          </cell>
          <cell r="J203">
            <v>5.3697072990184997</v>
          </cell>
        </row>
        <row r="204">
          <cell r="A204" t="str">
            <v>RHSA-WHELCHP</v>
          </cell>
          <cell r="B204" t="str">
            <v>VAR_ncap</v>
          </cell>
          <cell r="C204" t="str">
            <v>-</v>
          </cell>
          <cell r="H204">
            <v>0.27668565682434598</v>
          </cell>
          <cell r="I204">
            <v>0.27379234451471302</v>
          </cell>
          <cell r="J204">
            <v>0.56800360916211701</v>
          </cell>
        </row>
        <row r="205">
          <cell r="A205" t="str">
            <v>RHSA-WHELCHP</v>
          </cell>
          <cell r="B205" t="str">
            <v>VAR_cap</v>
          </cell>
          <cell r="C205" t="str">
            <v>-</v>
          </cell>
          <cell r="H205">
            <v>0.5675952780535245</v>
          </cell>
          <cell r="I205">
            <v>0.66567644277426719</v>
          </cell>
          <cell r="J205">
            <v>0.88374033410742547</v>
          </cell>
        </row>
        <row r="206">
          <cell r="A206" t="str">
            <v>D-ITOT_LTH_CHP</v>
          </cell>
          <cell r="B206" t="str">
            <v>VAR_fout</v>
          </cell>
          <cell r="C206" t="str">
            <v>ITOT_LTH_CHP_ON</v>
          </cell>
          <cell r="H206">
            <v>7.2508029447194016</v>
          </cell>
          <cell r="I206">
            <v>7.6275642989788288</v>
          </cell>
          <cell r="J206">
            <v>8.6477466428180225</v>
          </cell>
        </row>
        <row r="207">
          <cell r="A207" t="str">
            <v>D-ITOT_LTH_CHP</v>
          </cell>
          <cell r="B207" t="str">
            <v>VAR_fout</v>
          </cell>
          <cell r="C207" t="str">
            <v>LTH</v>
          </cell>
          <cell r="H207">
            <v>7.9361051313020549E-3</v>
          </cell>
          <cell r="I207">
            <v>1.1952371061314505E-2</v>
          </cell>
          <cell r="J207">
            <v>1.813813386372112E-2</v>
          </cell>
        </row>
        <row r="208">
          <cell r="A208" t="str">
            <v>D-ITOT_LTH_CHP</v>
          </cell>
          <cell r="B208" t="str">
            <v>VAR_fin</v>
          </cell>
          <cell r="C208" t="str">
            <v>ITOT_LTH_CHP</v>
          </cell>
          <cell r="H208">
            <v>7.2587390498507061</v>
          </cell>
          <cell r="I208">
            <v>7.6395166700401358</v>
          </cell>
          <cell r="J208">
            <v>8.6658847766817448</v>
          </cell>
        </row>
        <row r="209">
          <cell r="A209" t="str">
            <v>RHEM-SHCONBR9</v>
          </cell>
          <cell r="B209" t="str">
            <v>VAR_fout</v>
          </cell>
          <cell r="C209" t="str">
            <v>RHEM-SHCON</v>
          </cell>
          <cell r="H209">
            <v>2.0912234580418501E-5</v>
          </cell>
          <cell r="I209">
            <v>1.7488409205961287E-5</v>
          </cell>
          <cell r="J209">
            <v>1.412230907482678E-5</v>
          </cell>
        </row>
        <row r="210">
          <cell r="A210" t="str">
            <v>RHEM-SHCONBR9</v>
          </cell>
          <cell r="B210" t="str">
            <v>VAR_fin</v>
          </cell>
          <cell r="C210" t="str">
            <v>CON</v>
          </cell>
          <cell r="H210">
            <v>2.0912234580418501E-5</v>
          </cell>
          <cell r="I210">
            <v>1.7488409205961287E-5</v>
          </cell>
          <cell r="J210">
            <v>1.412230907482678E-5</v>
          </cell>
        </row>
        <row r="211">
          <cell r="A211" t="str">
            <v>SCOM-SHELCHP</v>
          </cell>
          <cell r="B211" t="str">
            <v>VAR_fout</v>
          </cell>
          <cell r="C211" t="str">
            <v>SCOM-SHAELCH</v>
          </cell>
          <cell r="H211">
            <v>8.8497049975046949</v>
          </cell>
          <cell r="I211">
            <v>10.457011907478883</v>
          </cell>
          <cell r="J211">
            <v>14.311609995322302</v>
          </cell>
        </row>
        <row r="212">
          <cell r="A212" t="str">
            <v>SCOM-SHELCHP</v>
          </cell>
          <cell r="B212" t="str">
            <v>VAR_fin</v>
          </cell>
          <cell r="C212" t="str">
            <v>SCOMELCHPC</v>
          </cell>
          <cell r="H212">
            <v>8.8497049975046949</v>
          </cell>
          <cell r="I212">
            <v>10.457011907478883</v>
          </cell>
          <cell r="J212">
            <v>14.311609995322302</v>
          </cell>
        </row>
        <row r="213">
          <cell r="A213" t="str">
            <v>SCOM-SHELCHP</v>
          </cell>
          <cell r="B213" t="str">
            <v>VAR_fin</v>
          </cell>
          <cell r="C213" t="str">
            <v>SCOM_ELC</v>
          </cell>
          <cell r="H213">
            <v>2.8531581401905952</v>
          </cell>
          <cell r="I213">
            <v>3.2690437304034128</v>
          </cell>
          <cell r="J213">
            <v>4.1790432815851544</v>
          </cell>
        </row>
        <row r="214">
          <cell r="A214" t="str">
            <v>SCOM-SHELCHP</v>
          </cell>
          <cell r="B214" t="str">
            <v>VAR_ncap</v>
          </cell>
          <cell r="C214" t="str">
            <v>-</v>
          </cell>
          <cell r="H214">
            <v>0.42236806660002102</v>
          </cell>
          <cell r="I214">
            <v>0.28640733267565899</v>
          </cell>
          <cell r="J214">
            <v>0.71978924778154896</v>
          </cell>
        </row>
        <row r="215">
          <cell r="A215" t="str">
            <v>SCOM-SHELCHP</v>
          </cell>
          <cell r="B215" t="str">
            <v>VAR_cap</v>
          </cell>
          <cell r="C215" t="str">
            <v>-</v>
          </cell>
          <cell r="H215">
            <v>0.68411096022839535</v>
          </cell>
          <cell r="I215">
            <v>0.81127042600859978</v>
          </cell>
          <cell r="J215">
            <v>1.1063039313295198</v>
          </cell>
        </row>
        <row r="216">
          <cell r="A216" t="str">
            <v>D-ITOT_NKEV_OIL_ELC_CHP</v>
          </cell>
          <cell r="B216" t="str">
            <v>VAR_fout</v>
          </cell>
          <cell r="C216" t="str">
            <v>ITOT_ELC</v>
          </cell>
          <cell r="H216">
            <v>0.16743576520705358</v>
          </cell>
          <cell r="I216">
            <v>1.431260243702755E-2</v>
          </cell>
          <cell r="J216">
            <v>0.14995167288318267</v>
          </cell>
        </row>
        <row r="217">
          <cell r="A217" t="str">
            <v>D-ITOT_NKEV_OIL_ELC_CHP</v>
          </cell>
          <cell r="B217" t="str">
            <v>VAR_fout</v>
          </cell>
          <cell r="C217" t="str">
            <v>ELC5</v>
          </cell>
          <cell r="H217">
            <v>2.1643745465638776E-3</v>
          </cell>
          <cell r="I217">
            <v>1.1573551996759623E-3</v>
          </cell>
          <cell r="J217">
            <v>3.7435799732928642E-3</v>
          </cell>
        </row>
        <row r="218">
          <cell r="A218" t="str">
            <v>D-ITOT_NKEV_OIL_ELC_CHP</v>
          </cell>
          <cell r="B218" t="str">
            <v>VAR_fin</v>
          </cell>
          <cell r="C218" t="str">
            <v>ITOT_NKEV_OIL_ELC_CHP</v>
          </cell>
          <cell r="H218">
            <v>0.16959431730544069</v>
          </cell>
          <cell r="I218">
            <v>1.5463244948195235E-2</v>
          </cell>
          <cell r="J218">
            <v>0.15368986192397779</v>
          </cell>
        </row>
        <row r="219">
          <cell r="A219" t="str">
            <v>RHNS-SHELCBR</v>
          </cell>
          <cell r="B219" t="str">
            <v>VAR_fout</v>
          </cell>
          <cell r="C219" t="str">
            <v>RHNS-SHAELCB</v>
          </cell>
          <cell r="H219">
            <v>2.2933792263734668E-2</v>
          </cell>
          <cell r="I219">
            <v>2.7952289224290439E-2</v>
          </cell>
          <cell r="J219">
            <v>3.3507041889279943E-2</v>
          </cell>
        </row>
        <row r="220">
          <cell r="A220" t="str">
            <v>RHNS-SHELCBR</v>
          </cell>
          <cell r="B220" t="str">
            <v>VAR_fin</v>
          </cell>
          <cell r="C220" t="str">
            <v>RHNS_ELC</v>
          </cell>
          <cell r="H220">
            <v>2.414083396182596E-2</v>
          </cell>
          <cell r="I220">
            <v>2.9423462341358373E-2</v>
          </cell>
          <cell r="J220">
            <v>3.5270570409768366E-2</v>
          </cell>
        </row>
        <row r="221">
          <cell r="A221" t="str">
            <v>RHNS-SHELCBR</v>
          </cell>
          <cell r="B221" t="str">
            <v>VAR_ncap</v>
          </cell>
          <cell r="C221" t="str">
            <v>-</v>
          </cell>
          <cell r="H221">
            <v>5.9018051300715199E-3</v>
          </cell>
          <cell r="I221"/>
          <cell r="J221"/>
        </row>
        <row r="222">
          <cell r="A222" t="str">
            <v>RHNS-SHELCBR</v>
          </cell>
          <cell r="B222" t="str">
            <v>VAR_cap</v>
          </cell>
          <cell r="C222" t="str">
            <v>-</v>
          </cell>
          <cell r="H222">
            <v>8.5003723015671939E-3</v>
          </cell>
          <cell r="I222">
            <v>5.901677880730591E-3</v>
          </cell>
          <cell r="J222">
            <v>2.4962324004266438E-3</v>
          </cell>
        </row>
        <row r="223">
          <cell r="A223" t="str">
            <v>ITOT-SWHSTG-SOL</v>
          </cell>
          <cell r="B223" t="str">
            <v>VAR_fout</v>
          </cell>
          <cell r="C223" t="str">
            <v>ITOT-SWHASOL</v>
          </cell>
          <cell r="H223">
            <v>2.1872729680684941E-4</v>
          </cell>
          <cell r="I223">
            <v>4.4369726032200907E-4</v>
          </cell>
          <cell r="J223">
            <v>3.7921465951578601E-4</v>
          </cell>
        </row>
        <row r="224">
          <cell r="A224" t="str">
            <v>ITOT-SWHSTG-SOL</v>
          </cell>
          <cell r="B224" t="str">
            <v>VAR_fin</v>
          </cell>
          <cell r="C224" t="str">
            <v>ITOT-SWHASOL</v>
          </cell>
          <cell r="H224">
            <v>2.3828042284272359E-4</v>
          </cell>
          <cell r="I224">
            <v>4.9692824512822989E-4</v>
          </cell>
          <cell r="J224">
            <v>3.928610130058941E-4</v>
          </cell>
        </row>
        <row r="225">
          <cell r="A225" t="str">
            <v>ITOT-SWHSTG-SOL</v>
          </cell>
          <cell r="B225" t="str">
            <v>VAR_ncap</v>
          </cell>
          <cell r="C225" t="str">
            <v>-</v>
          </cell>
          <cell r="H225">
            <v>1.0257060182133599E-5</v>
          </cell>
          <cell r="I225">
            <v>3.9942983485114201E-5</v>
          </cell>
          <cell r="J225">
            <v>7.8070145964359696E-8</v>
          </cell>
        </row>
        <row r="226">
          <cell r="A226" t="str">
            <v>ITOT-SWHSTG-SOL</v>
          </cell>
          <cell r="B226" t="str">
            <v>VAR_cap</v>
          </cell>
          <cell r="C226" t="str">
            <v>-</v>
          </cell>
          <cell r="H226">
            <v>2.20415109662155E-5</v>
          </cell>
          <cell r="I226">
            <v>5.4634133194220199E-5</v>
          </cell>
          <cell r="J226">
            <v>3.3404713900276298E-5</v>
          </cell>
        </row>
        <row r="227">
          <cell r="A227" t="str">
            <v>RHES-SHLTHCHPNGA</v>
          </cell>
          <cell r="B227" t="str">
            <v>VAR_fout</v>
          </cell>
          <cell r="C227" t="str">
            <v>RHES-SHLTHC-NGA</v>
          </cell>
          <cell r="H227"/>
          <cell r="I227"/>
          <cell r="J227"/>
        </row>
        <row r="228">
          <cell r="A228" t="str">
            <v>RHES-SHLTHCHPNGA</v>
          </cell>
          <cell r="B228" t="str">
            <v>VAR_fin</v>
          </cell>
          <cell r="C228" t="str">
            <v>RHESLTHCHPC</v>
          </cell>
          <cell r="H228"/>
          <cell r="I228"/>
          <cell r="J228"/>
        </row>
        <row r="229">
          <cell r="A229" t="str">
            <v>RHES-SHLTHCHPNGA</v>
          </cell>
          <cell r="B229" t="str">
            <v>VAR_fin</v>
          </cell>
          <cell r="C229" t="str">
            <v>RHES_LTH_CHPNGA_ON</v>
          </cell>
          <cell r="H229"/>
          <cell r="I229"/>
          <cell r="J229"/>
        </row>
        <row r="230">
          <cell r="A230" t="str">
            <v>RHES-SHLTHCHPNGA</v>
          </cell>
          <cell r="B230" t="str">
            <v>VAR_ncap</v>
          </cell>
          <cell r="C230" t="str">
            <v>-</v>
          </cell>
          <cell r="H230">
            <v>4.6864835137077802E-4</v>
          </cell>
          <cell r="I230">
            <v>1.6424746004119699E-4</v>
          </cell>
          <cell r="J230">
            <v>9.3500370134412902E-5</v>
          </cell>
        </row>
        <row r="231">
          <cell r="A231" t="str">
            <v>RHES-SHLTHCHPNGA</v>
          </cell>
          <cell r="B231" t="str">
            <v>VAR_cap</v>
          </cell>
          <cell r="C231" t="str">
            <v>-</v>
          </cell>
          <cell r="H231">
            <v>8.729155030910798E-4</v>
          </cell>
          <cell r="I231">
            <v>3.5425681792854006E-4</v>
          </cell>
          <cell r="J231">
            <v>1.5934051887500704E-4</v>
          </cell>
        </row>
        <row r="232">
          <cell r="A232" t="str">
            <v>RHSA-WHSTG-ELC</v>
          </cell>
          <cell r="B232" t="str">
            <v>VAR_fout</v>
          </cell>
          <cell r="C232" t="str">
            <v>RHSA-WHAELCB</v>
          </cell>
          <cell r="H232">
            <v>0.35944392517918183</v>
          </cell>
          <cell r="I232">
            <v>0.42643465663687596</v>
          </cell>
          <cell r="J232">
            <v>0.37811289461349501</v>
          </cell>
        </row>
        <row r="233">
          <cell r="A233" t="str">
            <v>RHSA-WHSTG-ELC</v>
          </cell>
          <cell r="B233" t="str">
            <v>VAR_fout</v>
          </cell>
          <cell r="C233" t="str">
            <v>AUX_RHSA-WHSTG-ELC_OUT</v>
          </cell>
          <cell r="H233">
            <v>0.35980336910436123</v>
          </cell>
          <cell r="I233">
            <v>0.42686109129351302</v>
          </cell>
          <cell r="J233">
            <v>0.37849100750810849</v>
          </cell>
        </row>
        <row r="234">
          <cell r="A234" t="str">
            <v>RHSA-WHSTG-ELC</v>
          </cell>
          <cell r="B234" t="str">
            <v>VAR_fin</v>
          </cell>
          <cell r="C234" t="str">
            <v>RHSA-WHAELCB</v>
          </cell>
          <cell r="H234">
            <v>0.35944383866501295</v>
          </cell>
          <cell r="I234">
            <v>0.42643481873964645</v>
          </cell>
          <cell r="J234">
            <v>0.37811302543374964</v>
          </cell>
        </row>
        <row r="235">
          <cell r="A235" t="str">
            <v>RHSA-WHSTG-ELC</v>
          </cell>
          <cell r="B235" t="str">
            <v>VAR_ncap</v>
          </cell>
          <cell r="C235" t="str">
            <v>-</v>
          </cell>
          <cell r="H235">
            <v>1.7366511857338101E-2</v>
          </cell>
          <cell r="I235">
            <v>1.7090242434423801E-2</v>
          </cell>
          <cell r="J235">
            <v>1.10653482187805E-2</v>
          </cell>
        </row>
        <row r="236">
          <cell r="A236" t="str">
            <v>RHSA-WHSTG-ELC</v>
          </cell>
          <cell r="B236" t="str">
            <v>VAR_cap</v>
          </cell>
          <cell r="C236" t="str">
            <v>-</v>
          </cell>
          <cell r="H236">
            <v>3.4431614087760527E-2</v>
          </cell>
          <cell r="I236">
            <v>3.4448525638963307E-2</v>
          </cell>
          <cell r="J236">
            <v>3.0775396992681215E-2</v>
          </cell>
        </row>
        <row r="237">
          <cell r="A237" t="str">
            <v>ITOT-SWHLFOBR</v>
          </cell>
          <cell r="B237" t="str">
            <v>VAR_fout</v>
          </cell>
          <cell r="C237" t="str">
            <v>ITOT-SWH</v>
          </cell>
          <cell r="H237">
            <v>4.0220913092827679</v>
          </cell>
          <cell r="I237">
            <v>2.6990769355802731</v>
          </cell>
          <cell r="J237">
            <v>0.37390996252373726</v>
          </cell>
        </row>
        <row r="238">
          <cell r="A238" t="str">
            <v>ITOT-SWHLFOBR</v>
          </cell>
          <cell r="B238" t="str">
            <v>VAR_fout</v>
          </cell>
          <cell r="C238" t="str">
            <v>CO2_I</v>
          </cell>
          <cell r="H238">
            <v>376.70594293630103</v>
          </cell>
          <cell r="I238">
            <v>251.787319849076</v>
          </cell>
          <cell r="J238">
            <v>34.605274764332897</v>
          </cell>
        </row>
        <row r="239">
          <cell r="A239" t="str">
            <v>ITOT-SWHLFOBR</v>
          </cell>
          <cell r="B239" t="str">
            <v>VAR_fin</v>
          </cell>
          <cell r="C239" t="str">
            <v>ILFO</v>
          </cell>
          <cell r="H239">
            <v>5.1113425093120934</v>
          </cell>
          <cell r="I239">
            <v>3.4163815447635857</v>
          </cell>
          <cell r="J239">
            <v>0.46954239843056811</v>
          </cell>
        </row>
        <row r="240">
          <cell r="A240" t="str">
            <v>ITOT-SWHLFOBR</v>
          </cell>
          <cell r="B240" t="str">
            <v>VAR_ncap</v>
          </cell>
          <cell r="C240" t="str">
            <v>-</v>
          </cell>
          <cell r="H240">
            <v>0.18496734573601201</v>
          </cell>
          <cell r="I240">
            <v>6.8775087812511797E-5</v>
          </cell>
          <cell r="J240">
            <v>9.9908171897538006E-6</v>
          </cell>
        </row>
        <row r="241">
          <cell r="A241" t="str">
            <v>ITOT-SWHLFOBR</v>
          </cell>
          <cell r="B241" t="str">
            <v>VAR_cap</v>
          </cell>
          <cell r="C241" t="str">
            <v>-</v>
          </cell>
          <cell r="H241">
            <v>0.28262348175362206</v>
          </cell>
          <cell r="I241">
            <v>0.18504028920960919</v>
          </cell>
          <cell r="J241">
            <v>3.7222871154069206E-2</v>
          </cell>
        </row>
        <row r="242">
          <cell r="A242" t="str">
            <v>D-SCOM_LTH_CHPNGA</v>
          </cell>
          <cell r="B242" t="str">
            <v>VAR_fout</v>
          </cell>
          <cell r="C242" t="str">
            <v>LTH</v>
          </cell>
          <cell r="H242"/>
          <cell r="I242"/>
          <cell r="J242"/>
        </row>
        <row r="243">
          <cell r="A243" t="str">
            <v>D-SCOM_LTH_CHPNGA</v>
          </cell>
          <cell r="B243" t="str">
            <v>VAR_fout</v>
          </cell>
          <cell r="C243" t="str">
            <v>SCOM_LTH_CHPNGA_ON</v>
          </cell>
          <cell r="H243"/>
          <cell r="I243"/>
          <cell r="J243"/>
        </row>
        <row r="244">
          <cell r="A244" t="str">
            <v>D-SCOM_LTH_CHPNGA</v>
          </cell>
          <cell r="B244" t="str">
            <v>VAR_fin</v>
          </cell>
          <cell r="C244" t="str">
            <v>SCOM_LTH_CHPNGA</v>
          </cell>
          <cell r="H244"/>
          <cell r="I244"/>
          <cell r="J244"/>
        </row>
        <row r="245">
          <cell r="A245" t="str">
            <v>D-IWOD</v>
          </cell>
          <cell r="B245" t="str">
            <v>VAR_fout</v>
          </cell>
          <cell r="C245" t="str">
            <v>IWOD</v>
          </cell>
          <cell r="H245">
            <v>17.297722640800927</v>
          </cell>
          <cell r="I245">
            <v>19.906196882631509</v>
          </cell>
          <cell r="J245">
            <v>20.336032961844804</v>
          </cell>
        </row>
        <row r="246">
          <cell r="A246" t="str">
            <v>D-IWOD</v>
          </cell>
          <cell r="B246" t="str">
            <v>VAR_fin</v>
          </cell>
          <cell r="C246" t="str">
            <v>WOD</v>
          </cell>
          <cell r="H246">
            <v>17.297722640800927</v>
          </cell>
          <cell r="I246">
            <v>19.906196882631509</v>
          </cell>
          <cell r="J246">
            <v>20.336032961844804</v>
          </cell>
        </row>
        <row r="247">
          <cell r="A247" t="str">
            <v>SCOM-ELCSPEC</v>
          </cell>
          <cell r="B247" t="str">
            <v>VAR_fout</v>
          </cell>
          <cell r="C247" t="str">
            <v>SCOM-ELS</v>
          </cell>
          <cell r="H247">
            <v>43.960194161808623</v>
          </cell>
          <cell r="I247">
            <v>42.979913491818543</v>
          </cell>
          <cell r="J247">
            <v>40.470621889660244</v>
          </cell>
        </row>
        <row r="248">
          <cell r="A248" t="str">
            <v>SCOM-ELCSPEC</v>
          </cell>
          <cell r="B248" t="str">
            <v>VAR_fin</v>
          </cell>
          <cell r="C248" t="str">
            <v>SCOM_ELC</v>
          </cell>
          <cell r="H248">
            <v>43.960194161808623</v>
          </cell>
          <cell r="I248">
            <v>42.979913491818543</v>
          </cell>
          <cell r="J248">
            <v>40.470621889660244</v>
          </cell>
        </row>
        <row r="249">
          <cell r="A249" t="str">
            <v>SCOM-ELCSPEC</v>
          </cell>
          <cell r="B249" t="str">
            <v>VAR_ncap</v>
          </cell>
          <cell r="C249" t="str">
            <v>-</v>
          </cell>
          <cell r="H249">
            <v>1.0057012555370599E-6</v>
          </cell>
          <cell r="I249">
            <v>1.34415723432913E-6</v>
          </cell>
          <cell r="J249">
            <v>3.87417632856214</v>
          </cell>
        </row>
        <row r="250">
          <cell r="A250" t="str">
            <v>SCOM-ELCSPEC</v>
          </cell>
          <cell r="B250" t="str">
            <v>VAR_cap</v>
          </cell>
          <cell r="C250" t="str">
            <v>-</v>
          </cell>
          <cell r="H250">
            <v>4.6465638599166015</v>
          </cell>
          <cell r="I250">
            <v>4.5429490371719261</v>
          </cell>
          <cell r="J250">
            <v>4.2777166353868159</v>
          </cell>
        </row>
        <row r="251">
          <cell r="A251" t="str">
            <v>D-ITOT_KEV_WST_ELC_CHP</v>
          </cell>
          <cell r="B251" t="str">
            <v>VAR_fout</v>
          </cell>
          <cell r="C251" t="str">
            <v>ITOT_ELC</v>
          </cell>
          <cell r="H251">
            <v>8.0815326455186852E-4</v>
          </cell>
          <cell r="I251">
            <v>4.9732244724799029E-4</v>
          </cell>
          <cell r="J251">
            <v>1.6183068182056527E-4</v>
          </cell>
        </row>
        <row r="252">
          <cell r="A252" t="str">
            <v>D-ITOT_KEV_WST_ELC_CHP</v>
          </cell>
          <cell r="B252" t="str">
            <v>VAR_fout</v>
          </cell>
          <cell r="C252" t="str">
            <v>ELC5</v>
          </cell>
          <cell r="H252">
            <v>6.1431956034842467E-4</v>
          </cell>
          <cell r="I252">
            <v>3.7253563137306972E-4</v>
          </cell>
          <cell r="J252">
            <v>1.4049366133080945E-4</v>
          </cell>
        </row>
        <row r="253">
          <cell r="A253" t="str">
            <v>D-ITOT_KEV_WST_ELC_CHP</v>
          </cell>
          <cell r="B253" t="str">
            <v>VAR_fin</v>
          </cell>
          <cell r="C253" t="str">
            <v>ITOT_KEV_WST_ELC_CHP</v>
          </cell>
          <cell r="H253">
            <v>1.4167509449166218E-3</v>
          </cell>
          <cell r="I253">
            <v>8.6329613118644316E-4</v>
          </cell>
          <cell r="J253">
            <v>2.9698935956019862E-4</v>
          </cell>
        </row>
        <row r="254">
          <cell r="A254" t="str">
            <v>D-RHNM_SOLELC</v>
          </cell>
          <cell r="B254" t="str">
            <v>VAR_fout</v>
          </cell>
          <cell r="C254" t="str">
            <v>ELC5</v>
          </cell>
          <cell r="H254">
            <v>7.5475132236758945E-4</v>
          </cell>
          <cell r="I254">
            <v>5.7795037979088541E-4</v>
          </cell>
          <cell r="J254">
            <v>3.4393805840042166E-4</v>
          </cell>
        </row>
        <row r="255">
          <cell r="A255" t="str">
            <v>D-RHNM_SOLELC</v>
          </cell>
          <cell r="B255" t="str">
            <v>VAR_fout</v>
          </cell>
          <cell r="C255" t="str">
            <v>RHNM_ELC</v>
          </cell>
          <cell r="H255">
            <v>1.9769478142674766</v>
          </cell>
          <cell r="I255">
            <v>2.0781246729277112</v>
          </cell>
          <cell r="J255">
            <v>2.2957929022926042</v>
          </cell>
        </row>
        <row r="256">
          <cell r="A256" t="str">
            <v>D-RHNM_SOLELC</v>
          </cell>
          <cell r="B256" t="str">
            <v>VAR_fin</v>
          </cell>
          <cell r="C256" t="str">
            <v>RHNM_SOL_ELC</v>
          </cell>
          <cell r="H256">
            <v>1.9777025655898453</v>
          </cell>
          <cell r="I256">
            <v>2.0787026233075019</v>
          </cell>
          <cell r="J256">
            <v>2.2961368403510041</v>
          </cell>
        </row>
        <row r="257">
          <cell r="A257" t="str">
            <v>RHNM-SHSTG-ELCHP</v>
          </cell>
          <cell r="B257" t="str">
            <v>VAR_fout</v>
          </cell>
          <cell r="C257" t="str">
            <v>AUX_RHNM-SHSTG-ELCHP_OUT</v>
          </cell>
          <cell r="H257">
            <v>0.31860194643888079</v>
          </cell>
          <cell r="I257">
            <v>0.4333971334012045</v>
          </cell>
          <cell r="J257">
            <v>0.63803531970221938</v>
          </cell>
        </row>
        <row r="258">
          <cell r="A258" t="str">
            <v>RHNM-SHSTG-ELCHP</v>
          </cell>
          <cell r="B258" t="str">
            <v>VAR_fout</v>
          </cell>
          <cell r="C258" t="str">
            <v>RHNM-SHAELCH</v>
          </cell>
          <cell r="H258">
            <v>0.31828366277610504</v>
          </cell>
          <cell r="I258">
            <v>0.43296416923197256</v>
          </cell>
          <cell r="J258">
            <v>0.63739792178043897</v>
          </cell>
        </row>
        <row r="259">
          <cell r="A259" t="str">
            <v>RHNM-SHSTG-ELCHP</v>
          </cell>
          <cell r="B259" t="str">
            <v>VAR_fin</v>
          </cell>
          <cell r="C259" t="str">
            <v>RHNM-SHAELCH</v>
          </cell>
          <cell r="H259">
            <v>0.31828486261662714</v>
          </cell>
          <cell r="I259">
            <v>0.43296671398018133</v>
          </cell>
          <cell r="J259">
            <v>0.63740053690340281</v>
          </cell>
        </row>
        <row r="260">
          <cell r="A260" t="str">
            <v>RHNM-SHSTG-ELCHP</v>
          </cell>
          <cell r="B260" t="str">
            <v>VAR_ncap</v>
          </cell>
          <cell r="C260" t="str">
            <v>-</v>
          </cell>
          <cell r="H260">
            <v>1.0011897411425099E-2</v>
          </cell>
          <cell r="I260">
            <v>2.6047246708300501E-2</v>
          </cell>
          <cell r="J260">
            <v>3.80352478756011E-2</v>
          </cell>
        </row>
        <row r="261">
          <cell r="A261" t="str">
            <v>RHNM-SHSTG-ELCHP</v>
          </cell>
          <cell r="B261" t="str">
            <v>VAR_cap</v>
          </cell>
          <cell r="C261" t="str">
            <v>-</v>
          </cell>
          <cell r="H261">
            <v>4.0913170806805579E-2</v>
          </cell>
          <cell r="I261">
            <v>4.8672151296949163E-2</v>
          </cell>
          <cell r="J261">
            <v>6.112938425526198E-2</v>
          </cell>
        </row>
        <row r="262">
          <cell r="A262" t="str">
            <v>D-SCOM_LTH</v>
          </cell>
          <cell r="B262" t="str">
            <v>VAR_fout</v>
          </cell>
          <cell r="C262" t="str">
            <v>SCOM_LTH_DH</v>
          </cell>
          <cell r="H262">
            <v>7.2753018931090994</v>
          </cell>
          <cell r="I262">
            <v>7.6044579171611053</v>
          </cell>
          <cell r="J262">
            <v>8.1526172949644735</v>
          </cell>
        </row>
        <row r="263">
          <cell r="A263" t="str">
            <v>D-SCOM_LTH</v>
          </cell>
          <cell r="B263" t="str">
            <v>VAR_fin</v>
          </cell>
          <cell r="C263" t="str">
            <v>LTH</v>
          </cell>
          <cell r="H263">
            <v>7.8936052833121986</v>
          </cell>
          <cell r="I263">
            <v>8.2453269782652221</v>
          </cell>
          <cell r="J263">
            <v>8.8281094355531238</v>
          </cell>
        </row>
        <row r="264">
          <cell r="A264" t="str">
            <v>D-SCOM_LTH</v>
          </cell>
          <cell r="B264" t="str">
            <v>VAR_ncap</v>
          </cell>
          <cell r="C264" t="str">
            <v>-</v>
          </cell>
          <cell r="H264">
            <v>5.3262942876424501E-8</v>
          </cell>
          <cell r="I264">
            <v>6.0648828995325203E-8</v>
          </cell>
          <cell r="J264">
            <v>1.2255913652262901E-7</v>
          </cell>
        </row>
        <row r="265">
          <cell r="A265" t="str">
            <v>D-SCOM_LTH</v>
          </cell>
          <cell r="B265" t="str">
            <v>VAR_cap</v>
          </cell>
          <cell r="C265" t="str">
            <v>-</v>
          </cell>
          <cell r="H265">
            <v>0.84970039220368299</v>
          </cell>
          <cell r="I265">
            <v>0.84970045285251194</v>
          </cell>
          <cell r="J265">
            <v>0.84970057541164801</v>
          </cell>
        </row>
        <row r="266">
          <cell r="A266" t="str">
            <v>ITOT-SWHBIOBR</v>
          </cell>
          <cell r="B266" t="str">
            <v>VAR_fout</v>
          </cell>
          <cell r="C266" t="str">
            <v>ITOT-SWH</v>
          </cell>
          <cell r="H266">
            <v>4.361763734216705</v>
          </cell>
          <cell r="I266">
            <v>4.3636623050974013</v>
          </cell>
          <cell r="J266">
            <v>4.4824468540366951</v>
          </cell>
        </row>
        <row r="267">
          <cell r="A267" t="str">
            <v>ITOT-SWHBIOBR</v>
          </cell>
          <cell r="B267" t="str">
            <v>VAR_fin</v>
          </cell>
          <cell r="C267" t="str">
            <v>IBIO</v>
          </cell>
          <cell r="H267">
            <v>6.134688796366671</v>
          </cell>
          <cell r="I267">
            <v>6.1373590788992969</v>
          </cell>
          <cell r="J267">
            <v>6.2256206306065209</v>
          </cell>
        </row>
        <row r="268">
          <cell r="A268" t="str">
            <v>ITOT-SWHBIOBR</v>
          </cell>
          <cell r="B268" t="str">
            <v>VAR_ncap</v>
          </cell>
          <cell r="C268" t="str">
            <v>-</v>
          </cell>
          <cell r="H268">
            <v>0.16961697226415701</v>
          </cell>
          <cell r="I268">
            <v>7.5489544092914501E-2</v>
          </cell>
          <cell r="J268">
            <v>0.18115541524470299</v>
          </cell>
        </row>
        <row r="269">
          <cell r="A269" t="str">
            <v>ITOT-SWHBIOBR</v>
          </cell>
          <cell r="B269" t="str">
            <v>VAR_cap</v>
          </cell>
          <cell r="C269" t="str">
            <v>-</v>
          </cell>
          <cell r="H269">
            <v>0.32593202912225011</v>
          </cell>
          <cell r="I269">
            <v>0.30831461066739785</v>
          </cell>
          <cell r="J269">
            <v>0.30766714782170457</v>
          </cell>
        </row>
        <row r="270">
          <cell r="A270" t="str">
            <v>RHNS-SHPLTBR</v>
          </cell>
          <cell r="B270" t="str">
            <v>VAR_fout</v>
          </cell>
          <cell r="C270" t="str">
            <v>RHNS-SHPLT</v>
          </cell>
          <cell r="H270">
            <v>9.1008336763723462E-3</v>
          </cell>
          <cell r="I270">
            <v>1.2120092642921325E-2</v>
          </cell>
          <cell r="J270">
            <v>1.8000538965427495E-2</v>
          </cell>
        </row>
        <row r="271">
          <cell r="A271" t="str">
            <v>RHNS-SHPLTBR</v>
          </cell>
          <cell r="B271" t="str">
            <v>VAR_fin</v>
          </cell>
          <cell r="C271" t="str">
            <v>RPLT</v>
          </cell>
          <cell r="H271">
            <v>1.215179933793465E-2</v>
          </cell>
          <cell r="I271">
            <v>1.6148357211210652E-2</v>
          </cell>
          <cell r="J271">
            <v>2.3948570354085836E-2</v>
          </cell>
        </row>
        <row r="272">
          <cell r="A272" t="str">
            <v>RHNS-SHPLTBR</v>
          </cell>
          <cell r="B272" t="str">
            <v>VAR_ncap</v>
          </cell>
          <cell r="C272" t="str">
            <v>-</v>
          </cell>
          <cell r="H272">
            <v>1.8539147296979899E-4</v>
          </cell>
          <cell r="I272">
            <v>4.7498478734458099E-4</v>
          </cell>
          <cell r="J272">
            <v>9.0392958125294501E-4</v>
          </cell>
        </row>
        <row r="273">
          <cell r="A273" t="str">
            <v>RHNS-SHPLTBR</v>
          </cell>
          <cell r="B273" t="str">
            <v>VAR_cap</v>
          </cell>
          <cell r="C273" t="str">
            <v>-</v>
          </cell>
          <cell r="H273">
            <v>6.9425073608760297E-4</v>
          </cell>
          <cell r="I273">
            <v>8.9942804817181308E-4</v>
          </cell>
          <cell r="J273">
            <v>1.3269592997308937E-3</v>
          </cell>
        </row>
        <row r="274">
          <cell r="A274" t="str">
            <v>D-RHNM_KEV_WOD_ELC_CHP</v>
          </cell>
          <cell r="B274" t="str">
            <v>VAR_fout</v>
          </cell>
          <cell r="C274" t="str">
            <v>ELC5</v>
          </cell>
          <cell r="H274">
            <v>4.5361596536726029E-4</v>
          </cell>
          <cell r="I274">
            <v>3.0153721833906091E-4</v>
          </cell>
          <cell r="J274">
            <v>1.9392024912842247E-4</v>
          </cell>
        </row>
        <row r="275">
          <cell r="A275" t="str">
            <v>D-RHNM_KEV_WOD_ELC_CHP</v>
          </cell>
          <cell r="B275" t="str">
            <v>VAR_fout</v>
          </cell>
          <cell r="C275" t="str">
            <v>RHNM_ELC</v>
          </cell>
          <cell r="H275">
            <v>7.2464636127833745E-4</v>
          </cell>
          <cell r="I275">
            <v>4.3734734426251057E-4</v>
          </cell>
          <cell r="J275">
            <v>2.954881381046596E-4</v>
          </cell>
        </row>
        <row r="276">
          <cell r="A276" t="str">
            <v>D-RHNM_KEV_WOD_ELC_CHP</v>
          </cell>
          <cell r="B276" t="str">
            <v>VAR_fin</v>
          </cell>
          <cell r="C276" t="str">
            <v>RHNM_KEV_WOD_ELC_CHP</v>
          </cell>
          <cell r="H276">
            <v>1.1736142734253021E-3</v>
          </cell>
          <cell r="I276">
            <v>7.3518434026857205E-4</v>
          </cell>
          <cell r="J276">
            <v>4.8617294988227184E-4</v>
          </cell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H277"/>
          <cell r="I277"/>
          <cell r="J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H279"/>
          <cell r="I279"/>
          <cell r="J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H280">
            <v>0.39669276986629798</v>
          </cell>
          <cell r="I280">
            <v>4.8289469952022199E-2</v>
          </cell>
          <cell r="J280">
            <v>1.3950132343492501E-2</v>
          </cell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H281">
            <v>0.42414794226949393</v>
          </cell>
          <cell r="I281">
            <v>0.4266084838155812</v>
          </cell>
          <cell r="J281">
            <v>0.12667435618338357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H282">
            <v>2085.53495476948</v>
          </cell>
          <cell r="I282">
            <v>2077.4128471263102</v>
          </cell>
          <cell r="J282">
            <v>2063.74855625499</v>
          </cell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H283">
            <v>2085.53495476948</v>
          </cell>
          <cell r="I283">
            <v>2077.4128471263102</v>
          </cell>
          <cell r="J283">
            <v>2063.74855625499</v>
          </cell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H284">
            <v>0.20826530668855942</v>
          </cell>
          <cell r="I284">
            <v>0.24001063391226402</v>
          </cell>
          <cell r="J284">
            <v>0.28352857607214038</v>
          </cell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H285">
            <v>0.20826530668855942</v>
          </cell>
          <cell r="I285">
            <v>0.24001063391226402</v>
          </cell>
          <cell r="J285">
            <v>0.28352857607214038</v>
          </cell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H286">
            <v>0.2791250051370453</v>
          </cell>
          <cell r="I286">
            <v>0.32106629382842694</v>
          </cell>
          <cell r="J286">
            <v>0.37867695441886101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H287">
            <v>5.2042026207073197E-2</v>
          </cell>
          <cell r="I287"/>
          <cell r="J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H288">
            <v>5.2180477133479279E-2</v>
          </cell>
          <cell r="I288">
            <v>5.20508959046624E-2</v>
          </cell>
          <cell r="J288">
            <v>2.2013461151252002E-2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H289">
            <v>3.6807433136062602</v>
          </cell>
          <cell r="I289">
            <v>4.3642807356356697</v>
          </cell>
          <cell r="J289">
            <v>5.3691220529820987</v>
          </cell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H290">
            <v>4.5801128904116728E-5</v>
          </cell>
          <cell r="I290">
            <v>1.0525352599477127E-5</v>
          </cell>
          <cell r="J290">
            <v>8.2798318670123779E-5</v>
          </cell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H291">
            <v>7.2815737916451351E-2</v>
          </cell>
          <cell r="I291">
            <v>7.2724027000775751E-2</v>
          </cell>
          <cell r="J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H292">
            <v>0.77165284968733294</v>
          </cell>
          <cell r="I292">
            <v>0.96708828709634664</v>
          </cell>
          <cell r="J292">
            <v>1.285143342715956</v>
          </cell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H293">
            <v>9.7668150055682241E-4</v>
          </cell>
          <cell r="I293">
            <v>4.7714790786893748E-3</v>
          </cell>
          <cell r="J293">
            <v>7.3901316788988092E-2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H294">
            <v>0.11078979985473916</v>
          </cell>
          <cell r="I294">
            <v>0.1286783915867338</v>
          </cell>
          <cell r="J294">
            <v>0.15235540333123948</v>
          </cell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H295">
            <v>9.4584116230556458E-5</v>
          </cell>
          <cell r="I295">
            <v>1.52107190049792E-4</v>
          </cell>
          <cell r="J295">
            <v>9.477190800672896E-5</v>
          </cell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H296">
            <v>9.063441101374933E-3</v>
          </cell>
          <cell r="I296">
            <v>1.2071808664745672E-2</v>
          </cell>
          <cell r="J296">
            <v>1.7887074209700784E-2</v>
          </cell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H297">
            <v>8.5110969469101346E-3</v>
          </cell>
          <cell r="I297">
            <v>1.0294287443059869E-2</v>
          </cell>
          <cell r="J297">
            <v>1.2917834413766052E-2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H298">
            <v>2.2823749094410432E-2</v>
          </cell>
          <cell r="I298">
            <v>2.7838362318986325E-2</v>
          </cell>
          <cell r="J298">
            <v>3.335681043359897E-2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H299">
            <v>2.5324699393313947</v>
          </cell>
          <cell r="I299">
            <v>2.9620663324615202</v>
          </cell>
          <cell r="J299">
            <v>3.5877120082156879</v>
          </cell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H300">
            <v>4.3165506975420499E-4</v>
          </cell>
          <cell r="I300">
            <v>5.1711483840820543E-4</v>
          </cell>
          <cell r="J300">
            <v>7.2334045645852229E-4</v>
          </cell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H301">
            <v>3.2179919243668779E-5</v>
          </cell>
          <cell r="I301"/>
          <cell r="J301">
            <v>2.4394570756728842E-6</v>
          </cell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H302">
            <v>0.1511267088634575</v>
          </cell>
          <cell r="I302">
            <v>0.17814250783467672</v>
          </cell>
          <cell r="J302">
            <v>0.20500228779730412</v>
          </cell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H303">
            <v>50.520380927051072</v>
          </cell>
          <cell r="I303">
            <v>50.557156688688274</v>
          </cell>
          <cell r="J303">
            <v>50.062882711754554</v>
          </cell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H304">
            <v>50.520380927051072</v>
          </cell>
          <cell r="I304">
            <v>50.557156688688274</v>
          </cell>
          <cell r="J304">
            <v>50.062882711754554</v>
          </cell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H305">
            <v>5.3222936214533299E-2</v>
          </cell>
          <cell r="I305">
            <v>3.8913541644719101E-3</v>
          </cell>
          <cell r="J305">
            <v>4.5683386607318299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H306">
            <v>5.3399704561067933</v>
          </cell>
          <cell r="I306">
            <v>5.3438573361588073</v>
          </cell>
          <cell r="J306">
            <v>5.2916120375324702</v>
          </cell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H307">
            <v>1.2618234046778598</v>
          </cell>
          <cell r="I307">
            <v>2.0360980443565055</v>
          </cell>
          <cell r="J307">
            <v>2.6177930102187985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H308">
            <v>1.2618234046778598</v>
          </cell>
          <cell r="I308">
            <v>2.0360980443565055</v>
          </cell>
          <cell r="J308">
            <v>2.6177930102187985</v>
          </cell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H309">
            <v>3.3001730662982703E-7</v>
          </cell>
          <cell r="I309">
            <v>4.0285307324845997E-2</v>
          </cell>
          <cell r="J309">
            <v>9.9319444998426001E-2</v>
          </cell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H310">
            <v>0.11743162299894142</v>
          </cell>
          <cell r="I310">
            <v>0.15771721819136214</v>
          </cell>
          <cell r="J310">
            <v>0.20749252136183535</v>
          </cell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H311">
            <v>0.38884627135313671</v>
          </cell>
          <cell r="I311">
            <v>0.42976833800278363</v>
          </cell>
          <cell r="J311">
            <v>0.49854167743870542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H312">
            <v>0.3892351176244897</v>
          </cell>
          <cell r="I312">
            <v>0.43019810634078609</v>
          </cell>
          <cell r="J312">
            <v>0.4990402191161441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H313">
            <v>0.38885402195667185</v>
          </cell>
          <cell r="I313">
            <v>0.42977286024475014</v>
          </cell>
          <cell r="J313">
            <v>0.49854762382818363</v>
          </cell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H314">
            <v>3.8972471097082899E-2</v>
          </cell>
          <cell r="I314">
            <v>2.60961475974693E-2</v>
          </cell>
          <cell r="J314">
            <v>3.9532362112290297E-2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H315">
            <v>5.9330966187256869E-2</v>
          </cell>
          <cell r="I315">
            <v>6.5068885388308698E-2</v>
          </cell>
          <cell r="J315">
            <v>7.4956358091483904E-2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H316">
            <v>1.9870682907570056</v>
          </cell>
          <cell r="I316">
            <v>2.3619321822669201</v>
          </cell>
          <cell r="J316">
            <v>4.0772690603477502</v>
          </cell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H317">
            <v>1.9870682907570056</v>
          </cell>
          <cell r="I317">
            <v>2.3619321822669201</v>
          </cell>
          <cell r="J317">
            <v>4.0772690603477502</v>
          </cell>
          <cell r="L317"/>
          <cell r="M317"/>
          <cell r="N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H318">
            <v>2.7818145619136503E-7</v>
          </cell>
          <cell r="I318">
            <v>2.1816681686884302E-6</v>
          </cell>
          <cell r="J318">
            <v>0.21018755602821201</v>
          </cell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H319">
            <v>0.18290205343933638</v>
          </cell>
          <cell r="I319">
            <v>0.18290452472722951</v>
          </cell>
          <cell r="J319">
            <v>0.315925992922441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H320">
            <v>1.5945514046237563</v>
          </cell>
          <cell r="I320">
            <v>1.8970470755601485</v>
          </cell>
          <cell r="J320">
            <v>3.2762306438479105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H321">
            <v>1.5945514046237563</v>
          </cell>
          <cell r="I321">
            <v>1.8970470755601485</v>
          </cell>
          <cell r="J321">
            <v>3.2762306438479105</v>
          </cell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H322">
            <v>9.4193908972122998E-8</v>
          </cell>
          <cell r="I322">
            <v>1.66957243645641E-7</v>
          </cell>
          <cell r="J322">
            <v>0.16820142919655201</v>
          </cell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H323">
            <v>0.14696810289278636</v>
          </cell>
          <cell r="I323">
            <v>0.14696856486193999</v>
          </cell>
          <cell r="J323">
            <v>0.25316429210430158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H324">
            <v>0.42383805086538057</v>
          </cell>
          <cell r="I324">
            <v>0.51901945819257689</v>
          </cell>
          <cell r="J324">
            <v>0.31262304176188949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H325">
            <v>0.42383805086538057</v>
          </cell>
          <cell r="I325">
            <v>0.51901945819257689</v>
          </cell>
          <cell r="J325">
            <v>0.31262304176188949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H326">
            <v>6.1504925119294002E-8</v>
          </cell>
          <cell r="I326">
            <v>1.0803787528254299E-7</v>
          </cell>
          <cell r="J326">
            <v>8.0625089659174703E-4</v>
          </cell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H327">
            <v>4.0401531845793079E-2</v>
          </cell>
          <cell r="I327">
            <v>4.0401928116282043E-2</v>
          </cell>
          <cell r="J327">
            <v>2.4162792049509513E-2</v>
          </cell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H328">
            <v>932.40645866812997</v>
          </cell>
          <cell r="I328">
            <v>747.51097057750701</v>
          </cell>
          <cell r="J328">
            <v>370.86100419016498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H329">
            <v>15.726753724278231</v>
          </cell>
          <cell r="I329">
            <v>12.608150481133576</v>
          </cell>
          <cell r="J329">
            <v>6.2552544811502324</v>
          </cell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H330">
            <v>16.532029409009386</v>
          </cell>
          <cell r="I330">
            <v>13.25374061307636</v>
          </cell>
          <cell r="J330">
            <v>6.5755497196837727</v>
          </cell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H331">
            <v>0.56613226482907497</v>
          </cell>
          <cell r="I331">
            <v>0.28962894309967901</v>
          </cell>
          <cell r="J331">
            <v>5.7201826775060796E-7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H332">
            <v>1.1106539379361531</v>
          </cell>
          <cell r="I332">
            <v>0.89034288728466171</v>
          </cell>
          <cell r="J332">
            <v>0.44966345181552059</v>
          </cell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H333">
            <v>0.53269467205596732</v>
          </cell>
          <cell r="I333">
            <v>0.64853508309085017</v>
          </cell>
          <cell r="J333">
            <v>0.37719125470098558</v>
          </cell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H334">
            <v>0.53269467205596732</v>
          </cell>
          <cell r="I334">
            <v>0.64853508309085017</v>
          </cell>
          <cell r="J334">
            <v>0.37719125470098558</v>
          </cell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H335">
            <v>5.0460360374534198E-8</v>
          </cell>
          <cell r="I335">
            <v>8.2660881000585597E-8</v>
          </cell>
          <cell r="J335">
            <v>5.7927900874151401E-7</v>
          </cell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H336">
            <v>5.0425670465860516E-2</v>
          </cell>
          <cell r="I336">
            <v>5.0426042788511947E-2</v>
          </cell>
          <cell r="J336">
            <v>2.9152050249306109E-2</v>
          </cell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H337">
            <v>3.1768398740521011</v>
          </cell>
          <cell r="I337">
            <v>3.9075753840680951</v>
          </cell>
          <cell r="J337">
            <v>4.2141154479524241</v>
          </cell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H338">
            <v>3.1800167139261526</v>
          </cell>
          <cell r="I338">
            <v>3.9114829594521616</v>
          </cell>
          <cell r="J338">
            <v>4.2183295634003732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H339">
            <v>3.1768418427685341</v>
          </cell>
          <cell r="I339">
            <v>3.9075769841042995</v>
          </cell>
          <cell r="J339">
            <v>4.2141183257246153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H340">
            <v>0.109281828390556</v>
          </cell>
          <cell r="I340">
            <v>0.18513167262128</v>
          </cell>
          <cell r="J340">
            <v>0.19071268935402499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H341">
            <v>0.33628488192335876</v>
          </cell>
          <cell r="I341">
            <v>0.34899276769617243</v>
          </cell>
          <cell r="J341">
            <v>0.37126608058521998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H342">
            <v>1.3811426772129817E-4</v>
          </cell>
          <cell r="I342">
            <v>1.9873788243933129E-4</v>
          </cell>
          <cell r="J342">
            <v>3.569456082027958E-4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H343">
            <v>1.3811426772129817E-4</v>
          </cell>
          <cell r="I343">
            <v>1.9873788243933129E-4</v>
          </cell>
          <cell r="J343">
            <v>3.569456082027958E-4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H344">
            <v>1.9597032319145999E-5</v>
          </cell>
          <cell r="I344">
            <v>1.02353499048383E-6</v>
          </cell>
          <cell r="J344">
            <v>1.05130561928912E-5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H345">
            <v>1.9597032319145999E-5</v>
          </cell>
          <cell r="I345">
            <v>2.0597687265098116E-5</v>
          </cell>
          <cell r="J345">
            <v>3.1120794674373947E-5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H346">
            <v>4.1741073479875608</v>
          </cell>
          <cell r="I346">
            <v>4.9766703632859999</v>
          </cell>
          <cell r="J346">
            <v>6.2028096705245028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H347">
            <v>0.16378856378064457</v>
          </cell>
          <cell r="I347">
            <v>0.16312747268011671</v>
          </cell>
          <cell r="J347">
            <v>5.3829771289980481E-5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H348">
            <v>0.15043416148419975</v>
          </cell>
          <cell r="I348">
            <v>0.17921532452272657</v>
          </cell>
          <cell r="J348">
            <v>0.22790515143160781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H349">
            <v>1.1612426227610908E-3</v>
          </cell>
          <cell r="I349">
            <v>9.5992244695217756E-3</v>
          </cell>
          <cell r="J349">
            <v>0.14751333915095616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H350">
            <v>5.1203558499172607E-3</v>
          </cell>
          <cell r="I350">
            <v>5.8769969756374317E-3</v>
          </cell>
          <cell r="J350">
            <v>7.5099530458344853E-3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H351">
            <v>0.20804665796290239</v>
          </cell>
          <cell r="I351">
            <v>0.23982790767885392</v>
          </cell>
          <cell r="J351">
            <v>0.28340517655087066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H352">
            <v>2.2393766821730638</v>
          </cell>
          <cell r="I352">
            <v>2.664459213064851</v>
          </cell>
          <cell r="J352">
            <v>3.3467217684905317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H353">
            <v>9.8411042101000885E-5</v>
          </cell>
          <cell r="I353">
            <v>3.0316492575517761E-5</v>
          </cell>
          <cell r="J353">
            <v>5.9248297150686374E-5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H354">
            <v>5.7954256478079759E-2</v>
          </cell>
          <cell r="I354">
            <v>7.1218400277828456E-2</v>
          </cell>
          <cell r="J354">
            <v>9.4958145665339708E-2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H355">
            <v>6.9228511738768801E-5</v>
          </cell>
          <cell r="I355">
            <v>2.3209022063565229E-5</v>
          </cell>
          <cell r="J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H356">
            <v>3.3698151359890866E-4</v>
          </cell>
          <cell r="I356">
            <v>2.9780700525230741E-4</v>
          </cell>
          <cell r="J356">
            <v>2.572868191068479E-4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H357">
            <v>3.2994947836988275E-5</v>
          </cell>
          <cell r="I357">
            <v>1.2087908679536966E-4</v>
          </cell>
          <cell r="J357">
            <v>9.6550312287549504E-6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H358">
            <v>1.0160398021995221</v>
          </cell>
          <cell r="I358">
            <v>1.2752580080855545</v>
          </cell>
          <cell r="J358">
            <v>1.7341251779068634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H359">
            <v>0.33174054508895406</v>
          </cell>
          <cell r="I359">
            <v>0.36769180680116947</v>
          </cell>
          <cell r="J359">
            <v>0.36034991751025813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H360">
            <v>1.1571399633539679E-2</v>
          </cell>
          <cell r="I360">
            <v>1.1605772320412974E-2</v>
          </cell>
          <cell r="J360">
            <v>1.1823279910188833E-2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H361">
            <v>1.1571644587787059E-2</v>
          </cell>
          <cell r="I361">
            <v>1.1606317971702848E-2</v>
          </cell>
          <cell r="J361">
            <v>1.1823553128387884E-2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H362">
            <v>5.4195200035050597E-6</v>
          </cell>
          <cell r="I362">
            <v>2.0416853487604999E-4</v>
          </cell>
          <cell r="J362">
            <v>2.26230405503019E-4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H363">
            <v>4.3328811141305282E-4</v>
          </cell>
          <cell r="I363">
            <v>4.3381447242608103E-4</v>
          </cell>
          <cell r="J363">
            <v>4.3443658678454089E-4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H364"/>
          <cell r="I364"/>
          <cell r="J364">
            <v>1.6412754160065131E-4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H365"/>
          <cell r="I365"/>
          <cell r="J365">
            <v>1.6412754160065131E-4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H366"/>
          <cell r="I366"/>
          <cell r="J366">
            <v>1.511109194351E-5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H367"/>
          <cell r="I367"/>
          <cell r="J367">
            <v>1.511109194351E-5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H368"/>
          <cell r="I368"/>
          <cell r="J368">
            <v>4.6297431412408226E-5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H369"/>
          <cell r="I369"/>
          <cell r="J369">
            <v>4.6297431412408226E-5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H370"/>
          <cell r="I370"/>
          <cell r="J370">
            <v>4.4425762209189403E-6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H371"/>
          <cell r="I371"/>
          <cell r="J371">
            <v>4.4425762209189403E-6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H372">
            <v>53.790212160443744</v>
          </cell>
          <cell r="I372">
            <v>53.790030985674434</v>
          </cell>
          <cell r="J372">
            <v>54.222915275219975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H373">
            <v>53.790212160443744</v>
          </cell>
          <cell r="I373">
            <v>53.790030985674434</v>
          </cell>
          <cell r="J373">
            <v>54.222915275219975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H374">
            <v>3.9921938395805698E-2</v>
          </cell>
          <cell r="I374">
            <v>5.9906853204984596E-6</v>
          </cell>
          <cell r="J374">
            <v>2.5551816198239798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H375">
            <v>2.9252651717509384</v>
          </cell>
          <cell r="I375">
            <v>2.9252561515360607</v>
          </cell>
          <cell r="J375">
            <v>2.9487963402410342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H376">
            <v>0.15066318063881132</v>
          </cell>
          <cell r="I376">
            <v>0.17941351347007167</v>
          </cell>
          <cell r="J376">
            <v>0.22804234341762042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H377">
            <v>0.15066318063881132</v>
          </cell>
          <cell r="I377">
            <v>0.17941351347007167</v>
          </cell>
          <cell r="J377">
            <v>0.22804234341762042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H378">
            <v>0.16593378302370865</v>
          </cell>
          <cell r="I378">
            <v>0.19733331888571523</v>
          </cell>
          <cell r="J378">
            <v>0.25049313435514725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H379">
            <v>3.7017920265434101E-2</v>
          </cell>
          <cell r="I379">
            <v>1.9725626502390198E-2</v>
          </cell>
          <cell r="J379">
            <v>3.1681917054282899E-3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H380">
            <v>5.7060155158355996E-2</v>
          </cell>
          <cell r="I380">
            <v>6.2484871846589803E-2</v>
          </cell>
          <cell r="J380">
            <v>2.1487589715815394E-2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H381"/>
          <cell r="I381"/>
          <cell r="J381">
            <v>1.4780378925298835E-5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H382"/>
          <cell r="I382"/>
          <cell r="J382">
            <v>1.4780378925298835E-5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1.0821034632787199E-6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1.0821034632787199E-6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H385">
            <v>6.8815249417174761E-4</v>
          </cell>
          <cell r="I385">
            <v>4.719141908346502E-4</v>
          </cell>
          <cell r="J385">
            <v>2.5506543434247904E-4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H386">
            <v>9.4857600311852794E-2</v>
          </cell>
          <cell r="I386">
            <v>6.4809548874625297E-2</v>
          </cell>
          <cell r="J386">
            <v>3.4771420240511497E-2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H387">
            <v>1.0232750842702556E-3</v>
          </cell>
          <cell r="I387">
            <v>6.9913213456985134E-4</v>
          </cell>
          <cell r="J387">
            <v>3.750962269742339E-4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H388">
            <v>4.7910599731426203E-5</v>
          </cell>
          <cell r="I388">
            <v>5.9144685744447596E-6</v>
          </cell>
          <cell r="J388">
            <v>8.5805683042753897E-6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H389">
            <v>6.4791787707851878E-5</v>
          </cell>
          <cell r="I389">
            <v>4.4751945188116203E-5</v>
          </cell>
          <cell r="J389">
            <v>2.420750452017971E-5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H390">
            <v>23.689828636897406</v>
          </cell>
          <cell r="I390">
            <v>25.010120379442192</v>
          </cell>
          <cell r="J390">
            <v>28.532722746967089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H391">
            <v>3.8749458918158646</v>
          </cell>
          <cell r="I391">
            <v>3.2972624583375394</v>
          </cell>
          <cell r="J391">
            <v>2.2809509892218003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H392">
            <v>2.4417561506922607</v>
          </cell>
          <cell r="I392">
            <v>1.9300959802775339</v>
          </cell>
          <cell r="J392">
            <v>1.0696111808122291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H393">
            <v>1.378169016424811</v>
          </cell>
          <cell r="I393">
            <v>1.3911835947896869</v>
          </cell>
          <cell r="J393">
            <v>1.4011595665109922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H394">
            <v>2.9795211370271462</v>
          </cell>
          <cell r="I394">
            <v>3.8328367189847499</v>
          </cell>
          <cell r="J394">
            <v>5.6870025644095525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H395"/>
          <cell r="I395"/>
          <cell r="J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H396">
            <v>0.1904020531876062</v>
          </cell>
          <cell r="I396">
            <v>0.23235307343849917</v>
          </cell>
          <cell r="J396">
            <v>0.31961076589047166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H397">
            <v>1.2794270986643428</v>
          </cell>
          <cell r="I397">
            <v>1.3875319142339022</v>
          </cell>
          <cell r="J397">
            <v>1.6186597126850719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H398">
            <v>2.1019380168253123</v>
          </cell>
          <cell r="I398">
            <v>1.9859072629403733</v>
          </cell>
          <cell r="J398">
            <v>1.8285748898089529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H399">
            <v>1.1396015171730267</v>
          </cell>
          <cell r="I399">
            <v>1.2139068312040875</v>
          </cell>
          <cell r="J399">
            <v>1.3978449046702526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H400">
            <v>8.3041091355139418</v>
          </cell>
          <cell r="I400">
            <v>9.7390792153907686</v>
          </cell>
          <cell r="J400">
            <v>12.929343136822254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H401">
            <v>2.9795212987455644</v>
          </cell>
          <cell r="I401">
            <v>3.8328352975489617</v>
          </cell>
          <cell r="J401">
            <v>5.6870029592234159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H402">
            <v>74.561622005685905</v>
          </cell>
          <cell r="I402">
            <v>92.456113619284494</v>
          </cell>
          <cell r="J402">
            <v>127.786154911691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H403">
            <v>1.3220145745688987</v>
          </cell>
          <cell r="I403">
            <v>1.6392927946681641</v>
          </cell>
          <cell r="J403">
            <v>2.2657119665193499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H404">
            <v>5.8539848006886303E-2</v>
          </cell>
          <cell r="I404">
            <v>0.13441409945284799</v>
          </cell>
          <cell r="J404">
            <v>0.26640325095413198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H405">
            <v>0.20366062386355988</v>
          </cell>
          <cell r="I405">
            <v>0.26198163817384174</v>
          </cell>
          <cell r="J405">
            <v>0.38871400155761121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H406">
            <v>8.5338338253637843E-6</v>
          </cell>
          <cell r="I406">
            <v>7.8411929507370259E-6</v>
          </cell>
          <cell r="J406">
            <v>4.6322445147807465E-6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H407">
            <v>9.5459863732392302E-6</v>
          </cell>
          <cell r="I407">
            <v>8.8929654618739696E-6</v>
          </cell>
          <cell r="J407">
            <v>4.3815737410254796E-6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H408">
            <v>7.6132827924348195E-2</v>
          </cell>
          <cell r="I408">
            <v>9.0662303623137305E-2</v>
          </cell>
          <cell r="J408">
            <v>0.16234906863565099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H409">
            <v>0.16096603591219</v>
          </cell>
          <cell r="I409">
            <v>0.19088615479382567</v>
          </cell>
          <cell r="J409">
            <v>0.26030367033347646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H410">
            <v>932.21251753783702</v>
          </cell>
          <cell r="I410">
            <v>725.72931003674603</v>
          </cell>
          <cell r="J410">
            <v>317.43979980732701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H411">
            <v>11.132053417355605</v>
          </cell>
          <cell r="I411">
            <v>8.7069071223710921</v>
          </cell>
          <cell r="J411">
            <v>3.822618947998274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H412">
            <v>12.648745149767128</v>
          </cell>
          <cell r="I412">
            <v>9.8470734061973673</v>
          </cell>
          <cell r="J412">
            <v>4.3071885998280397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H413">
            <v>0.35678433627733602</v>
          </cell>
          <cell r="I413">
            <v>0.25806168249122402</v>
          </cell>
          <cell r="J413">
            <v>1.46688527690656E-7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H414">
            <v>0.78620491082336907</v>
          </cell>
          <cell r="I414">
            <v>0.61484593969241175</v>
          </cell>
          <cell r="J414">
            <v>0.33819474740279992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H415">
            <v>4.641542294558775</v>
          </cell>
          <cell r="I415">
            <v>5.4896721958610888</v>
          </cell>
          <cell r="J415">
            <v>7.0824988324798799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H416">
            <v>138.30145877053999</v>
          </cell>
          <cell r="I416">
            <v>161.110247264815</v>
          </cell>
          <cell r="J416">
            <v>202.338926754521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H417">
            <v>4.641542294558775</v>
          </cell>
          <cell r="I417">
            <v>5.4896721958610888</v>
          </cell>
          <cell r="J417">
            <v>7.0824988324798799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H418">
            <v>2.4521535243003507</v>
          </cell>
          <cell r="I418">
            <v>2.8565646678158672</v>
          </cell>
          <cell r="J418">
            <v>3.5875696233070991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H419">
            <v>5.76415292223924E-2</v>
          </cell>
          <cell r="I419">
            <v>0.25155135850430199</v>
          </cell>
          <cell r="J419">
            <v>0.36526664528354902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H420">
            <v>0.37499943218410103</v>
          </cell>
          <cell r="I420">
            <v>0.44351778058176355</v>
          </cell>
          <cell r="J420">
            <v>0.57220788468430572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H421">
            <v>2.4829108502612659E-4</v>
          </cell>
          <cell r="I421">
            <v>3.3112706486050506E-4</v>
          </cell>
          <cell r="J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H422">
            <v>6.5126483012576514E-4</v>
          </cell>
          <cell r="I422">
            <v>2.3280153937998789E-4</v>
          </cell>
          <cell r="J422">
            <v>3.0457267796670553E-4</v>
          </cell>
        </row>
        <row r="423">
          <cell r="A423" t="str">
            <v>D-RHES_LTH_CHPWOD</v>
          </cell>
          <cell r="B423" t="str">
            <v>VAR_fin</v>
          </cell>
          <cell r="C423" t="str">
            <v>RHES_LTH_CHPWOD</v>
          </cell>
          <cell r="H423">
            <v>9.0046309271616428E-4</v>
          </cell>
          <cell r="I423">
            <v>5.6469374486787247E-4</v>
          </cell>
          <cell r="J423">
            <v>3.0524018257340645E-4</v>
          </cell>
        </row>
        <row r="424">
          <cell r="A424" t="str">
            <v>ITOT-SWHSOLBR</v>
          </cell>
          <cell r="B424" t="str">
            <v>VAR_fout</v>
          </cell>
          <cell r="C424" t="str">
            <v>ITOT-SWHASOL</v>
          </cell>
          <cell r="H424">
            <v>0.36358977403196419</v>
          </cell>
          <cell r="I424">
            <v>1.3063410365228656</v>
          </cell>
          <cell r="J424">
            <v>1.3077011751812042</v>
          </cell>
        </row>
        <row r="425">
          <cell r="A425" t="str">
            <v>ITOT-SWHSOLBR</v>
          </cell>
          <cell r="B425" t="str">
            <v>VAR_fin</v>
          </cell>
          <cell r="C425" t="str">
            <v>SOL</v>
          </cell>
          <cell r="H425">
            <v>0.36358977403196419</v>
          </cell>
          <cell r="I425">
            <v>1.3063410365228656</v>
          </cell>
          <cell r="J425">
            <v>1.3077011751812042</v>
          </cell>
        </row>
        <row r="426">
          <cell r="A426" t="str">
            <v>ITOT-SWHSOLBR</v>
          </cell>
          <cell r="B426" t="str">
            <v>VAR_ncap</v>
          </cell>
          <cell r="C426" t="str">
            <v>-</v>
          </cell>
          <cell r="H426">
            <v>9.5413916750182598E-2</v>
          </cell>
          <cell r="I426">
            <v>9.5149406542611406E-2</v>
          </cell>
          <cell r="J426">
            <v>8.1149946244159499E-2</v>
          </cell>
        </row>
        <row r="427">
          <cell r="A427" t="str">
            <v>ITOT-SWHSOLBR</v>
          </cell>
          <cell r="B427" t="str">
            <v>VAR_cap</v>
          </cell>
          <cell r="C427" t="str">
            <v>-</v>
          </cell>
          <cell r="H427">
            <v>0.19056423271053158</v>
          </cell>
          <cell r="I427">
            <v>0.19056336256832199</v>
          </cell>
          <cell r="J427">
            <v>0.19056263679806401</v>
          </cell>
        </row>
        <row r="428">
          <cell r="A428" t="str">
            <v>SCOM-SHNGAHP</v>
          </cell>
          <cell r="B428" t="str">
            <v>VAR_fout</v>
          </cell>
          <cell r="C428" t="str">
            <v>SCOM-SHANGAH</v>
          </cell>
          <cell r="H428">
            <v>4.3787377889613595</v>
          </cell>
          <cell r="I428">
            <v>5.441288883683435</v>
          </cell>
          <cell r="J428">
            <v>7.7912044759528003</v>
          </cell>
        </row>
        <row r="429">
          <cell r="A429" t="str">
            <v>SCOM-SHNGAHP</v>
          </cell>
          <cell r="B429" t="str">
            <v>VAR_fout</v>
          </cell>
          <cell r="C429" t="str">
            <v>CO2_S</v>
          </cell>
          <cell r="H429">
            <v>123.69445989408899</v>
          </cell>
          <cell r="I429">
            <v>150.98311779200699</v>
          </cell>
          <cell r="J429">
            <v>208.53179496636201</v>
          </cell>
        </row>
        <row r="430">
          <cell r="A430" t="str">
            <v>SCOM-SHNGAHP</v>
          </cell>
          <cell r="B430" t="str">
            <v>VAR_fin</v>
          </cell>
          <cell r="C430" t="str">
            <v>SCOMELCHPC</v>
          </cell>
          <cell r="H430">
            <v>4.3787377889613595</v>
          </cell>
          <cell r="I430">
            <v>5.441288883683435</v>
          </cell>
          <cell r="J430">
            <v>7.7912044759528003</v>
          </cell>
        </row>
        <row r="431">
          <cell r="A431" t="str">
            <v>SCOM-SHNGAHP</v>
          </cell>
          <cell r="B431" t="str">
            <v>VAR_fin</v>
          </cell>
          <cell r="C431" t="str">
            <v>SNGA</v>
          </cell>
          <cell r="H431">
            <v>2.1931641825193036</v>
          </cell>
          <cell r="I431">
            <v>2.6770056346100568</v>
          </cell>
          <cell r="J431">
            <v>3.6973722511766245</v>
          </cell>
        </row>
        <row r="432">
          <cell r="A432" t="str">
            <v>SCOM-SHNGAHP</v>
          </cell>
          <cell r="B432" t="str">
            <v>VAR_ncap</v>
          </cell>
          <cell r="C432" t="str">
            <v>-</v>
          </cell>
          <cell r="H432">
            <v>7.1531180942447495E-2</v>
          </cell>
          <cell r="I432">
            <v>0.23563954005719201</v>
          </cell>
          <cell r="J432">
            <v>0.40358873176384902</v>
          </cell>
        </row>
        <row r="433">
          <cell r="A433" t="str">
            <v>SCOM-SHNGAHP</v>
          </cell>
          <cell r="B433" t="str">
            <v>VAR_cap</v>
          </cell>
          <cell r="C433" t="str">
            <v>-</v>
          </cell>
          <cell r="H433">
            <v>0.3385115702368775</v>
          </cell>
          <cell r="I433">
            <v>0.4221743688377641</v>
          </cell>
          <cell r="J433">
            <v>0.60485739510965009</v>
          </cell>
        </row>
        <row r="434">
          <cell r="A434" t="str">
            <v>RHNS-SHNGABR</v>
          </cell>
          <cell r="B434" t="str">
            <v>VAR_fout</v>
          </cell>
          <cell r="C434" t="str">
            <v>CO2_R</v>
          </cell>
          <cell r="H434">
            <v>8.8911860688287891</v>
          </cell>
          <cell r="I434">
            <v>10.4786219418455</v>
          </cell>
          <cell r="J434">
            <v>12.0590774931662</v>
          </cell>
        </row>
        <row r="435">
          <cell r="A435" t="str">
            <v>RHNS-SHNGABR</v>
          </cell>
          <cell r="B435" t="str">
            <v>VAR_fout</v>
          </cell>
          <cell r="C435" t="str">
            <v>RHNS-SHNGA</v>
          </cell>
          <cell r="H435">
            <v>0.15130069732666762</v>
          </cell>
          <cell r="I435">
            <v>0.17831844866068269</v>
          </cell>
          <cell r="J435">
            <v>0.2052136247298964</v>
          </cell>
        </row>
        <row r="436">
          <cell r="A436" t="str">
            <v>RHNS-SHNGABR</v>
          </cell>
          <cell r="B436" t="str">
            <v>VAR_fin</v>
          </cell>
          <cell r="C436" t="str">
            <v>RNGA</v>
          </cell>
          <cell r="H436">
            <v>0.15764514306434022</v>
          </cell>
          <cell r="I436">
            <v>0.18579116918165878</v>
          </cell>
          <cell r="J436">
            <v>0.21381343072989722</v>
          </cell>
        </row>
        <row r="437">
          <cell r="A437" t="str">
            <v>RHNS-SHNGABR</v>
          </cell>
          <cell r="B437" t="str">
            <v>VAR_ncap</v>
          </cell>
          <cell r="C437" t="str">
            <v>-</v>
          </cell>
          <cell r="H437">
            <v>6.4685620237254901E-3</v>
          </cell>
          <cell r="I437">
            <v>6.0610826042133397E-3</v>
          </cell>
          <cell r="J437">
            <v>8.4021085340579907E-3</v>
          </cell>
        </row>
        <row r="438">
          <cell r="A438" t="str">
            <v>RHNS-SHNGABR</v>
          </cell>
          <cell r="B438" t="str">
            <v>VAR_cap</v>
          </cell>
          <cell r="C438" t="str">
            <v>-</v>
          </cell>
          <cell r="H438">
            <v>1.1098640364487888E-2</v>
          </cell>
          <cell r="I438">
            <v>1.3070100112564468E-2</v>
          </cell>
          <cell r="J438">
            <v>1.5536791936740388E-2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RHSA_LTH</v>
          </cell>
          <cell r="H439">
            <v>0.57082370352884315</v>
          </cell>
          <cell r="I439">
            <v>0.68801073214159003</v>
          </cell>
          <cell r="J439">
            <v>1.4150251260623339</v>
          </cell>
        </row>
        <row r="440">
          <cell r="A440" t="str">
            <v>D-RHNM_LTH_CHPNGA</v>
          </cell>
          <cell r="B440" t="str">
            <v>VAR_fout</v>
          </cell>
          <cell r="C440" t="str">
            <v>LTH</v>
          </cell>
          <cell r="H440">
            <v>1.7172535215656598E-3</v>
          </cell>
          <cell r="I440">
            <v>3.1692449303741487E-3</v>
          </cell>
          <cell r="J440">
            <v>5.224475655933947E-3</v>
          </cell>
        </row>
        <row r="441">
          <cell r="A441" t="str">
            <v>D-RHNM_LTH_CHPNGA</v>
          </cell>
          <cell r="B441" t="str">
            <v>VAR_fout</v>
          </cell>
          <cell r="C441" t="str">
            <v>RHNM_LTH_CHPNGA_ON</v>
          </cell>
          <cell r="H441">
            <v>0.45457919402536506</v>
          </cell>
          <cell r="I441">
            <v>0.61505469261087209</v>
          </cell>
        </row>
        <row r="442">
          <cell r="A442" t="str">
            <v>D-RHNM_LTH_CHPNGA</v>
          </cell>
          <cell r="B442" t="str">
            <v>VAR_fin</v>
          </cell>
          <cell r="C442" t="str">
            <v>RHNM_LTH_CHPNGA</v>
          </cell>
          <cell r="H442">
            <v>1.0271201510757737</v>
          </cell>
          <cell r="I442">
            <v>1.3062346696828357</v>
          </cell>
          <cell r="J442">
            <v>1.4202496017182662</v>
          </cell>
        </row>
        <row r="443">
          <cell r="A443" t="str">
            <v>RHNM-SHELCHP</v>
          </cell>
          <cell r="B443" t="str">
            <v>VAR_fout</v>
          </cell>
          <cell r="C443" t="str">
            <v>RHNM-SHAELCH</v>
          </cell>
          <cell r="H443">
            <v>2.2396823076039909</v>
          </cell>
          <cell r="I443">
            <v>2.6647259340656535</v>
          </cell>
          <cell r="J443">
            <v>3.3469003124170582</v>
          </cell>
        </row>
        <row r="444">
          <cell r="A444" t="str">
            <v>RHNM-SHELCHP</v>
          </cell>
          <cell r="B444" t="str">
            <v>VAR_fin</v>
          </cell>
          <cell r="C444" t="str">
            <v>RHNM_ELC</v>
          </cell>
          <cell r="H444">
            <v>0.62648425447075129</v>
          </cell>
          <cell r="I444">
            <v>0.73171317030143701</v>
          </cell>
          <cell r="J444">
            <v>0.88584536432464778</v>
          </cell>
        </row>
        <row r="445">
          <cell r="A445" t="str">
            <v>RHNM-SHELCHP</v>
          </cell>
          <cell r="B445" t="str">
            <v>VAR_fin</v>
          </cell>
          <cell r="C445" t="str">
            <v>RHNMELCHPC</v>
          </cell>
          <cell r="H445">
            <v>2.2396823076039909</v>
          </cell>
          <cell r="I445">
            <v>2.6647259340656535</v>
          </cell>
          <cell r="J445">
            <v>3.3469003124170582</v>
          </cell>
        </row>
        <row r="446">
          <cell r="A446" t="str">
            <v>RHNM-SHELCHP</v>
          </cell>
          <cell r="B446" t="str">
            <v>VAR_ncap</v>
          </cell>
          <cell r="C446" t="str">
            <v>-</v>
          </cell>
          <cell r="H446">
            <v>4.2404461369117998E-2</v>
          </cell>
          <cell r="I446">
            <v>0.11060270608004</v>
          </cell>
          <cell r="J446">
            <v>0.161599897596578</v>
          </cell>
        </row>
        <row r="447">
          <cell r="A447" t="str">
            <v>RHNM-SHELCHP</v>
          </cell>
          <cell r="B447" t="str">
            <v>VAR_cap</v>
          </cell>
          <cell r="C447" t="str">
            <v>-</v>
          </cell>
          <cell r="H447">
            <v>0.17388721320303124</v>
          </cell>
          <cell r="I447">
            <v>0.20685742860474959</v>
          </cell>
          <cell r="J447">
            <v>0.25980472174802666</v>
          </cell>
        </row>
        <row r="448">
          <cell r="A448" t="str">
            <v>D-IH2R</v>
          </cell>
          <cell r="B448" t="str">
            <v>VAR_fout</v>
          </cell>
          <cell r="C448" t="str">
            <v>IH2</v>
          </cell>
          <cell r="H448">
            <v>1.466220709808798E-3</v>
          </cell>
          <cell r="I448">
            <v>1.2159489965331951E-3</v>
          </cell>
          <cell r="J448">
            <v>1.7011853372500448E-2</v>
          </cell>
        </row>
        <row r="449">
          <cell r="A449" t="str">
            <v>D-IH2R</v>
          </cell>
          <cell r="B449" t="str">
            <v>VAR_fin</v>
          </cell>
          <cell r="C449" t="str">
            <v>H2</v>
          </cell>
          <cell r="H449">
            <v>1.466220709808798E-3</v>
          </cell>
          <cell r="I449">
            <v>1.2159489965331951E-3</v>
          </cell>
          <cell r="J449">
            <v>1.7011853372500448E-2</v>
          </cell>
        </row>
        <row r="450">
          <cell r="A450" t="str">
            <v>D-IH2R</v>
          </cell>
          <cell r="B450" t="str">
            <v>VAR_ncap</v>
          </cell>
          <cell r="C450" t="str">
            <v>-</v>
          </cell>
          <cell r="H450">
            <v>1.56368581626664E-4</v>
          </cell>
          <cell r="I450">
            <v>1.75562355443003E-4</v>
          </cell>
          <cell r="J450">
            <v>2.09439508721012E-3</v>
          </cell>
        </row>
        <row r="451">
          <cell r="A451" t="str">
            <v>D-IH2R</v>
          </cell>
          <cell r="B451" t="str">
            <v>VAR_cap</v>
          </cell>
          <cell r="C451" t="str">
            <v>-</v>
          </cell>
          <cell r="H451">
            <v>2.58499988627643E-4</v>
          </cell>
          <cell r="I451">
            <v>2.0325865935832301E-4</v>
          </cell>
          <cell r="J451">
            <v>2.1545289240778301E-3</v>
          </cell>
        </row>
        <row r="452">
          <cell r="A452" t="str">
            <v>RHEM-SHSTG-ELC</v>
          </cell>
          <cell r="B452" t="str">
            <v>VAR_fout</v>
          </cell>
          <cell r="C452" t="str">
            <v>RHEM-SHAELCB</v>
          </cell>
          <cell r="H452">
            <v>7.7431085235605364E-4</v>
          </cell>
          <cell r="I452">
            <v>5.2510999292579188E-4</v>
          </cell>
          <cell r="J452">
            <v>1.0141788001761134E-3</v>
          </cell>
        </row>
        <row r="453">
          <cell r="A453" t="str">
            <v>RHEM-SHSTG-ELC</v>
          </cell>
          <cell r="B453" t="str">
            <v>VAR_fout</v>
          </cell>
          <cell r="C453" t="str">
            <v>AUX_RHEM-SHSTG-ELC_OUT</v>
          </cell>
          <cell r="H453">
            <v>7.7508516320840936E-4</v>
          </cell>
          <cell r="I453">
            <v>5.256351029187177E-4</v>
          </cell>
          <cell r="J453">
            <v>1.0151929789762901E-3</v>
          </cell>
        </row>
        <row r="454">
          <cell r="A454" t="str">
            <v>RHEM-SHSTG-ELC</v>
          </cell>
          <cell r="B454" t="str">
            <v>VAR_fin</v>
          </cell>
          <cell r="C454" t="str">
            <v>RHEM-SHAELCB</v>
          </cell>
          <cell r="H454">
            <v>7.7456404241807398E-4</v>
          </cell>
          <cell r="I454">
            <v>5.256558798473292E-4</v>
          </cell>
          <cell r="J454">
            <v>1.0147105340378075E-3</v>
          </cell>
        </row>
        <row r="455">
          <cell r="A455" t="str">
            <v>RHEM-SHSTG-ELC</v>
          </cell>
          <cell r="B455" t="str">
            <v>VAR_ncap</v>
          </cell>
          <cell r="C455" t="str">
            <v>-</v>
          </cell>
          <cell r="H455">
            <v>5.43655427775519E-5</v>
          </cell>
          <cell r="I455">
            <v>6.2943466732307395E-5</v>
          </cell>
          <cell r="J455">
            <v>1.2358718215461101E-4</v>
          </cell>
        </row>
        <row r="456">
          <cell r="A456" t="str">
            <v>RHEM-SHSTG-ELC</v>
          </cell>
          <cell r="B456" t="str">
            <v>VAR_cap</v>
          </cell>
          <cell r="C456" t="str">
            <v>-</v>
          </cell>
          <cell r="H456">
            <v>1.5184611021189925E-4</v>
          </cell>
          <cell r="I456">
            <v>1.0505456466487371E-4</v>
          </cell>
          <cell r="J456">
            <v>1.699525667306107E-4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H457">
            <v>1.4160485222335399E-4</v>
          </cell>
          <cell r="I457">
            <v>7.7399098318848297E-5</v>
          </cell>
          <cell r="J457">
            <v>4.95943270052653E-5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H458">
            <v>1.929187423309783E-4</v>
          </cell>
          <cell r="I458">
            <v>1.4773228115635899E-4</v>
          </cell>
          <cell r="J458">
            <v>8.0731909884253293E-5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H459">
            <v>77.2458497237552</v>
          </cell>
          <cell r="I459">
            <v>77.460094886690911</v>
          </cell>
          <cell r="J459">
            <v>77.875770059314632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H460">
            <v>3.411926125411148E-2</v>
          </cell>
          <cell r="I460">
            <v>0.20440634646502776</v>
          </cell>
          <cell r="J460">
            <v>0.19421781010499997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H461">
            <v>58.525414595590554</v>
          </cell>
          <cell r="I461">
            <v>56.013410668705809</v>
          </cell>
          <cell r="J461">
            <v>46.147622800567532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H462">
            <v>5.597071796319316</v>
          </cell>
          <cell r="I462">
            <v>5.5972761154663733</v>
          </cell>
          <cell r="J462">
            <v>13.035702836919011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H463">
            <v>1.5234193883421956</v>
          </cell>
          <cell r="I463">
            <v>3.1662459876578706</v>
          </cell>
          <cell r="J463">
            <v>5.9744661474234126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H464">
            <v>11.202318295267016</v>
          </cell>
          <cell r="I464">
            <v>11.172541609136021</v>
          </cell>
          <cell r="J464">
            <v>11.216168500111372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H465">
            <v>0.36358169775737043</v>
          </cell>
          <cell r="I465">
            <v>1.3062933603005451</v>
          </cell>
          <cell r="J465">
            <v>1.3076833633493392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H466">
            <v>1.4265975430158638E-3</v>
          </cell>
          <cell r="I466">
            <v>1.4269358225375522E-3</v>
          </cell>
          <cell r="J466">
            <v>1.0126554725762556E-3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H467">
            <v>5.7371656480026498E-4</v>
          </cell>
          <cell r="I467">
            <v>4.9762337031067458E-4</v>
          </cell>
          <cell r="J467">
            <v>3.182424191978747E-4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H468">
            <v>2.000314107816128E-3</v>
          </cell>
          <cell r="I468">
            <v>1.9245591928482274E-3</v>
          </cell>
          <cell r="J468">
            <v>1.3308978917741302E-3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H469">
            <v>5.6430135126202673E-2</v>
          </cell>
          <cell r="I469">
            <v>7.05231763304177E-2</v>
          </cell>
          <cell r="J469">
            <v>0.16032302520132072</v>
          </cell>
        </row>
        <row r="470">
          <cell r="A470" t="str">
            <v>RHNM-SHSTG-NGAHP</v>
          </cell>
          <cell r="B470" t="str">
            <v>VAR_fout</v>
          </cell>
          <cell r="C470" t="str">
            <v>AUX_RHNM-SHSTG-NGAHP_OUT</v>
          </cell>
          <cell r="H470">
            <v>5.6486565261328843E-2</v>
          </cell>
          <cell r="I470">
            <v>7.0593699506748098E-2</v>
          </cell>
          <cell r="J470">
            <v>0.16048334822652183</v>
          </cell>
        </row>
        <row r="471">
          <cell r="A471" t="str">
            <v>RHNM-SHSTG-NGAHP</v>
          </cell>
          <cell r="B471" t="str">
            <v>VAR_fin</v>
          </cell>
          <cell r="C471" t="str">
            <v>RHNM-SHANGAH</v>
          </cell>
          <cell r="H471">
            <v>5.6437995645194805E-2</v>
          </cell>
          <cell r="I471">
            <v>7.0531762094594844E-2</v>
          </cell>
          <cell r="J471">
            <v>0.16033140683691569</v>
          </cell>
        </row>
        <row r="472">
          <cell r="A472" t="str">
            <v>RHNM-SHSTG-NGAHP</v>
          </cell>
          <cell r="B472" t="str">
            <v>VAR_ncap</v>
          </cell>
          <cell r="C472" t="str">
            <v>-</v>
          </cell>
          <cell r="H472">
            <v>6.1235674139843502E-3</v>
          </cell>
          <cell r="I472">
            <v>1.08504061974595E-2</v>
          </cell>
          <cell r="J472">
            <v>2.12564003229893E-2</v>
          </cell>
        </row>
        <row r="473">
          <cell r="A473" t="str">
            <v>RHNM-SHSTG-NGAHP</v>
          </cell>
          <cell r="B473" t="str">
            <v>VAR_cap</v>
          </cell>
          <cell r="C473" t="str">
            <v>-</v>
          </cell>
          <cell r="H473">
            <v>1.8567946290954922E-2</v>
          </cell>
          <cell r="I473">
            <v>2.3300757616938544E-2</v>
          </cell>
          <cell r="J473">
            <v>3.167793591602986E-2</v>
          </cell>
        </row>
        <row r="474">
          <cell r="A474" t="str">
            <v>D-IBIO</v>
          </cell>
          <cell r="B474" t="str">
            <v>VAR_fout</v>
          </cell>
          <cell r="C474" t="str">
            <v>IBIO</v>
          </cell>
          <cell r="H474">
            <v>6.134688796366671</v>
          </cell>
          <cell r="I474">
            <v>6.1373590788992969</v>
          </cell>
          <cell r="J474">
            <v>6.2256206306065209</v>
          </cell>
        </row>
        <row r="475">
          <cell r="A475" t="str">
            <v>D-IBIO</v>
          </cell>
          <cell r="B475" t="str">
            <v>VAR_fin</v>
          </cell>
          <cell r="C475" t="str">
            <v>BIO</v>
          </cell>
          <cell r="H475">
            <v>6.134688796366671</v>
          </cell>
          <cell r="I475">
            <v>6.1373590788992969</v>
          </cell>
          <cell r="J475">
            <v>6.2256206306065209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RHES_ELC</v>
          </cell>
          <cell r="H476">
            <v>2.8684582247605925E-4</v>
          </cell>
          <cell r="I476">
            <v>2.3184356297369161E-4</v>
          </cell>
          <cell r="J476">
            <v>1.4199690212060635E-4</v>
          </cell>
        </row>
        <row r="477">
          <cell r="A477" t="str">
            <v>D-RHES_KEV_WOD_ELC_CHP</v>
          </cell>
          <cell r="B477" t="str">
            <v>VAR_fout</v>
          </cell>
          <cell r="C477" t="str">
            <v>ELC5</v>
          </cell>
          <cell r="H477">
            <v>2.3154274553554603E-4</v>
          </cell>
          <cell r="I477">
            <v>1.8313690625013256E-4</v>
          </cell>
          <cell r="J477">
            <v>1.1049065053847039E-4</v>
          </cell>
        </row>
        <row r="478">
          <cell r="A478" t="str">
            <v>D-RHES_KEV_WOD_ELC_CHP</v>
          </cell>
          <cell r="B478" t="str">
            <v>VAR_fin</v>
          </cell>
          <cell r="C478" t="str">
            <v>RHES_KEV_WOD_ELC_CHP</v>
          </cell>
          <cell r="H478">
            <v>5.1420173304559855E-4</v>
          </cell>
          <cell r="I478">
            <v>4.1128024689087453E-4</v>
          </cell>
          <cell r="J478">
            <v>2.4906996984226589E-4</v>
          </cell>
        </row>
        <row r="479">
          <cell r="A479" t="str">
            <v>RHNS-SHLFOBR</v>
          </cell>
          <cell r="B479" t="str">
            <v>VAR_fout</v>
          </cell>
          <cell r="C479" t="str">
            <v>CO2_R</v>
          </cell>
          <cell r="H479">
            <v>5.6640787350582</v>
          </cell>
          <cell r="I479">
            <v>5.6559888478056601</v>
          </cell>
        </row>
        <row r="480">
          <cell r="A480" t="str">
            <v>RHNS-SHLFOBR</v>
          </cell>
          <cell r="B480" t="str">
            <v>VAR_fout</v>
          </cell>
          <cell r="C480" t="str">
            <v>RHNS-SHLFO</v>
          </cell>
          <cell r="H480">
            <v>7.2966685499412431E-2</v>
          </cell>
          <cell r="I480">
            <v>7.2864524285089188E-2</v>
          </cell>
        </row>
        <row r="481">
          <cell r="A481" t="str">
            <v>RHNS-SHLFOBR</v>
          </cell>
          <cell r="B481" t="str">
            <v>VAR_fin</v>
          </cell>
          <cell r="C481" t="str">
            <v>RLFO</v>
          </cell>
          <cell r="H481">
            <v>7.6853171439052959E-2</v>
          </cell>
          <cell r="I481">
            <v>7.6743403633726753E-2</v>
          </cell>
        </row>
        <row r="482">
          <cell r="A482" t="str">
            <v>RHNS-SHLFOBR</v>
          </cell>
          <cell r="B482" t="str">
            <v>VAR_ncap</v>
          </cell>
          <cell r="C482" t="str">
            <v>-</v>
          </cell>
        </row>
        <row r="483">
          <cell r="A483" t="str">
            <v>RHNS-SHLFOBR</v>
          </cell>
          <cell r="B483" t="str">
            <v>VAR_cap</v>
          </cell>
          <cell r="C483" t="str">
            <v>-</v>
          </cell>
          <cell r="H483">
            <v>2.9976675430930182E-2</v>
          </cell>
          <cell r="I483">
            <v>5.3093243733397097E-3</v>
          </cell>
        </row>
        <row r="484">
          <cell r="A484" t="str">
            <v>D-SNGA</v>
          </cell>
          <cell r="B484" t="str">
            <v>VAR_fout</v>
          </cell>
          <cell r="C484" t="str">
            <v>CO2</v>
          </cell>
          <cell r="H484">
            <v>1924.32585277419</v>
          </cell>
          <cell r="I484">
            <v>1751.7837983962199</v>
          </cell>
          <cell r="J484">
            <v>1400.07884390648</v>
          </cell>
        </row>
        <row r="485">
          <cell r="A485" t="str">
            <v>D-SNGA</v>
          </cell>
          <cell r="B485" t="str">
            <v>VAR_fout</v>
          </cell>
          <cell r="C485" t="str">
            <v>SNGA</v>
          </cell>
          <cell r="H485">
            <v>34.035078321798956</v>
          </cell>
          <cell r="I485">
            <v>30.961228150835716</v>
          </cell>
          <cell r="J485">
            <v>24.745119888926716</v>
          </cell>
        </row>
        <row r="486">
          <cell r="A486" t="str">
            <v>D-SNGA</v>
          </cell>
          <cell r="B486" t="str">
            <v>VAR_fin</v>
          </cell>
          <cell r="C486" t="str">
            <v>NGA</v>
          </cell>
          <cell r="H486">
            <v>34.119252708762239</v>
          </cell>
          <cell r="I486">
            <v>31.059996425464888</v>
          </cell>
          <cell r="J486">
            <v>24.82409297706517</v>
          </cell>
        </row>
        <row r="487">
          <cell r="A487" t="str">
            <v>D-SNGA</v>
          </cell>
          <cell r="B487" t="str">
            <v>VAR_fin</v>
          </cell>
          <cell r="C487" t="str">
            <v>BNGA</v>
          </cell>
          <cell r="H487">
            <v>2.4554740924774308E-2</v>
          </cell>
          <cell r="I487">
            <v>1.4107129197673187E-4</v>
          </cell>
          <cell r="J487">
            <v>8.116940755878656E-5</v>
          </cell>
        </row>
        <row r="488">
          <cell r="A488" t="str">
            <v>D-SNGA</v>
          </cell>
          <cell r="B488" t="str">
            <v>VAR_ncap</v>
          </cell>
          <cell r="C488" t="str">
            <v>-</v>
          </cell>
          <cell r="H488">
            <v>3.3394651214215298E-7</v>
          </cell>
          <cell r="I488">
            <v>5.0967107480220898E-7</v>
          </cell>
          <cell r="J488">
            <v>0.13978726950955001</v>
          </cell>
        </row>
        <row r="489">
          <cell r="A489" t="str">
            <v>D-SNGA</v>
          </cell>
          <cell r="B489" t="str">
            <v>VAR_cap</v>
          </cell>
          <cell r="C489" t="str">
            <v>-</v>
          </cell>
          <cell r="H489">
            <v>2.2350533023454267</v>
          </cell>
          <cell r="I489">
            <v>2.2350538120165013</v>
          </cell>
          <cell r="J489">
            <v>1.2606793823897711</v>
          </cell>
        </row>
        <row r="490">
          <cell r="A490" t="str">
            <v>D-IPLT</v>
          </cell>
          <cell r="B490" t="str">
            <v>VAR_fout</v>
          </cell>
          <cell r="C490" t="str">
            <v>IPLT</v>
          </cell>
          <cell r="H490">
            <v>0.73245288222881788</v>
          </cell>
          <cell r="I490">
            <v>0.73041417502964112</v>
          </cell>
          <cell r="J490">
            <v>0.72636105598263356</v>
          </cell>
        </row>
        <row r="491">
          <cell r="A491" t="str">
            <v>D-IPLT</v>
          </cell>
          <cell r="B491" t="str">
            <v>VAR_fin</v>
          </cell>
          <cell r="C491" t="str">
            <v>PLT</v>
          </cell>
          <cell r="H491">
            <v>0.73245288222881788</v>
          </cell>
          <cell r="I491">
            <v>0.73041417502964112</v>
          </cell>
          <cell r="J491">
            <v>0.72636105598263356</v>
          </cell>
        </row>
        <row r="492">
          <cell r="A492" t="str">
            <v>ITOT-SWHWODBR</v>
          </cell>
          <cell r="B492" t="str">
            <v>VAR_fout</v>
          </cell>
          <cell r="C492" t="str">
            <v>ITOT-SWH</v>
          </cell>
          <cell r="H492">
            <v>6.1550571688184981</v>
          </cell>
          <cell r="I492">
            <v>6.028654172787177</v>
          </cell>
          <cell r="J492">
            <v>5.8174303989381126</v>
          </cell>
        </row>
        <row r="493">
          <cell r="A493" t="str">
            <v>ITOT-SWHWODBR</v>
          </cell>
          <cell r="B493" t="str">
            <v>VAR_fin</v>
          </cell>
          <cell r="C493" t="str">
            <v>IWOD</v>
          </cell>
          <cell r="H493">
            <v>10.344633897173939</v>
          </cell>
          <cell r="I493">
            <v>10.103889675062302</v>
          </cell>
          <cell r="J493">
            <v>9.6957173315635181</v>
          </cell>
        </row>
        <row r="494">
          <cell r="A494" t="str">
            <v>ITOT-SWHWODBR</v>
          </cell>
          <cell r="B494" t="str">
            <v>VAR_fin</v>
          </cell>
          <cell r="C494" t="str">
            <v>ITOTWODBRC</v>
          </cell>
          <cell r="H494">
            <v>6.1550571688184981</v>
          </cell>
          <cell r="I494">
            <v>6.028654172787177</v>
          </cell>
          <cell r="J494">
            <v>5.8174303989381126</v>
          </cell>
        </row>
        <row r="495">
          <cell r="A495" t="str">
            <v>ITOT-SWHWODBR</v>
          </cell>
          <cell r="B495" t="str">
            <v>VAR_ncap</v>
          </cell>
          <cell r="C495" t="str">
            <v>-</v>
          </cell>
          <cell r="H495">
            <v>0.234677067051305</v>
          </cell>
          <cell r="I495">
            <v>9.8659304160035197E-2</v>
          </cell>
          <cell r="J495">
            <v>0.15670117775123099</v>
          </cell>
        </row>
        <row r="496">
          <cell r="A496" t="str">
            <v>ITOT-SWHWODBR</v>
          </cell>
          <cell r="B496" t="str">
            <v>VAR_cap</v>
          </cell>
          <cell r="C496" t="str">
            <v>-</v>
          </cell>
          <cell r="H496">
            <v>0.33633976370764168</v>
          </cell>
          <cell r="I496">
            <v>0.33333430119443613</v>
          </cell>
          <cell r="J496">
            <v>0.32755811310042687</v>
          </cell>
        </row>
        <row r="497">
          <cell r="A497" t="str">
            <v>D-ITOT_KEV_WOD_ELC_CHP</v>
          </cell>
          <cell r="B497" t="str">
            <v>VAR_fout</v>
          </cell>
          <cell r="C497" t="str">
            <v>ITOT_ELC</v>
          </cell>
          <cell r="H497">
            <v>2.4017544733616414</v>
          </cell>
          <cell r="I497">
            <v>3.4090092455219092</v>
          </cell>
          <cell r="J497">
            <v>3.8791207591268191</v>
          </cell>
        </row>
        <row r="498">
          <cell r="A498" t="str">
            <v>D-ITOT_KEV_WOD_ELC_CHP</v>
          </cell>
          <cell r="B498" t="str">
            <v>VAR_fout</v>
          </cell>
          <cell r="C498" t="str">
            <v>ELC5</v>
          </cell>
          <cell r="H498">
            <v>2.5930885116869388E-3</v>
          </cell>
          <cell r="I498">
            <v>5.191858031692425E-2</v>
          </cell>
          <cell r="J498">
            <v>3.3033792776782901E-2</v>
          </cell>
        </row>
        <row r="499">
          <cell r="A499" t="str">
            <v>D-ITOT_KEV_WOD_ELC_CHP</v>
          </cell>
          <cell r="B499" t="str">
            <v>VAR_fin</v>
          </cell>
          <cell r="C499" t="str">
            <v>ITOT_KEV_WOD_ELC_CHP</v>
          </cell>
          <cell r="H499">
            <v>2.404341869883805</v>
          </cell>
          <cell r="I499">
            <v>3.4609220835732253</v>
          </cell>
          <cell r="J499">
            <v>3.9121488018181552</v>
          </cell>
        </row>
        <row r="500">
          <cell r="A500" t="str">
            <v>RHEM-SHSTG-SOL</v>
          </cell>
          <cell r="B500" t="str">
            <v>VAR_fout</v>
          </cell>
          <cell r="C500" t="str">
            <v>RHEM-SHASOL</v>
          </cell>
          <cell r="H500">
            <v>7.0898183419371022E-3</v>
          </cell>
          <cell r="I500">
            <v>2.2289962596930856E-3</v>
          </cell>
          <cell r="J500">
            <v>2.6313190052137166E-3</v>
          </cell>
        </row>
        <row r="501">
          <cell r="A501" t="str">
            <v>RHEM-SHSTG-SOL</v>
          </cell>
          <cell r="B501" t="str">
            <v>VAR_fout</v>
          </cell>
          <cell r="C501" t="str">
            <v>AUX_RHEM-SHSTG-SOL_OUT</v>
          </cell>
          <cell r="H501">
            <v>7.0969081602790442E-3</v>
          </cell>
          <cell r="I501">
            <v>2.2312252559527749E-3</v>
          </cell>
          <cell r="J501">
            <v>2.6339503242189298E-3</v>
          </cell>
        </row>
        <row r="502">
          <cell r="A502" t="str">
            <v>RHEM-SHSTG-SOL</v>
          </cell>
          <cell r="B502" t="str">
            <v>VAR_fin</v>
          </cell>
          <cell r="C502" t="str">
            <v>RHEM-SHASOL</v>
          </cell>
          <cell r="H502">
            <v>7.0913574580868605E-3</v>
          </cell>
          <cell r="I502">
            <v>2.2310513891570806E-3</v>
          </cell>
          <cell r="J502">
            <v>2.6335784804872079E-3</v>
          </cell>
        </row>
        <row r="503">
          <cell r="A503" t="str">
            <v>RHEM-SHSTG-SOL</v>
          </cell>
          <cell r="B503" t="str">
            <v>VAR_ncap</v>
          </cell>
          <cell r="C503" t="str">
            <v>-</v>
          </cell>
          <cell r="H503">
            <v>3.3129646838633999E-4</v>
          </cell>
          <cell r="I503">
            <v>9.8348914114240101E-5</v>
          </cell>
          <cell r="J503">
            <v>2.2197509823927101E-4</v>
          </cell>
        </row>
        <row r="504">
          <cell r="A504" t="str">
            <v>RHEM-SHSTG-SOL</v>
          </cell>
          <cell r="B504" t="str">
            <v>VAR_cap</v>
          </cell>
          <cell r="C504" t="str">
            <v>-</v>
          </cell>
          <cell r="H504">
            <v>4.5904371957963697E-3</v>
          </cell>
          <cell r="I504">
            <v>4.2976295698798699E-4</v>
          </cell>
          <cell r="J504">
            <v>4.33486836385126E-4</v>
          </cell>
        </row>
        <row r="505">
          <cell r="A505" t="str">
            <v>ITOT-SWHCONBR10</v>
          </cell>
          <cell r="B505" t="str">
            <v>VAR_fout</v>
          </cell>
          <cell r="C505" t="str">
            <v>ITOT-ELS</v>
          </cell>
          <cell r="J505">
            <v>2.0372203786552829E-5</v>
          </cell>
        </row>
        <row r="506">
          <cell r="A506" t="str">
            <v>ITOT-SWHCONBR10</v>
          </cell>
          <cell r="B506" t="str">
            <v>VAR_fout</v>
          </cell>
          <cell r="C506" t="str">
            <v>ITOT-SWHC</v>
          </cell>
          <cell r="J506">
            <v>1.2551030884435077E-4</v>
          </cell>
        </row>
        <row r="507">
          <cell r="A507" t="str">
            <v>ITOT-SWHCONBR10</v>
          </cell>
          <cell r="B507" t="str">
            <v>VAR_fin</v>
          </cell>
          <cell r="C507" t="str">
            <v>CON</v>
          </cell>
          <cell r="J507">
            <v>1.4589163156757842E-4</v>
          </cell>
        </row>
        <row r="508">
          <cell r="A508" t="str">
            <v>ITOT-SWHCONBR10</v>
          </cell>
          <cell r="B508" t="str">
            <v>VAR_ncap</v>
          </cell>
          <cell r="C508" t="str">
            <v>-</v>
          </cell>
          <cell r="J508">
            <v>7.3836383121170803E-6</v>
          </cell>
        </row>
        <row r="509">
          <cell r="A509" t="str">
            <v>ITOT-SWHCONBR10</v>
          </cell>
          <cell r="B509" t="str">
            <v>VAR_cap</v>
          </cell>
          <cell r="C509" t="str">
            <v>-</v>
          </cell>
          <cell r="J509">
            <v>7.3836383121170803E-6</v>
          </cell>
        </row>
        <row r="510">
          <cell r="A510" t="str">
            <v>SCOM-SHSTG</v>
          </cell>
          <cell r="B510" t="str">
            <v>VAR_fout</v>
          </cell>
          <cell r="C510" t="str">
            <v>AUX_SCOM-SHSTG_OUT</v>
          </cell>
          <cell r="H510">
            <v>1.6723083017292346E-5</v>
          </cell>
          <cell r="I510">
            <v>1.8383381046885451E-5</v>
          </cell>
          <cell r="J510">
            <v>5.2191643677135724E-4</v>
          </cell>
        </row>
        <row r="511">
          <cell r="A511" t="str">
            <v>SCOM-SHSTG</v>
          </cell>
          <cell r="B511" t="str">
            <v>VAR_fout</v>
          </cell>
          <cell r="C511" t="str">
            <v>SCOM-SHD</v>
          </cell>
          <cell r="H511">
            <v>1.6741684889391661E-5</v>
          </cell>
          <cell r="I511">
            <v>1.8383381046885431E-5</v>
          </cell>
          <cell r="J511">
            <v>5.2191643677135724E-4</v>
          </cell>
        </row>
        <row r="512">
          <cell r="A512" t="str">
            <v>SCOM-SHSTG</v>
          </cell>
          <cell r="B512" t="str">
            <v>VAR_fin</v>
          </cell>
          <cell r="C512" t="str">
            <v>AUX_SCOM-SHSTG_IN</v>
          </cell>
          <cell r="H512">
            <v>1.7129789832584262E-5</v>
          </cell>
          <cell r="I512">
            <v>2.0176638830177608E-5</v>
          </cell>
          <cell r="J512">
            <v>5.2732029759178559E-4</v>
          </cell>
        </row>
        <row r="513">
          <cell r="A513" t="str">
            <v>SCOM-SHSTG</v>
          </cell>
          <cell r="B513" t="str">
            <v>VAR_fin</v>
          </cell>
          <cell r="C513" t="str">
            <v>SCOM-SHD</v>
          </cell>
          <cell r="H513">
            <v>1.7129789832584262E-5</v>
          </cell>
          <cell r="I513">
            <v>2.0176638830177608E-5</v>
          </cell>
          <cell r="J513">
            <v>5.2732029759178559E-4</v>
          </cell>
        </row>
        <row r="514">
          <cell r="A514" t="str">
            <v>SCOM-SHSTG</v>
          </cell>
          <cell r="B514" t="str">
            <v>VAR_ncap</v>
          </cell>
          <cell r="C514" t="str">
            <v>-</v>
          </cell>
          <cell r="H514">
            <v>2.8907856360431799E-5</v>
          </cell>
          <cell r="I514">
            <v>2.6240229973334298E-4</v>
          </cell>
          <cell r="J514">
            <v>2.8714348186070098E-4</v>
          </cell>
        </row>
        <row r="515">
          <cell r="A515" t="str">
            <v>SCOM-SHSTG</v>
          </cell>
          <cell r="B515" t="str">
            <v>VAR_cap</v>
          </cell>
          <cell r="C515" t="str">
            <v>-</v>
          </cell>
          <cell r="H515">
            <v>5.3523455614176078E-4</v>
          </cell>
          <cell r="I515">
            <v>4.6740883525966931E-4</v>
          </cell>
          <cell r="J515">
            <v>5.6949470781925994E-4</v>
          </cell>
        </row>
        <row r="516">
          <cell r="A516" t="str">
            <v>D-RNGA</v>
          </cell>
          <cell r="B516" t="str">
            <v>VAR_fout</v>
          </cell>
          <cell r="C516" t="str">
            <v>CO2</v>
          </cell>
          <cell r="H516">
            <v>2438.9389175247502</v>
          </cell>
          <cell r="I516">
            <v>2665.47149991684</v>
          </cell>
          <cell r="J516">
            <v>2176.78495640766</v>
          </cell>
        </row>
        <row r="517">
          <cell r="A517" t="str">
            <v>D-RNGA</v>
          </cell>
          <cell r="B517" t="str">
            <v>VAR_fout</v>
          </cell>
          <cell r="C517" t="str">
            <v>RNGA</v>
          </cell>
          <cell r="H517">
            <v>43.131069470015703</v>
          </cell>
          <cell r="I517">
            <v>47.109776364946363</v>
          </cell>
          <cell r="J517">
            <v>38.472653632646818</v>
          </cell>
        </row>
        <row r="518">
          <cell r="A518" t="str">
            <v>D-RNGA</v>
          </cell>
          <cell r="B518" t="str">
            <v>VAR_fin</v>
          </cell>
          <cell r="C518" t="str">
            <v>NGA</v>
          </cell>
          <cell r="H518">
            <v>43.243597828452927</v>
          </cell>
          <cell r="I518">
            <v>47.260132977248922</v>
          </cell>
          <cell r="J518">
            <v>38.59547795049054</v>
          </cell>
        </row>
        <row r="519">
          <cell r="A519" t="str">
            <v>D-RNGA</v>
          </cell>
          <cell r="B519" t="str">
            <v>VAR_fin</v>
          </cell>
          <cell r="C519" t="str">
            <v>BNGA</v>
          </cell>
          <cell r="H519">
            <v>2.525900094579947E-2</v>
          </cell>
          <cell r="I519">
            <v>1.4120206210507146E-4</v>
          </cell>
          <cell r="J519">
            <v>8.1175055877687224E-5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H520">
            <v>1.6778022932994799E-7</v>
          </cell>
          <cell r="I520">
            <v>2.7980969311375299E-7</v>
          </cell>
          <cell r="J520">
            <v>0.45959174344695403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H521">
            <v>3.0972407277926619</v>
          </cell>
          <cell r="I521">
            <v>3.0972410076023551</v>
          </cell>
          <cell r="J521">
            <v>2.0128749916896091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H525">
            <v>2.0512698457405301E-4</v>
          </cell>
          <cell r="I525">
            <v>1.5629651324665801E-4</v>
          </cell>
          <cell r="J525">
            <v>9.8669082971435698E-5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H526">
            <v>3.0638509644697199E-4</v>
          </cell>
          <cell r="I526">
            <v>2.7238093038479602E-4</v>
          </cell>
          <cell r="J526">
            <v>1.5839194104363998E-4</v>
          </cell>
        </row>
        <row r="527">
          <cell r="A527" t="str">
            <v>D-SCOM_KEV_BIO_ELC_CHP</v>
          </cell>
          <cell r="B527" t="str">
            <v>VAR_fout</v>
          </cell>
          <cell r="C527" t="str">
            <v>ELC5</v>
          </cell>
          <cell r="H527">
            <v>9.8386714696397206E-4</v>
          </cell>
          <cell r="I527">
            <v>7.4896792357927557E-4</v>
          </cell>
          <cell r="J527">
            <v>4.4236739211550683E-4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SCOM_ELC</v>
          </cell>
          <cell r="H528">
            <v>1.1049810118696901</v>
          </cell>
          <cell r="I528">
            <v>1.1052173213904175</v>
          </cell>
          <cell r="J528">
            <v>1.1055244325733353</v>
          </cell>
        </row>
        <row r="529">
          <cell r="A529" t="str">
            <v>D-SCOM_KEV_BIO_ELC_CHP</v>
          </cell>
          <cell r="B529" t="str">
            <v>VAR_fin</v>
          </cell>
          <cell r="C529" t="str">
            <v>SCOM_KEV_BIO_ELC_CHP</v>
          </cell>
          <cell r="H529">
            <v>1.1059601428598116</v>
          </cell>
          <cell r="I529">
            <v>1.1059602140522575</v>
          </cell>
          <cell r="J529">
            <v>1.1059603294083913</v>
          </cell>
        </row>
        <row r="530">
          <cell r="A530" t="str">
            <v>RHES-SHLTHCHPWOD</v>
          </cell>
          <cell r="B530" t="str">
            <v>VAR_ncap</v>
          </cell>
          <cell r="C530" t="str">
            <v>-</v>
          </cell>
          <cell r="H530">
            <v>7.3452543639435905E-5</v>
          </cell>
          <cell r="I530">
            <v>3.9774016609434303E-5</v>
          </cell>
          <cell r="J530">
            <v>2.4169627471549801E-5</v>
          </cell>
        </row>
        <row r="531">
          <cell r="A531" t="str">
            <v>RHES-SHLTHCHPWOD</v>
          </cell>
          <cell r="B531" t="str">
            <v>VAR_cap</v>
          </cell>
          <cell r="C531" t="str">
            <v>-</v>
          </cell>
          <cell r="H531">
            <v>9.9261030143447495E-5</v>
          </cell>
          <cell r="I531">
            <v>7.5865227476220497E-5</v>
          </cell>
          <cell r="J531">
            <v>3.9933661481057096E-5</v>
          </cell>
        </row>
        <row r="532">
          <cell r="A532" t="str">
            <v>RHES-SHSTG-NGAHP</v>
          </cell>
          <cell r="B532" t="str">
            <v>VAR_fout</v>
          </cell>
          <cell r="C532" t="str">
            <v>RHES-SHANGAH</v>
          </cell>
          <cell r="H532">
            <v>0.37027811598796828</v>
          </cell>
          <cell r="I532">
            <v>0.47523959891136874</v>
          </cell>
          <cell r="J532">
            <v>0.74450235825116373</v>
          </cell>
        </row>
        <row r="533">
          <cell r="A533" t="str">
            <v>RHES-SHSTG-NGAHP</v>
          </cell>
          <cell r="B533" t="str">
            <v>VAR_fout</v>
          </cell>
          <cell r="C533" t="str">
            <v>AUX_RHES-SHSTG-NGAHP_OUT</v>
          </cell>
          <cell r="H533">
            <v>0.37064839410395611</v>
          </cell>
          <cell r="I533">
            <v>0.47571483851027996</v>
          </cell>
          <cell r="J533">
            <v>0.74524686060941447</v>
          </cell>
        </row>
        <row r="534">
          <cell r="A534" t="str">
            <v>RHES-SHSTG-NGAHP</v>
          </cell>
          <cell r="B534" t="str">
            <v>VAR_fin</v>
          </cell>
          <cell r="C534" t="str">
            <v>RHES-SHANGAH</v>
          </cell>
          <cell r="H534">
            <v>0.37028685740074596</v>
          </cell>
          <cell r="I534">
            <v>0.4752473408309108</v>
          </cell>
          <cell r="J534">
            <v>0.74450968223306946</v>
          </cell>
        </row>
        <row r="535">
          <cell r="A535" t="str">
            <v>RHES-SHSTG-NGAHP</v>
          </cell>
          <cell r="B535" t="str">
            <v>VAR_ncap</v>
          </cell>
          <cell r="C535" t="str">
            <v>-</v>
          </cell>
          <cell r="H535">
            <v>1.0194641003152399E-2</v>
          </cell>
          <cell r="I535">
            <v>4.4406447374710403E-2</v>
          </cell>
          <cell r="J535">
            <v>6.4463304895121601E-2</v>
          </cell>
        </row>
        <row r="536">
          <cell r="A536" t="str">
            <v>RHES-SHSTG-NGAHP</v>
          </cell>
          <cell r="B536" t="str">
            <v>VAR_cap</v>
          </cell>
          <cell r="C536" t="str">
            <v>-</v>
          </cell>
          <cell r="H536">
            <v>6.6175372556148221E-2</v>
          </cell>
          <cell r="I536">
            <v>7.8267519935437596E-2</v>
          </cell>
          <cell r="J536">
            <v>0.10097535750272517</v>
          </cell>
        </row>
        <row r="537">
          <cell r="A537" t="str">
            <v>D-RHNS_SOLELC</v>
          </cell>
          <cell r="B537" t="str">
            <v>VAR_fout</v>
          </cell>
          <cell r="C537" t="str">
            <v>RHNS_ELC</v>
          </cell>
          <cell r="H537">
            <v>9.9288524509805643E-4</v>
          </cell>
          <cell r="I537">
            <v>1.1511999694464683E-3</v>
          </cell>
          <cell r="J537">
            <v>1.3548404580459115E-3</v>
          </cell>
        </row>
        <row r="538">
          <cell r="A538" t="str">
            <v>D-RHNS_SOLELC</v>
          </cell>
          <cell r="B538" t="str">
            <v>VAR_fout</v>
          </cell>
          <cell r="C538" t="str">
            <v>ELC5</v>
          </cell>
          <cell r="H538">
            <v>2.9841631610526363E-4</v>
          </cell>
          <cell r="I538">
            <v>2.7454315866549484E-4</v>
          </cell>
          <cell r="J538">
            <v>2.0531723758887904E-4</v>
          </cell>
        </row>
        <row r="539">
          <cell r="A539" t="str">
            <v>D-RHNS_SOLELC</v>
          </cell>
          <cell r="B539" t="str">
            <v>VAR_fin</v>
          </cell>
          <cell r="C539" t="str">
            <v>RHNS_SOL_ELC</v>
          </cell>
          <cell r="H539">
            <v>1.2913248491511493E-3</v>
          </cell>
          <cell r="I539">
            <v>1.4257676696003091E-3</v>
          </cell>
          <cell r="J539">
            <v>1.5601850388422529E-3</v>
          </cell>
        </row>
        <row r="540">
          <cell r="A540" t="str">
            <v>D-IHFO</v>
          </cell>
          <cell r="B540" t="str">
            <v>VAR_fout</v>
          </cell>
          <cell r="C540" t="str">
            <v>CO2</v>
          </cell>
          <cell r="H540">
            <v>8.2699190064632305E-2</v>
          </cell>
          <cell r="I540">
            <v>5.8141222849621997E-2</v>
          </cell>
        </row>
        <row r="541">
          <cell r="A541" t="str">
            <v>D-IHFO</v>
          </cell>
          <cell r="B541" t="str">
            <v>VAR_fout</v>
          </cell>
          <cell r="C541" t="str">
            <v>IHFO</v>
          </cell>
          <cell r="H541">
            <v>1.0560781456272249E-3</v>
          </cell>
          <cell r="I541">
            <v>7.4247008663011634E-4</v>
          </cell>
        </row>
        <row r="542">
          <cell r="A542" t="str">
            <v>D-IHFO</v>
          </cell>
          <cell r="B542" t="str">
            <v>VAR_fin</v>
          </cell>
          <cell r="C542" t="str">
            <v>HFO</v>
          </cell>
          <cell r="H542">
            <v>1.0740154553848357E-3</v>
          </cell>
          <cell r="I542">
            <v>7.550808162288576E-4</v>
          </cell>
        </row>
        <row r="543">
          <cell r="A543" t="str">
            <v>RHEM-SHCONBR</v>
          </cell>
          <cell r="B543" t="str">
            <v>VAR_fout</v>
          </cell>
          <cell r="C543" t="str">
            <v>RHEM-SHCON</v>
          </cell>
          <cell r="H543">
            <v>1.5992228005793469E-4</v>
          </cell>
          <cell r="I543">
            <v>1.7419258852127532E-4</v>
          </cell>
          <cell r="J543">
            <v>2.8558456174627452E-4</v>
          </cell>
        </row>
        <row r="544">
          <cell r="A544" t="str">
            <v>RHEM-SHCONBR</v>
          </cell>
          <cell r="B544" t="str">
            <v>VAR_fin</v>
          </cell>
          <cell r="C544" t="str">
            <v>CON</v>
          </cell>
          <cell r="H544">
            <v>1.5992228005793469E-4</v>
          </cell>
          <cell r="I544">
            <v>1.7419258852127532E-4</v>
          </cell>
          <cell r="J544">
            <v>2.8558456174627452E-4</v>
          </cell>
        </row>
        <row r="545">
          <cell r="A545" t="str">
            <v>RHEM-SHCONBR</v>
          </cell>
          <cell r="B545" t="str">
            <v>VAR_ncap</v>
          </cell>
          <cell r="C545" t="str">
            <v>-</v>
          </cell>
          <cell r="H545">
            <v>1.4857531529135499E-6</v>
          </cell>
          <cell r="I545">
            <v>1.32419978737819E-6</v>
          </cell>
          <cell r="J545">
            <v>7.8130167512981902E-6</v>
          </cell>
        </row>
        <row r="546">
          <cell r="A546" t="str">
            <v>RHEM-SHCONBR</v>
          </cell>
          <cell r="B546" t="str">
            <v>VAR_cap</v>
          </cell>
          <cell r="C546" t="str">
            <v>-</v>
          </cell>
          <cell r="H546">
            <v>1.0845282593621632E-5</v>
          </cell>
          <cell r="I546">
            <v>1.216058671671207E-5</v>
          </cell>
          <cell r="J546">
            <v>2.0046345828700001E-5</v>
          </cell>
        </row>
        <row r="547">
          <cell r="A547" t="str">
            <v>RHEM-SHSOLBR</v>
          </cell>
          <cell r="B547" t="str">
            <v>VAR_fout</v>
          </cell>
          <cell r="C547" t="str">
            <v>RHEM-SHASOL</v>
          </cell>
          <cell r="H547">
            <v>1.2079293802861364E-2</v>
          </cell>
          <cell r="I547">
            <v>1.2421837650501177E-2</v>
          </cell>
          <cell r="J547">
            <v>1.2599478012204327E-2</v>
          </cell>
        </row>
        <row r="548">
          <cell r="A548" t="str">
            <v>RHEM-SHSOLBR</v>
          </cell>
          <cell r="B548" t="str">
            <v>VAR_fin</v>
          </cell>
          <cell r="C548" t="str">
            <v>SOL</v>
          </cell>
          <cell r="H548">
            <v>1.2079293802861364E-2</v>
          </cell>
          <cell r="I548">
            <v>1.2421837650501177E-2</v>
          </cell>
          <cell r="J548">
            <v>1.2599478012204327E-2</v>
          </cell>
        </row>
        <row r="549">
          <cell r="A549" t="str">
            <v>RHEM-SHSOLBR</v>
          </cell>
          <cell r="B549" t="str">
            <v>VAR_ncap</v>
          </cell>
          <cell r="C549" t="str">
            <v>-</v>
          </cell>
          <cell r="H549">
            <v>5.9269380412564202E-7</v>
          </cell>
          <cell r="I549">
            <v>1.83349457777241E-3</v>
          </cell>
          <cell r="J549">
            <v>5.1893974973378997E-4</v>
          </cell>
        </row>
        <row r="550">
          <cell r="A550" t="str">
            <v>RHEM-SHSOLBR</v>
          </cell>
          <cell r="B550" t="str">
            <v>VAR_cap</v>
          </cell>
          <cell r="C550" t="str">
            <v>-</v>
          </cell>
          <cell r="H550">
            <v>1.9513059046229676E-2</v>
          </cell>
          <cell r="I550">
            <v>1.8339892908657144E-3</v>
          </cell>
          <cell r="J550">
            <v>1.8496842415603072E-3</v>
          </cell>
        </row>
        <row r="551">
          <cell r="A551" t="str">
            <v>SCOM-SHH2BR</v>
          </cell>
          <cell r="B551" t="str">
            <v>VAR_ncap</v>
          </cell>
          <cell r="C551" t="str">
            <v>-</v>
          </cell>
          <cell r="H551">
            <v>0.47470032315531002</v>
          </cell>
          <cell r="I551">
            <v>8.0491777748897597E-2</v>
          </cell>
          <cell r="J551">
            <v>0.56971753889108401</v>
          </cell>
        </row>
        <row r="552">
          <cell r="A552" t="str">
            <v>SCOM-SHH2BR</v>
          </cell>
          <cell r="B552" t="str">
            <v>VAR_cap</v>
          </cell>
          <cell r="C552" t="str">
            <v>-</v>
          </cell>
          <cell r="H552">
            <v>0.47470041972618254</v>
          </cell>
          <cell r="I552">
            <v>0.55519168558419041</v>
          </cell>
          <cell r="J552">
            <v>0.82892805609894415</v>
          </cell>
        </row>
        <row r="553">
          <cell r="A553" t="str">
            <v>ITOT-SWHCONBR1</v>
          </cell>
          <cell r="B553" t="str">
            <v>VAR_fout</v>
          </cell>
          <cell r="C553" t="str">
            <v>ITOT-ELS</v>
          </cell>
          <cell r="H553">
            <v>0.31989794642992697</v>
          </cell>
          <cell r="I553">
            <v>0.60108084562330699</v>
          </cell>
          <cell r="J553">
            <v>0.9700305692286928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ITOT-SWHC</v>
          </cell>
          <cell r="H554">
            <v>1.5207470512426668</v>
          </cell>
          <cell r="I554">
            <v>2.8574485511438659</v>
          </cell>
          <cell r="J554">
            <v>4.6113804237655955</v>
          </cell>
        </row>
        <row r="555">
          <cell r="A555" t="str">
            <v>ITOT-SWHCONBR1</v>
          </cell>
          <cell r="B555" t="str">
            <v>VAR_fin</v>
          </cell>
          <cell r="C555" t="str">
            <v>CON</v>
          </cell>
          <cell r="H555">
            <v>1.8406449976725934</v>
          </cell>
          <cell r="I555">
            <v>3.4585293967671737</v>
          </cell>
          <cell r="J555">
            <v>5.581410992994285</v>
          </cell>
        </row>
        <row r="556">
          <cell r="A556" t="str">
            <v>ITOT-SWHCONBR1</v>
          </cell>
          <cell r="B556" t="str">
            <v>VAR_ncap</v>
          </cell>
          <cell r="C556" t="str">
            <v>-</v>
          </cell>
          <cell r="H556">
            <v>4.88195981074371E-2</v>
          </cell>
          <cell r="I556">
            <v>0.13927099293631001</v>
          </cell>
          <cell r="J556">
            <v>0.18181315989170699</v>
          </cell>
        </row>
        <row r="557">
          <cell r="A557" t="str">
            <v>ITOT-SWHCONBR1</v>
          </cell>
          <cell r="B557" t="str">
            <v>VAR_cap</v>
          </cell>
          <cell r="C557" t="str">
            <v>-</v>
          </cell>
          <cell r="H557">
            <v>0.100105881441525</v>
          </cell>
          <cell r="I557">
            <v>0.18809103462479901</v>
          </cell>
          <cell r="J557">
            <v>0.303537217249227</v>
          </cell>
        </row>
        <row r="558">
          <cell r="A558" t="str">
            <v>SCOM-SHLTHCHPWOD</v>
          </cell>
          <cell r="B558" t="str">
            <v>VAR_ncap</v>
          </cell>
          <cell r="C558" t="str">
            <v>-</v>
          </cell>
          <cell r="H558">
            <v>1.6126981467026299E-4</v>
          </cell>
          <cell r="I558">
            <v>1.00526749732006E-4</v>
          </cell>
          <cell r="J558">
            <v>3.7750442456672703E-5</v>
          </cell>
        </row>
        <row r="559">
          <cell r="A559" t="str">
            <v>SCOM-SHLTHCHPWOD</v>
          </cell>
          <cell r="B559" t="str">
            <v>VAR_cap</v>
          </cell>
          <cell r="C559" t="str">
            <v>-</v>
          </cell>
          <cell r="H559">
            <v>2.0244638501176301E-4</v>
          </cell>
          <cell r="I559">
            <v>1.60261261013393E-4</v>
          </cell>
          <cell r="J559">
            <v>6.7318036932312983E-5</v>
          </cell>
        </row>
        <row r="560">
          <cell r="A560" t="str">
            <v>SCOM-SHSTG-NGAHP</v>
          </cell>
          <cell r="B560" t="str">
            <v>VAR_fout</v>
          </cell>
          <cell r="C560" t="str">
            <v>SCOM-SHANGAH</v>
          </cell>
          <cell r="H560">
            <v>9.9902041292344364E-6</v>
          </cell>
          <cell r="I560">
            <v>8.5173169633064773E-6</v>
          </cell>
          <cell r="J560">
            <v>5.1355430076396158E-6</v>
          </cell>
        </row>
        <row r="561">
          <cell r="A561" t="str">
            <v>SCOM-SHSTG-NGAHP</v>
          </cell>
          <cell r="B561" t="str">
            <v>VAR_fin</v>
          </cell>
          <cell r="C561" t="str">
            <v>SCOM-SHANGAH</v>
          </cell>
          <cell r="H561">
            <v>9.1561153749822698E-6</v>
          </cell>
          <cell r="I561">
            <v>8.5159359292964127E-6</v>
          </cell>
          <cell r="J561">
            <v>4.2930670487914561E-6</v>
          </cell>
        </row>
        <row r="562">
          <cell r="A562" t="str">
            <v>SCOM-SHSTG-NGAHP</v>
          </cell>
          <cell r="B562" t="str">
            <v>VAR_ncap</v>
          </cell>
          <cell r="C562" t="str">
            <v>-</v>
          </cell>
          <cell r="H562">
            <v>1.6865309043304699E-2</v>
          </cell>
          <cell r="I562">
            <v>5.54702786949774E-2</v>
          </cell>
          <cell r="J562">
            <v>9.4973573200023101E-2</v>
          </cell>
        </row>
        <row r="563">
          <cell r="A563" t="str">
            <v>SCOM-SHSTG-NGAHP</v>
          </cell>
          <cell r="B563" t="str">
            <v>VAR_cap</v>
          </cell>
          <cell r="C563" t="str">
            <v>-</v>
          </cell>
          <cell r="H563">
            <v>7.9648830858846553E-2</v>
          </cell>
          <cell r="I563">
            <v>9.9334967734638083E-2</v>
          </cell>
          <cell r="J563">
            <v>0.14231923257518556</v>
          </cell>
        </row>
        <row r="564">
          <cell r="A564" t="str">
            <v>ITOT-SWHCONBR2</v>
          </cell>
          <cell r="B564" t="str">
            <v>VAR_fout</v>
          </cell>
          <cell r="C564" t="str">
            <v>ITOT-ELS</v>
          </cell>
          <cell r="H564">
            <v>7.9424731066137606E-4</v>
          </cell>
          <cell r="I564">
            <v>0.19854692438167987</v>
          </cell>
          <cell r="J564">
            <v>0.88011657684820643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ITOT-SWHC</v>
          </cell>
          <cell r="H565">
            <v>1.2277543460922817E-3</v>
          </cell>
          <cell r="I565">
            <v>0.30691554889858708</v>
          </cell>
          <cell r="J565">
            <v>1.3604917986986302</v>
          </cell>
        </row>
        <row r="566">
          <cell r="A566" t="str">
            <v>ITOT-SWHCONBR2</v>
          </cell>
          <cell r="B566" t="str">
            <v>VAR_fin</v>
          </cell>
          <cell r="C566" t="str">
            <v>CON</v>
          </cell>
          <cell r="H566">
            <v>2.0220016567536569E-3</v>
          </cell>
          <cell r="I566">
            <v>0.50546247328026728</v>
          </cell>
          <cell r="J566">
            <v>2.2406083755468384</v>
          </cell>
        </row>
        <row r="567">
          <cell r="A567" t="str">
            <v>ITOT-SWHCONBR2</v>
          </cell>
          <cell r="B567" t="str">
            <v>VAR_ncap</v>
          </cell>
          <cell r="C567" t="str">
            <v>-</v>
          </cell>
          <cell r="H567">
            <v>5.6261686123326803E-5</v>
          </cell>
          <cell r="I567">
            <v>2.7398879314777101E-2</v>
          </cell>
          <cell r="J567">
            <v>0.101947161790461</v>
          </cell>
        </row>
        <row r="568">
          <cell r="A568" t="str">
            <v>ITOT-SWHCONBR2</v>
          </cell>
          <cell r="B568" t="str">
            <v>VAR_cap</v>
          </cell>
          <cell r="C568" t="str">
            <v>-</v>
          </cell>
          <cell r="H568">
            <v>1.09748640514227E-4</v>
          </cell>
          <cell r="I568">
            <v>2.7491671858494601E-2</v>
          </cell>
          <cell r="J568">
            <v>0.12185524541812599</v>
          </cell>
        </row>
        <row r="569">
          <cell r="A569" t="str">
            <v>RHES-SHCONBR1</v>
          </cell>
          <cell r="B569" t="str">
            <v>VAR_fout</v>
          </cell>
          <cell r="C569" t="str">
            <v>RHES-SHCON</v>
          </cell>
          <cell r="H569">
            <v>3.1666944410221993</v>
          </cell>
          <cell r="I569">
            <v>4.1595435869139381</v>
          </cell>
          <cell r="J569">
            <v>6.4142155159969265</v>
          </cell>
        </row>
        <row r="570">
          <cell r="A570" t="str">
            <v>RHES-SHCONBR1</v>
          </cell>
          <cell r="B570" t="str">
            <v>VAR_fin</v>
          </cell>
          <cell r="C570" t="str">
            <v>CON</v>
          </cell>
          <cell r="H570">
            <v>3.1666944410221993</v>
          </cell>
          <cell r="I570">
            <v>4.1595435869139381</v>
          </cell>
          <cell r="J570">
            <v>6.4142155159969265</v>
          </cell>
        </row>
        <row r="571">
          <cell r="A571" t="str">
            <v>RHES-SHCONBR1</v>
          </cell>
          <cell r="B571" t="str">
            <v>VAR_ncap</v>
          </cell>
          <cell r="C571" t="str">
            <v>-</v>
          </cell>
          <cell r="H571">
            <v>0.13473918704663301</v>
          </cell>
          <cell r="I571">
            <v>8.0206779046469806E-2</v>
          </cell>
          <cell r="J571">
            <v>0.22407138939621199</v>
          </cell>
        </row>
        <row r="572">
          <cell r="A572" t="str">
            <v>RHES-SHCONBR1</v>
          </cell>
          <cell r="B572" t="str">
            <v>VAR_cap</v>
          </cell>
          <cell r="C572" t="str">
            <v>-</v>
          </cell>
          <cell r="H572">
            <v>0.2558384026246226</v>
          </cell>
          <cell r="I572">
            <v>0.33604521115691777</v>
          </cell>
          <cell r="J572">
            <v>0.51819294997627241</v>
          </cell>
        </row>
        <row r="573">
          <cell r="A573" t="str">
            <v>ITOT-SWHCONBR3</v>
          </cell>
          <cell r="B573" t="str">
            <v>VAR_fout</v>
          </cell>
          <cell r="C573" t="str">
            <v>ITOT-ELS</v>
          </cell>
          <cell r="H573">
            <v>2.9861902754887808E-4</v>
          </cell>
          <cell r="I573">
            <v>3.6419472191014096E-4</v>
          </cell>
          <cell r="J573">
            <v>4.4141748322195241E-4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ITOT-SWHC</v>
          </cell>
          <cell r="H574">
            <v>5.9262639981068506E-4</v>
          </cell>
          <cell r="I574">
            <v>7.2276508515631288E-4</v>
          </cell>
          <cell r="J574">
            <v>8.7601803556372872E-4</v>
          </cell>
        </row>
        <row r="575">
          <cell r="A575" t="str">
            <v>ITOT-SWHCONBR3</v>
          </cell>
          <cell r="B575" t="str">
            <v>VAR_fin</v>
          </cell>
          <cell r="C575" t="str">
            <v>CON</v>
          </cell>
          <cell r="H575">
            <v>8.912454273595639E-4</v>
          </cell>
          <cell r="I575">
            <v>1.0869598070664542E-3</v>
          </cell>
          <cell r="J575">
            <v>1.3174355187856811E-3</v>
          </cell>
        </row>
        <row r="576">
          <cell r="A576" t="str">
            <v>ITOT-SWHCONBR3</v>
          </cell>
          <cell r="B576" t="str">
            <v>VAR_ncap</v>
          </cell>
          <cell r="C576" t="str">
            <v>-</v>
          </cell>
          <cell r="H576">
            <v>2.3833543605916598E-5</v>
          </cell>
          <cell r="I576">
            <v>1.8249064728346399E-5</v>
          </cell>
          <cell r="J576">
            <v>4.7970089929342703E-5</v>
          </cell>
        </row>
        <row r="577">
          <cell r="A577" t="str">
            <v>ITOT-SWHCONBR3</v>
          </cell>
          <cell r="B577" t="str">
            <v>VAR_cap</v>
          </cell>
          <cell r="C577" t="str">
            <v>-</v>
          </cell>
          <cell r="H577">
            <v>4.8192992160545197E-5</v>
          </cell>
          <cell r="I577">
            <v>5.8719778207838398E-5</v>
          </cell>
          <cell r="J577">
            <v>7.1295509449943996E-5</v>
          </cell>
        </row>
        <row r="578">
          <cell r="A578" t="str">
            <v>ITOT-ELCSPECADV</v>
          </cell>
          <cell r="B578" t="str">
            <v>VAR_fout</v>
          </cell>
          <cell r="C578" t="str">
            <v>ITOT-ELS</v>
          </cell>
          <cell r="H578">
            <v>6.0090465690555684E-4</v>
          </cell>
          <cell r="I578">
            <v>5.6602467687359422E-4</v>
          </cell>
          <cell r="J578">
            <v>5.9106286340860855E-4</v>
          </cell>
        </row>
        <row r="579">
          <cell r="A579" t="str">
            <v>ITOT-ELCSPECADV</v>
          </cell>
          <cell r="B579" t="str">
            <v>VAR_fin</v>
          </cell>
          <cell r="C579" t="str">
            <v>ITOT_ELC</v>
          </cell>
          <cell r="H579">
            <v>5.5898107619121562E-4</v>
          </cell>
          <cell r="I579">
            <v>5.1456788806690426E-4</v>
          </cell>
          <cell r="J579">
            <v>5.1396770731183339E-4</v>
          </cell>
        </row>
        <row r="580">
          <cell r="A580" t="str">
            <v>ITOT-ELCSPECADV</v>
          </cell>
          <cell r="B580" t="str">
            <v>VAR_ncap</v>
          </cell>
          <cell r="C580" t="str">
            <v>-</v>
          </cell>
          <cell r="H580">
            <v>1.50986507183851E-5</v>
          </cell>
          <cell r="I580">
            <v>9.4806856682572899E-7</v>
          </cell>
          <cell r="J580">
            <v>9.0089692416934697E-7</v>
          </cell>
        </row>
        <row r="581">
          <cell r="A581" t="str">
            <v>ITOT-ELCSPECADV</v>
          </cell>
          <cell r="B581" t="str">
            <v>VAR_cap</v>
          </cell>
          <cell r="C581" t="str">
            <v>-</v>
          </cell>
          <cell r="H581">
            <v>4.1475877884397418E-5</v>
          </cell>
          <cell r="I581">
            <v>4.2224104233287374E-5</v>
          </cell>
          <cell r="J581">
            <v>3.3726342585148606E-5</v>
          </cell>
        </row>
        <row r="582">
          <cell r="A582" t="str">
            <v>RHES-SHELCBR</v>
          </cell>
          <cell r="B582" t="str">
            <v>VAR_fout</v>
          </cell>
          <cell r="C582" t="str">
            <v>RHES-SHAELCB</v>
          </cell>
          <cell r="H582">
            <v>5.5738845562250457E-2</v>
          </cell>
          <cell r="I582">
            <v>6.5570930325402092E-3</v>
          </cell>
          <cell r="J582">
            <v>2.8101300611594938E-3</v>
          </cell>
        </row>
        <row r="583">
          <cell r="A583" t="str">
            <v>RHES-SHELCBR</v>
          </cell>
          <cell r="B583" t="str">
            <v>VAR_fin</v>
          </cell>
          <cell r="C583" t="str">
            <v>RHES_ELC</v>
          </cell>
          <cell r="H583">
            <v>6.0389805002080389E-2</v>
          </cell>
          <cell r="I583">
            <v>7.0011383422209474E-3</v>
          </cell>
          <cell r="J583">
            <v>2.9834248645425675E-3</v>
          </cell>
        </row>
        <row r="584">
          <cell r="A584" t="str">
            <v>RHES-SHELCBR</v>
          </cell>
          <cell r="B584" t="str">
            <v>VAR_ncap</v>
          </cell>
          <cell r="C584" t="str">
            <v>-</v>
          </cell>
          <cell r="H584">
            <v>1.70414131042346E-6</v>
          </cell>
          <cell r="I584">
            <v>5.2829506033669595E-4</v>
          </cell>
          <cell r="J584">
            <v>1.1765898085727E-7</v>
          </cell>
        </row>
        <row r="585">
          <cell r="A585" t="str">
            <v>RHES-SHELCBR</v>
          </cell>
          <cell r="B585" t="str">
            <v>VAR_cap</v>
          </cell>
          <cell r="C585" t="str">
            <v>-</v>
          </cell>
          <cell r="H585">
            <v>7.6304583919569596E-3</v>
          </cell>
          <cell r="I585">
            <v>5.2983953737424823E-4</v>
          </cell>
          <cell r="J585">
            <v>2.2694564366866699E-4</v>
          </cell>
        </row>
        <row r="586">
          <cell r="A586" t="str">
            <v>RHSA-WHELCBR</v>
          </cell>
          <cell r="B586" t="str">
            <v>VAR_fout</v>
          </cell>
          <cell r="C586" t="str">
            <v>RHSA-WHAELCB</v>
          </cell>
          <cell r="H586">
            <v>2.1019340533476174</v>
          </cell>
          <cell r="I586">
            <v>1.9859043320249219</v>
          </cell>
          <cell r="J586">
            <v>1.8285723813870056</v>
          </cell>
        </row>
        <row r="587">
          <cell r="A587" t="str">
            <v>RHSA-WHELCBR</v>
          </cell>
          <cell r="B587" t="str">
            <v>VAR_fin</v>
          </cell>
          <cell r="C587" t="str">
            <v>RHSA_ELC</v>
          </cell>
          <cell r="H587">
            <v>4.2799232974264383</v>
          </cell>
          <cell r="I587">
            <v>3.9718084176519808</v>
          </cell>
          <cell r="J587">
            <v>3.5593507304048013</v>
          </cell>
        </row>
        <row r="588">
          <cell r="A588" t="str">
            <v>RHSA-WHELCBR</v>
          </cell>
          <cell r="B588" t="str">
            <v>VAR_ncap</v>
          </cell>
          <cell r="C588" t="str">
            <v>-</v>
          </cell>
          <cell r="H588">
            <v>6.5121217029313602E-2</v>
          </cell>
          <cell r="I588">
            <v>8.1287043572805695E-2</v>
          </cell>
          <cell r="J588">
            <v>4.4257806448620603E-2</v>
          </cell>
        </row>
        <row r="589">
          <cell r="A589" t="str">
            <v>RHSA-WHELCBR</v>
          </cell>
          <cell r="B589" t="str">
            <v>VAR_cap</v>
          </cell>
          <cell r="C589" t="str">
            <v>-</v>
          </cell>
          <cell r="H589">
            <v>0.14634186145782241</v>
          </cell>
          <cell r="I589">
            <v>0.14640793918135364</v>
          </cell>
          <cell r="J589">
            <v>0.13079597118764641</v>
          </cell>
        </row>
        <row r="590">
          <cell r="A590" t="str">
            <v>ITOT-SWHLTHDH</v>
          </cell>
          <cell r="B590" t="str">
            <v>VAR_fout</v>
          </cell>
          <cell r="C590" t="str">
            <v>ITOT-SWH</v>
          </cell>
          <cell r="H590">
            <v>7.1662730447347682</v>
          </cell>
          <cell r="I590">
            <v>7.9809453103566321</v>
          </cell>
          <cell r="J590">
            <v>8.5474690667536226</v>
          </cell>
        </row>
        <row r="591">
          <cell r="A591" t="str">
            <v>ITOT-SWHLTHDH</v>
          </cell>
          <cell r="B591" t="str">
            <v>VAR_fin</v>
          </cell>
          <cell r="C591" t="str">
            <v>ITOT_LTH_DH</v>
          </cell>
          <cell r="H591">
            <v>7.629156672325375</v>
          </cell>
          <cell r="I591">
            <v>8.4519086495790621</v>
          </cell>
          <cell r="J591">
            <v>8.9973358597406499</v>
          </cell>
        </row>
        <row r="592">
          <cell r="A592" t="str">
            <v>ITOT-SWHLTHDH</v>
          </cell>
          <cell r="B592" t="str">
            <v>VAR_fin</v>
          </cell>
          <cell r="C592" t="str">
            <v>ITOTLTHDHC</v>
          </cell>
          <cell r="H592">
            <v>7.1662730447347682</v>
          </cell>
          <cell r="I592">
            <v>7.9809453103566321</v>
          </cell>
          <cell r="J592">
            <v>8.5474690667536226</v>
          </cell>
        </row>
        <row r="593">
          <cell r="A593" t="str">
            <v>ITOT-SWHLTHDH</v>
          </cell>
          <cell r="B593" t="str">
            <v>VAR_ncap</v>
          </cell>
          <cell r="C593" t="str">
            <v>-</v>
          </cell>
          <cell r="H593">
            <v>0.415372028808001</v>
          </cell>
          <cell r="I593">
            <v>0.30603345812720301</v>
          </cell>
          <cell r="J593">
            <v>0.27147019591479798</v>
          </cell>
        </row>
        <row r="594">
          <cell r="A594" t="str">
            <v>ITOT-SWHLTHDH</v>
          </cell>
          <cell r="B594" t="str">
            <v>VAR_cap</v>
          </cell>
          <cell r="C594" t="str">
            <v>-</v>
          </cell>
          <cell r="H594">
            <v>0.71335049468479905</v>
          </cell>
          <cell r="I594">
            <v>0.7399772208802684</v>
          </cell>
          <cell r="J594">
            <v>0.63790787495000967</v>
          </cell>
        </row>
        <row r="595">
          <cell r="A595" t="str">
            <v>RHES-SHCONBR2</v>
          </cell>
          <cell r="B595" t="str">
            <v>VAR_fout</v>
          </cell>
          <cell r="C595" t="str">
            <v>RHES-SHCON</v>
          </cell>
          <cell r="H595">
            <v>0.94127878548573451</v>
          </cell>
          <cell r="I595">
            <v>1.6543486871934319</v>
          </cell>
          <cell r="J595">
            <v>3.4032836868381984</v>
          </cell>
        </row>
        <row r="596">
          <cell r="A596" t="str">
            <v>RHES-SHCONBR2</v>
          </cell>
          <cell r="B596" t="str">
            <v>VAR_fin</v>
          </cell>
          <cell r="C596" t="str">
            <v>CON</v>
          </cell>
          <cell r="H596">
            <v>0.94127878548573451</v>
          </cell>
          <cell r="I596">
            <v>1.6543486871934319</v>
          </cell>
          <cell r="J596">
            <v>3.4032836868381984</v>
          </cell>
        </row>
        <row r="597">
          <cell r="A597" t="str">
            <v>RHES-SHCONBR2</v>
          </cell>
          <cell r="B597" t="str">
            <v>VAR_ncap</v>
          </cell>
          <cell r="C597" t="str">
            <v>-</v>
          </cell>
          <cell r="H597">
            <v>9.7390656491217996E-3</v>
          </cell>
          <cell r="I597">
            <v>5.7604143460762203E-2</v>
          </cell>
          <cell r="J597">
            <v>0.17180093032782501</v>
          </cell>
        </row>
        <row r="598">
          <cell r="A598" t="str">
            <v>RHES-SHCONBR2</v>
          </cell>
          <cell r="B598" t="str">
            <v>VAR_cap</v>
          </cell>
          <cell r="C598" t="str">
            <v>-</v>
          </cell>
          <cell r="H598">
            <v>7.6052028330377122E-2</v>
          </cell>
          <cell r="I598">
            <v>0.13365620088740893</v>
          </cell>
          <cell r="J598">
            <v>0.2749464791420641</v>
          </cell>
        </row>
        <row r="599">
          <cell r="A599" t="str">
            <v>ITOT-SWHCONBR4</v>
          </cell>
          <cell r="B599" t="str">
            <v>VAR_fout</v>
          </cell>
          <cell r="C599" t="str">
            <v>ITOT-ELS</v>
          </cell>
          <cell r="H599">
            <v>4.5067294516816338E-5</v>
          </cell>
          <cell r="I599">
            <v>4.6120001176286382E-5</v>
          </cell>
          <cell r="J599">
            <v>4.6293830138332917E-5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ITOT-SWHC</v>
          </cell>
          <cell r="H600">
            <v>4.8431741265278358E-4</v>
          </cell>
          <cell r="I600">
            <v>4.9563036522877382E-4</v>
          </cell>
          <cell r="J600">
            <v>4.9749842485039236E-4</v>
          </cell>
        </row>
        <row r="601">
          <cell r="A601" t="str">
            <v>ITOT-SWHCONBR4</v>
          </cell>
          <cell r="B601" t="str">
            <v>VAR_fin</v>
          </cell>
          <cell r="C601" t="str">
            <v>CON</v>
          </cell>
          <cell r="H601">
            <v>5.2938470716960048E-4</v>
          </cell>
          <cell r="I601">
            <v>5.417503664050605E-4</v>
          </cell>
          <cell r="J601">
            <v>5.4379225498872531E-4</v>
          </cell>
        </row>
        <row r="602">
          <cell r="A602" t="str">
            <v>ITOT-SWHCONBR4</v>
          </cell>
          <cell r="B602" t="str">
            <v>VAR_ncap</v>
          </cell>
          <cell r="C602" t="str">
            <v>-</v>
          </cell>
          <cell r="H602">
            <v>2.81785769373484E-5</v>
          </cell>
          <cell r="I602">
            <v>7.3271695563499305E-7</v>
          </cell>
          <cell r="J602">
            <v>1.67402785405237E-5</v>
          </cell>
        </row>
        <row r="603">
          <cell r="A603" t="str">
            <v>ITOT-SWHCONBR4</v>
          </cell>
          <cell r="B603" t="str">
            <v>VAR_cap</v>
          </cell>
          <cell r="C603" t="str">
            <v>-</v>
          </cell>
          <cell r="H603">
            <v>2.81785769373484E-5</v>
          </cell>
          <cell r="I603">
            <v>2.89112938929834E-5</v>
          </cell>
          <cell r="J603">
            <v>2.9191423125706699E-5</v>
          </cell>
        </row>
        <row r="604">
          <cell r="A604" t="str">
            <v>D-ITOT_NKEV_GAS_ELC_CHP</v>
          </cell>
          <cell r="B604" t="str">
            <v>VAR_fout</v>
          </cell>
          <cell r="C604" t="str">
            <v>ITOT_ELC</v>
          </cell>
          <cell r="H604">
            <v>0.81225309536169366</v>
          </cell>
          <cell r="I604">
            <v>0.24574274009318262</v>
          </cell>
          <cell r="J604">
            <v>4.5964755125693507E-2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ELC5</v>
          </cell>
          <cell r="H605">
            <v>2.5509024598838366E-3</v>
          </cell>
          <cell r="I605">
            <v>9.8626782655990286E-3</v>
          </cell>
          <cell r="J605">
            <v>2.3546736445405761E-3</v>
          </cell>
        </row>
        <row r="606">
          <cell r="A606" t="str">
            <v>D-ITOT_NKEV_GAS_ELC_CHP</v>
          </cell>
          <cell r="B606" t="str">
            <v>VAR_fin</v>
          </cell>
          <cell r="C606" t="str">
            <v>ITOT_NKEV_GAS_ELC_CHP</v>
          </cell>
          <cell r="H606">
            <v>0.81480399782157797</v>
          </cell>
          <cell r="I606">
            <v>0.25560541835878181</v>
          </cell>
          <cell r="J606">
            <v>4.8319428770234034E-2</v>
          </cell>
        </row>
        <row r="607">
          <cell r="A607" t="str">
            <v>SCOM-SHELCBR</v>
          </cell>
          <cell r="B607" t="str">
            <v>VAR_fout</v>
          </cell>
          <cell r="C607" t="str">
            <v>SCOM-SHAELCB</v>
          </cell>
          <cell r="H607">
            <v>0.30965785673213708</v>
          </cell>
          <cell r="I607">
            <v>0.2721586322790383</v>
          </cell>
          <cell r="J607">
            <v>0.22241225734311879</v>
          </cell>
        </row>
        <row r="608">
          <cell r="A608" t="str">
            <v>SCOM-SHELCBR</v>
          </cell>
          <cell r="B608" t="str">
            <v>VAR_fin</v>
          </cell>
          <cell r="C608" t="str">
            <v>SCOM_ELC</v>
          </cell>
          <cell r="H608">
            <v>0.6290826688341824</v>
          </cell>
          <cell r="I608">
            <v>0.54519285365277714</v>
          </cell>
          <cell r="J608">
            <v>0.42597557945879366</v>
          </cell>
        </row>
        <row r="609">
          <cell r="A609" t="str">
            <v>SCOM-SHELCBR</v>
          </cell>
          <cell r="B609" t="str">
            <v>VAR_ncap</v>
          </cell>
          <cell r="C609" t="str">
            <v>-</v>
          </cell>
          <cell r="H609">
            <v>1.6012571064301501E-2</v>
          </cell>
          <cell r="I609">
            <v>1.1075068531340699E-2</v>
          </cell>
          <cell r="J609">
            <v>8.6542087436495205E-3</v>
          </cell>
        </row>
        <row r="610">
          <cell r="A610" t="str">
            <v>SCOM-SHELCBR</v>
          </cell>
          <cell r="B610" t="str">
            <v>VAR_cap</v>
          </cell>
          <cell r="C610" t="str">
            <v>-</v>
          </cell>
          <cell r="H610">
            <v>2.7766104222077793E-2</v>
          </cell>
          <cell r="I610">
            <v>2.7087195389950202E-2</v>
          </cell>
          <cell r="J610">
            <v>2.3463579869121405E-2</v>
          </cell>
        </row>
        <row r="611">
          <cell r="A611" t="str">
            <v>RHES-SHCONBR3</v>
          </cell>
          <cell r="B611" t="str">
            <v>VAR_fout</v>
          </cell>
          <cell r="C611" t="str">
            <v>RHES-SHCON</v>
          </cell>
          <cell r="H611">
            <v>1.3554055197445063</v>
          </cell>
          <cell r="I611">
            <v>1.3554439886303562</v>
          </cell>
          <cell r="J611">
            <v>0.73167181233278022</v>
          </cell>
        </row>
        <row r="612">
          <cell r="A612" t="str">
            <v>RHES-SHCONBR3</v>
          </cell>
          <cell r="B612" t="str">
            <v>VAR_fin</v>
          </cell>
          <cell r="C612" t="str">
            <v>CON</v>
          </cell>
          <cell r="H612">
            <v>1.3554055197445063</v>
          </cell>
          <cell r="I612">
            <v>1.3554439886303562</v>
          </cell>
          <cell r="J612">
            <v>0.73167181233278022</v>
          </cell>
        </row>
        <row r="613">
          <cell r="A613" t="str">
            <v>RHES-SHCONBR3</v>
          </cell>
          <cell r="B613" t="str">
            <v>VAR_ncap</v>
          </cell>
          <cell r="C613" t="str">
            <v>-</v>
          </cell>
          <cell r="H613">
            <v>2.8077436791381302E-8</v>
          </cell>
          <cell r="I613">
            <v>3.6363652348637003E-8</v>
          </cell>
          <cell r="J613">
            <v>5.4074108427068499E-8</v>
          </cell>
        </row>
        <row r="614">
          <cell r="A614" t="str">
            <v>RHES-SHCONBR3</v>
          </cell>
          <cell r="B614" t="str">
            <v>VAR_cap</v>
          </cell>
          <cell r="C614" t="str">
            <v>-</v>
          </cell>
          <cell r="H614">
            <v>0.10950825759326982</v>
          </cell>
          <cell r="I614">
            <v>0.1095083223669</v>
          </cell>
          <cell r="J614">
            <v>5.9113031939536764E-2</v>
          </cell>
        </row>
        <row r="615">
          <cell r="A615" t="str">
            <v>ITOT-SWHCONBR5</v>
          </cell>
          <cell r="B615" t="str">
            <v>VAR_fout</v>
          </cell>
          <cell r="C615" t="str">
            <v>ITOT-ELS</v>
          </cell>
          <cell r="H615">
            <v>7.4953761352109178E-5</v>
          </cell>
          <cell r="I615">
            <v>7.7455587906603631E-5</v>
          </cell>
          <cell r="J615">
            <v>7.7715613957868551E-5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ITOT-SWHC</v>
          </cell>
          <cell r="H616">
            <v>3.6763894097424806E-4</v>
          </cell>
          <cell r="I616">
            <v>3.7991009119277866E-4</v>
          </cell>
          <cell r="J616">
            <v>3.8118548685522782E-4</v>
          </cell>
        </row>
        <row r="617">
          <cell r="A617" t="str">
            <v>ITOT-SWHCONBR5</v>
          </cell>
          <cell r="B617" t="str">
            <v>VAR_fin</v>
          </cell>
          <cell r="C617" t="str">
            <v>CON</v>
          </cell>
          <cell r="H617">
            <v>4.4259270232635751E-4</v>
          </cell>
          <cell r="I617">
            <v>4.5736567909938241E-4</v>
          </cell>
          <cell r="J617">
            <v>4.5890110081309664E-4</v>
          </cell>
        </row>
        <row r="618">
          <cell r="A618" t="str">
            <v>ITOT-SWHCONBR5</v>
          </cell>
          <cell r="B618" t="str">
            <v>VAR_ncap</v>
          </cell>
          <cell r="C618" t="str">
            <v>-</v>
          </cell>
          <cell r="H618">
            <v>2.3448653553730401E-5</v>
          </cell>
          <cell r="I618">
            <v>7.9476012962464995E-7</v>
          </cell>
          <cell r="J618">
            <v>1.40693455656204E-5</v>
          </cell>
        </row>
        <row r="619">
          <cell r="A619" t="str">
            <v>ITOT-SWHCONBR5</v>
          </cell>
          <cell r="B619" t="str">
            <v>VAR_cap</v>
          </cell>
          <cell r="C619" t="str">
            <v>-</v>
          </cell>
          <cell r="H619">
            <v>2.3448653553730401E-5</v>
          </cell>
          <cell r="I619">
            <v>2.4243413683354999E-5</v>
          </cell>
          <cell r="J619">
            <v>2.4564784669560898E-5</v>
          </cell>
        </row>
        <row r="620">
          <cell r="A620" t="str">
            <v>RHES-SHSTG-ELC</v>
          </cell>
          <cell r="B620" t="str">
            <v>VAR_fout</v>
          </cell>
          <cell r="C620" t="str">
            <v>RHES-SHAELCB</v>
          </cell>
          <cell r="H620">
            <v>9.5774536544363069E-3</v>
          </cell>
          <cell r="I620">
            <v>8.7347677243003929E-4</v>
          </cell>
          <cell r="J620">
            <v>5.2164785501336076E-4</v>
          </cell>
        </row>
        <row r="621">
          <cell r="A621" t="str">
            <v>RHES-SHSTG-ELC</v>
          </cell>
          <cell r="B621" t="str">
            <v>VAR_fout</v>
          </cell>
          <cell r="C621" t="str">
            <v>AUX_RHES-SHSTG-ELC_OUT</v>
          </cell>
          <cell r="H621">
            <v>9.587031108090744E-3</v>
          </cell>
          <cell r="I621">
            <v>8.7435024920246962E-4</v>
          </cell>
          <cell r="J621">
            <v>5.2216950286837428E-4</v>
          </cell>
        </row>
        <row r="622">
          <cell r="A622" t="str">
            <v>RHES-SHSTG-ELC</v>
          </cell>
          <cell r="B622" t="str">
            <v>VAR_fin</v>
          </cell>
          <cell r="C622" t="str">
            <v>RHES-SHAELCB</v>
          </cell>
          <cell r="H622">
            <v>9.5777586270165641E-3</v>
          </cell>
          <cell r="I622">
            <v>8.7406381498440397E-4</v>
          </cell>
          <cell r="J622">
            <v>5.2220306792186112E-4</v>
          </cell>
        </row>
        <row r="623">
          <cell r="A623" t="str">
            <v>RHES-SHSTG-ELC</v>
          </cell>
          <cell r="B623" t="str">
            <v>VAR_ncap</v>
          </cell>
          <cell r="C623" t="str">
            <v>-</v>
          </cell>
          <cell r="H623">
            <v>1.1811593648557E-4</v>
          </cell>
          <cell r="I623">
            <v>6.0749623212319401E-5</v>
          </cell>
          <cell r="J623">
            <v>1.7272804991358399E-5</v>
          </cell>
        </row>
        <row r="624">
          <cell r="A624" t="str">
            <v>RHES-SHSTG-ELC</v>
          </cell>
          <cell r="B624" t="str">
            <v>VAR_cap</v>
          </cell>
          <cell r="C624" t="str">
            <v>-</v>
          </cell>
          <cell r="H624">
            <v>1.3466167450487017E-3</v>
          </cell>
          <cell r="I624">
            <v>1.667484874551663E-4</v>
          </cell>
          <cell r="J624">
            <v>8.6145748867008697E-5</v>
          </cell>
        </row>
        <row r="625">
          <cell r="A625" t="str">
            <v>RHES-SHCONBR4</v>
          </cell>
          <cell r="B625" t="str">
            <v>VAR_fout</v>
          </cell>
          <cell r="C625" t="str">
            <v>RHES-SHCON</v>
          </cell>
          <cell r="H625">
            <v>0.42658516573080529</v>
          </cell>
          <cell r="I625">
            <v>0.42662190881476358</v>
          </cell>
          <cell r="J625">
            <v>0.24663084525577966</v>
          </cell>
        </row>
        <row r="626">
          <cell r="A626" t="str">
            <v>RHES-SHCONBR4</v>
          </cell>
          <cell r="B626" t="str">
            <v>VAR_fin</v>
          </cell>
          <cell r="C626" t="str">
            <v>CON</v>
          </cell>
          <cell r="H626">
            <v>0.42658516573080529</v>
          </cell>
          <cell r="I626">
            <v>0.42662190881476358</v>
          </cell>
          <cell r="J626">
            <v>0.24663084525577966</v>
          </cell>
        </row>
        <row r="627">
          <cell r="A627" t="str">
            <v>RHES-SHCONBR4</v>
          </cell>
          <cell r="B627" t="str">
            <v>VAR_ncap</v>
          </cell>
          <cell r="C627" t="str">
            <v>-</v>
          </cell>
          <cell r="H627">
            <v>1.9305884727822199E-8</v>
          </cell>
          <cell r="I627">
            <v>2.4528696767274399E-8</v>
          </cell>
          <cell r="J627">
            <v>3.7726203980579297E-8</v>
          </cell>
        </row>
        <row r="628">
          <cell r="A628" t="str">
            <v>RHES-SHCONBR4</v>
          </cell>
          <cell r="B628" t="str">
            <v>VAR_cap</v>
          </cell>
          <cell r="C628" t="str">
            <v>-</v>
          </cell>
          <cell r="H628">
            <v>3.4470548413475542E-2</v>
          </cell>
          <cell r="I628">
            <v>3.4470590764167044E-2</v>
          </cell>
          <cell r="J628">
            <v>1.9927547633244624E-2</v>
          </cell>
        </row>
        <row r="629">
          <cell r="A629" t="str">
            <v>ITOT-SWHCONBR6</v>
          </cell>
          <cell r="B629" t="str">
            <v>VAR_fout</v>
          </cell>
          <cell r="C629" t="str">
            <v>ITOT-SWHC</v>
          </cell>
          <cell r="I629">
            <v>2.8358207384062729E-4</v>
          </cell>
          <cell r="J629">
            <v>2.8651749036205339E-4</v>
          </cell>
        </row>
        <row r="630">
          <cell r="A630" t="str">
            <v>ITOT-SWHCONBR6</v>
          </cell>
          <cell r="B630" t="str">
            <v>VAR_fin</v>
          </cell>
          <cell r="C630" t="str">
            <v>CON</v>
          </cell>
          <cell r="I630">
            <v>2.8358207384062729E-4</v>
          </cell>
          <cell r="J630">
            <v>2.8651749036205339E-4</v>
          </cell>
        </row>
        <row r="631">
          <cell r="A631" t="str">
            <v>ITOT-SWHCONBR6</v>
          </cell>
          <cell r="B631" t="str">
            <v>VAR_ncap</v>
          </cell>
          <cell r="C631" t="str">
            <v>-</v>
          </cell>
          <cell r="I631">
            <v>1.47105495392477E-5</v>
          </cell>
          <cell r="J631">
            <v>4.4090918863879202E-6</v>
          </cell>
        </row>
        <row r="632">
          <cell r="A632" t="str">
            <v>ITOT-SWHCONBR6</v>
          </cell>
          <cell r="B632" t="str">
            <v>VAR_cap</v>
          </cell>
          <cell r="C632" t="str">
            <v>-</v>
          </cell>
          <cell r="I632">
            <v>1.47105495392477E-5</v>
          </cell>
          <cell r="J632">
            <v>1.5085030841654701E-5</v>
          </cell>
        </row>
        <row r="633">
          <cell r="A633" t="str">
            <v>RHNM-SHNGAHP</v>
          </cell>
          <cell r="B633" t="str">
            <v>VAR_fout</v>
          </cell>
          <cell r="C633" t="str">
            <v>CO2_R</v>
          </cell>
          <cell r="H633">
            <v>28.832262675139599</v>
          </cell>
          <cell r="I633">
            <v>35.936920708594798</v>
          </cell>
          <cell r="J633">
            <v>48.367650090705602</v>
          </cell>
        </row>
        <row r="634">
          <cell r="A634" t="str">
            <v>RHNM-SHNGAHP</v>
          </cell>
          <cell r="B634" t="str">
            <v>VAR_fout</v>
          </cell>
          <cell r="C634" t="str">
            <v>RHNM-SHANGAH</v>
          </cell>
          <cell r="H634">
            <v>1.0163121780744651</v>
          </cell>
          <cell r="I634">
            <v>1.275498464149381</v>
          </cell>
          <cell r="J634">
            <v>1.7342912164806186</v>
          </cell>
        </row>
        <row r="635">
          <cell r="A635" t="str">
            <v>RHNM-SHNGAHP</v>
          </cell>
          <cell r="B635" t="str">
            <v>VAR_fin</v>
          </cell>
          <cell r="C635" t="str">
            <v>RNGA</v>
          </cell>
          <cell r="H635">
            <v>0.51121033111949565</v>
          </cell>
          <cell r="I635">
            <v>0.63717944518785063</v>
          </cell>
          <cell r="J635">
            <v>0.85758244841676601</v>
          </cell>
        </row>
        <row r="636">
          <cell r="A636" t="str">
            <v>RHNM-SHNGAHP</v>
          </cell>
          <cell r="B636" t="str">
            <v>VAR_fin</v>
          </cell>
          <cell r="C636" t="str">
            <v>RHNMELCHPC</v>
          </cell>
          <cell r="H636">
            <v>1.0163121780744651</v>
          </cell>
          <cell r="I636">
            <v>1.275498464149381</v>
          </cell>
          <cell r="J636">
            <v>1.7342912164806186</v>
          </cell>
        </row>
        <row r="637">
          <cell r="A637" t="str">
            <v>RHNM-SHNGAHP</v>
          </cell>
          <cell r="B637" t="str">
            <v>VAR_ncap</v>
          </cell>
          <cell r="C637" t="str">
            <v>-</v>
          </cell>
          <cell r="H637">
            <v>2.5911270520330099E-2</v>
          </cell>
          <cell r="I637">
            <v>4.5997966708299198E-2</v>
          </cell>
          <cell r="J637">
            <v>9.0291473603059696E-2</v>
          </cell>
        </row>
        <row r="638">
          <cell r="A638" t="str">
            <v>RHNM-SHNGAHP</v>
          </cell>
          <cell r="B638" t="str">
            <v>VAR_cap</v>
          </cell>
          <cell r="C638" t="str">
            <v>-</v>
          </cell>
          <cell r="H638">
            <v>7.8918007422785166E-2</v>
          </cell>
          <cell r="I638">
            <v>9.9029353717203339E-2</v>
          </cell>
          <cell r="J638">
            <v>0.13463393856367112</v>
          </cell>
        </row>
        <row r="639">
          <cell r="A639" t="str">
            <v>D-SCOM_KEV_WOD_ELC_CHP</v>
          </cell>
          <cell r="B639" t="str">
            <v>VAR_fout</v>
          </cell>
          <cell r="C639" t="str">
            <v>ELC5</v>
          </cell>
          <cell r="H639">
            <v>4.3852437092646031E-4</v>
          </cell>
          <cell r="I639">
            <v>3.4499826630294585E-4</v>
          </cell>
          <cell r="J639">
            <v>1.4158783149191098E-4</v>
          </cell>
        </row>
        <row r="640">
          <cell r="A640" t="str">
            <v>D-SCOM_KEV_WOD_ELC_CHP</v>
          </cell>
          <cell r="B640" t="str">
            <v>VAR_fout</v>
          </cell>
          <cell r="C640" t="str">
            <v>SCOM_ELC</v>
          </cell>
          <cell r="H640">
            <v>8.1209444090797546E-4</v>
          </cell>
          <cell r="I640">
            <v>6.5502755184667955E-4</v>
          </cell>
          <cell r="J640">
            <v>2.0675956324110509E-4</v>
          </cell>
        </row>
        <row r="641">
          <cell r="A641" t="str">
            <v>D-SCOM_KEV_WOD_ELC_CHP</v>
          </cell>
          <cell r="B641" t="str">
            <v>VAR_fin</v>
          </cell>
          <cell r="C641" t="str">
            <v>SCOM_KEV_WOD_ELC_CHP</v>
          </cell>
          <cell r="H641">
            <v>1.2458348466801935E-3</v>
          </cell>
          <cell r="I641">
            <v>9.9392476413576224E-4</v>
          </cell>
          <cell r="J641">
            <v>3.4339443731789106E-4</v>
          </cell>
        </row>
        <row r="642">
          <cell r="A642" t="str">
            <v>RHES-SHCONBR5</v>
          </cell>
          <cell r="B642" t="str">
            <v>VAR_fout</v>
          </cell>
          <cell r="C642" t="str">
            <v>RHES-SHCON</v>
          </cell>
          <cell r="H642">
            <v>2.3963827551362641E-3</v>
          </cell>
          <cell r="I642">
            <v>2.4244761176548169E-3</v>
          </cell>
          <cell r="J642">
            <v>1.4021796888063485E-3</v>
          </cell>
        </row>
        <row r="643">
          <cell r="A643" t="str">
            <v>RHES-SHCONBR5</v>
          </cell>
          <cell r="B643" t="str">
            <v>VAR_fin</v>
          </cell>
          <cell r="C643" t="str">
            <v>CON</v>
          </cell>
          <cell r="H643">
            <v>2.3963827551362641E-3</v>
          </cell>
          <cell r="I643">
            <v>2.4244761176548169E-3</v>
          </cell>
          <cell r="J643">
            <v>1.4021796888063485E-3</v>
          </cell>
        </row>
        <row r="644">
          <cell r="A644" t="str">
            <v>RHES-SHCONBR5</v>
          </cell>
          <cell r="B644" t="str">
            <v>VAR_ncap</v>
          </cell>
          <cell r="C644" t="str">
            <v>-</v>
          </cell>
          <cell r="H644">
            <v>1.41878362818619E-8</v>
          </cell>
          <cell r="I644">
            <v>1.7810861929277999E-8</v>
          </cell>
          <cell r="J644">
            <v>2.7954666333875801E-8</v>
          </cell>
        </row>
        <row r="645">
          <cell r="A645" t="str">
            <v>RHES-SHCONBR5</v>
          </cell>
          <cell r="B645" t="str">
            <v>VAR_cap</v>
          </cell>
          <cell r="C645" t="str">
            <v>-</v>
          </cell>
          <cell r="H645">
            <v>1.9959760274356142E-4</v>
          </cell>
          <cell r="I645">
            <v>1.99627618201063E-4</v>
          </cell>
          <cell r="J645">
            <v>1.1546154357851289E-4</v>
          </cell>
        </row>
        <row r="646">
          <cell r="A646" t="str">
            <v>RHNS-SHCONBR</v>
          </cell>
          <cell r="B646" t="str">
            <v>VAR_fout</v>
          </cell>
          <cell r="C646" t="str">
            <v>RHNS-SHCON</v>
          </cell>
          <cell r="H646">
            <v>9.7668150055682241E-4</v>
          </cell>
          <cell r="I646">
            <v>4.7714790786893748E-3</v>
          </cell>
          <cell r="J646">
            <v>7.3901316788988092E-2</v>
          </cell>
        </row>
        <row r="647">
          <cell r="A647" t="str">
            <v>RHNS-SHCONBR</v>
          </cell>
          <cell r="B647" t="str">
            <v>VAR_fin</v>
          </cell>
          <cell r="C647" t="str">
            <v>CON</v>
          </cell>
          <cell r="H647">
            <v>9.7668150055682241E-4</v>
          </cell>
          <cell r="I647">
            <v>4.7714790786893748E-3</v>
          </cell>
          <cell r="J647">
            <v>7.3901316788988092E-2</v>
          </cell>
        </row>
        <row r="648">
          <cell r="A648" t="str">
            <v>RHNS-SHCONBR</v>
          </cell>
          <cell r="B648" t="str">
            <v>VAR_ncap</v>
          </cell>
          <cell r="C648" t="str">
            <v>-</v>
          </cell>
          <cell r="H648">
            <v>2.1518898918123E-7</v>
          </cell>
          <cell r="I648">
            <v>2.76448751812218E-4</v>
          </cell>
          <cell r="J648">
            <v>5.0309669030663504E-3</v>
          </cell>
        </row>
        <row r="649">
          <cell r="A649" t="str">
            <v>RHNS-SHCONBR</v>
          </cell>
          <cell r="B649" t="str">
            <v>VAR_cap</v>
          </cell>
          <cell r="C649" t="str">
            <v>-</v>
          </cell>
          <cell r="H649">
            <v>7.076936029619739E-5</v>
          </cell>
          <cell r="I649">
            <v>3.4721278004813769E-4</v>
          </cell>
          <cell r="J649">
            <v>5.3782295579186696E-3</v>
          </cell>
        </row>
        <row r="650">
          <cell r="A650" t="str">
            <v>D-RHEM_SOLELC</v>
          </cell>
          <cell r="B650" t="str">
            <v>VAR_fout</v>
          </cell>
          <cell r="C650" t="str">
            <v>ELC5</v>
          </cell>
          <cell r="H650">
            <v>7.5484276040452443E-4</v>
          </cell>
          <cell r="I650">
            <v>5.7787069843389066E-4</v>
          </cell>
          <cell r="J650">
            <v>3.4369797923973169E-4</v>
          </cell>
        </row>
        <row r="651">
          <cell r="A651" t="str">
            <v>D-RHEM_SOLELC</v>
          </cell>
          <cell r="B651" t="str">
            <v>VAR_fout</v>
          </cell>
          <cell r="C651" t="str">
            <v>RHEM_ELC</v>
          </cell>
          <cell r="H651">
            <v>2.0374222182862276</v>
          </cell>
          <cell r="I651">
            <v>2.1416840851090231</v>
          </cell>
          <cell r="J651">
            <v>2.3660022397999945</v>
          </cell>
        </row>
        <row r="652">
          <cell r="A652" t="str">
            <v>D-RHEM_SOLELC</v>
          </cell>
          <cell r="B652" t="str">
            <v>VAR_fin</v>
          </cell>
          <cell r="C652" t="str">
            <v>RHEM_SOL_ELC</v>
          </cell>
          <cell r="H652">
            <v>2.0381770610466323</v>
          </cell>
          <cell r="I652">
            <v>2.1422619558074594</v>
          </cell>
          <cell r="J652">
            <v>2.3663459377792333</v>
          </cell>
        </row>
        <row r="653">
          <cell r="A653" t="str">
            <v>ITOT-SWHCONBR7</v>
          </cell>
          <cell r="B653" t="str">
            <v>VAR_fout</v>
          </cell>
          <cell r="C653" t="str">
            <v>ITOT-ELS</v>
          </cell>
          <cell r="J653">
            <v>5.9863206332558879E-4</v>
          </cell>
        </row>
        <row r="654">
          <cell r="A654" t="str">
            <v>ITOT-SWHCONBR7</v>
          </cell>
          <cell r="B654" t="str">
            <v>VAR_fout</v>
          </cell>
          <cell r="C654" t="str">
            <v>ITOT-SWHC</v>
          </cell>
          <cell r="J654">
            <v>1.0438805309432988E-4</v>
          </cell>
        </row>
        <row r="655">
          <cell r="A655" t="str">
            <v>ITOT-SWHCONBR7</v>
          </cell>
          <cell r="B655" t="str">
            <v>VAR_fin</v>
          </cell>
          <cell r="C655" t="str">
            <v>CON</v>
          </cell>
          <cell r="J655">
            <v>7.0302011641991901E-4</v>
          </cell>
        </row>
        <row r="656">
          <cell r="A656" t="str">
            <v>ITOT-SWHCONBR7</v>
          </cell>
          <cell r="B656" t="str">
            <v>VAR_ncap</v>
          </cell>
          <cell r="C656" t="str">
            <v>-</v>
          </cell>
          <cell r="J656">
            <v>3.7983891078108699E-5</v>
          </cell>
        </row>
        <row r="657">
          <cell r="A657" t="str">
            <v>ITOT-SWHCONBR7</v>
          </cell>
          <cell r="B657" t="str">
            <v>VAR_cap</v>
          </cell>
          <cell r="C657" t="str">
            <v>-</v>
          </cell>
          <cell r="J657">
            <v>3.7983891078108699E-5</v>
          </cell>
        </row>
        <row r="658">
          <cell r="A658" t="str">
            <v>RHNS-SHSTG-ELCHP</v>
          </cell>
          <cell r="B658" t="str">
            <v>VAR_fout</v>
          </cell>
          <cell r="C658" t="str">
            <v>RHNS-SHAELCH</v>
          </cell>
          <cell r="H658">
            <v>0.26893096676306916</v>
          </cell>
          <cell r="I658">
            <v>0.35200304310706015</v>
          </cell>
          <cell r="J658">
            <v>0.50451510060250015</v>
          </cell>
        </row>
        <row r="659">
          <cell r="A659" t="str">
            <v>RHNS-SHSTG-ELCHP</v>
          </cell>
          <cell r="B659" t="str">
            <v>VAR_fout</v>
          </cell>
          <cell r="C659" t="str">
            <v>AUX_RHNS-SHSTG-ELCHP_OUT</v>
          </cell>
          <cell r="H659">
            <v>0.26919989772983233</v>
          </cell>
          <cell r="I659">
            <v>0.35235504615016727</v>
          </cell>
          <cell r="J659">
            <v>0.50501961570310272</v>
          </cell>
        </row>
        <row r="660">
          <cell r="A660" t="str">
            <v>RHNS-SHSTG-ELCHP</v>
          </cell>
          <cell r="B660" t="str">
            <v>VAR_fin</v>
          </cell>
          <cell r="C660" t="str">
            <v>RHNS-SHAELCH</v>
          </cell>
          <cell r="H660">
            <v>0.26893203969101664</v>
          </cell>
          <cell r="I660">
            <v>0.35200557218699541</v>
          </cell>
          <cell r="J660">
            <v>0.50451766420428079</v>
          </cell>
        </row>
        <row r="661">
          <cell r="A661" t="str">
            <v>RHNS-SHSTG-ELCHP</v>
          </cell>
          <cell r="B661" t="str">
            <v>VAR_ncap</v>
          </cell>
          <cell r="C661" t="str">
            <v>-</v>
          </cell>
          <cell r="H661">
            <v>6.8105751624379304E-3</v>
          </cell>
          <cell r="I661">
            <v>2.0856233155500899E-2</v>
          </cell>
          <cell r="J661">
            <v>2.8236680996091001E-2</v>
          </cell>
        </row>
        <row r="662">
          <cell r="A662" t="str">
            <v>RHNS-SHSTG-ELCHP</v>
          </cell>
          <cell r="B662" t="str">
            <v>VAR_cap</v>
          </cell>
          <cell r="C662" t="str">
            <v>-</v>
          </cell>
          <cell r="H662">
            <v>3.260815965275566E-2</v>
          </cell>
          <cell r="I662">
            <v>3.8101845042972718E-2</v>
          </cell>
          <cell r="J662">
            <v>4.6226381079430313E-2</v>
          </cell>
        </row>
        <row r="663">
          <cell r="A663" t="str">
            <v>RHNS-SHSOLBR</v>
          </cell>
          <cell r="B663" t="str">
            <v>VAR_fout</v>
          </cell>
          <cell r="C663" t="str">
            <v>RHNS-SHASOL</v>
          </cell>
          <cell r="H663">
            <v>2.8858374753152705E-4</v>
          </cell>
          <cell r="I663">
            <v>3.5934800139451509E-4</v>
          </cell>
          <cell r="J663">
            <v>5.9411478641414287E-4</v>
          </cell>
        </row>
        <row r="664">
          <cell r="A664" t="str">
            <v>RHNS-SHSOLBR</v>
          </cell>
          <cell r="B664" t="str">
            <v>VAR_fin</v>
          </cell>
          <cell r="C664" t="str">
            <v>SOL</v>
          </cell>
          <cell r="H664">
            <v>2.8858374753152705E-4</v>
          </cell>
          <cell r="I664">
            <v>3.5934800139451509E-4</v>
          </cell>
          <cell r="J664">
            <v>5.9411478641414287E-4</v>
          </cell>
        </row>
        <row r="665">
          <cell r="A665" t="str">
            <v>RHNS-SHSOLBR</v>
          </cell>
          <cell r="B665" t="str">
            <v>VAR_ncap</v>
          </cell>
          <cell r="C665" t="str">
            <v>-</v>
          </cell>
          <cell r="H665">
            <v>9.0444620917995395E-5</v>
          </cell>
          <cell r="I665">
            <v>4.2518301363612899E-5</v>
          </cell>
          <cell r="J665">
            <v>9.1224605594654196E-5</v>
          </cell>
        </row>
        <row r="666">
          <cell r="A666" t="str">
            <v>RHNS-SHSOLBR</v>
          </cell>
          <cell r="B666" t="str">
            <v>VAR_cap</v>
          </cell>
          <cell r="C666" t="str">
            <v>-</v>
          </cell>
          <cell r="H666">
            <v>4.68132926218165E-4</v>
          </cell>
          <cell r="I666">
            <v>1.3454400627693847E-4</v>
          </cell>
          <cell r="J666">
            <v>1.6019835138929666E-4</v>
          </cell>
        </row>
        <row r="667">
          <cell r="A667" t="str">
            <v>RHES-SHPLTBR</v>
          </cell>
          <cell r="B667" t="str">
            <v>VAR_fout</v>
          </cell>
          <cell r="C667" t="str">
            <v>RHES-SHPLT</v>
          </cell>
          <cell r="H667">
            <v>7.4076869346803645E-2</v>
          </cell>
          <cell r="I667">
            <v>8.6883977072741037E-2</v>
          </cell>
          <cell r="J667">
            <v>0.11330923194210972</v>
          </cell>
        </row>
        <row r="668">
          <cell r="A668" t="str">
            <v>RHES-SHPLTBR</v>
          </cell>
          <cell r="B668" t="str">
            <v>VAR_fin</v>
          </cell>
          <cell r="C668" t="str">
            <v>RPLT</v>
          </cell>
          <cell r="H668">
            <v>9.946978631258227E-2</v>
          </cell>
          <cell r="I668">
            <v>0.11628151903330236</v>
          </cell>
          <cell r="J668">
            <v>0.15081167472250595</v>
          </cell>
        </row>
        <row r="669">
          <cell r="A669" t="str">
            <v>RHES-SHPLTBR</v>
          </cell>
          <cell r="B669" t="str">
            <v>VAR_ncap</v>
          </cell>
          <cell r="C669" t="str">
            <v>-</v>
          </cell>
          <cell r="H669">
            <v>2.94461098753716E-3</v>
          </cell>
          <cell r="I669">
            <v>4.0853529547548399E-3</v>
          </cell>
          <cell r="J669">
            <v>4.9502444435017097E-3</v>
          </cell>
        </row>
        <row r="670">
          <cell r="A670" t="str">
            <v>RHES-SHPLTBR</v>
          </cell>
          <cell r="B670" t="str">
            <v>VAR_cap</v>
          </cell>
          <cell r="C670" t="str">
            <v>-</v>
          </cell>
          <cell r="H670">
            <v>6.0001438184651007E-3</v>
          </cell>
          <cell r="I670">
            <v>7.0302760759022873E-3</v>
          </cell>
          <cell r="J670">
            <v>9.1605945957011926E-3</v>
          </cell>
        </row>
        <row r="671">
          <cell r="A671" t="str">
            <v>RHES-SHCONBR6</v>
          </cell>
          <cell r="B671" t="str">
            <v>VAR_fout</v>
          </cell>
          <cell r="C671" t="str">
            <v>RHES-SHCON</v>
          </cell>
          <cell r="H671">
            <v>1.9201480511077696E-4</v>
          </cell>
          <cell r="I671">
            <v>2.0044430578118887E-4</v>
          </cell>
          <cell r="J671">
            <v>1.1800465432875763E-4</v>
          </cell>
        </row>
        <row r="672">
          <cell r="A672" t="str">
            <v>RHES-SHCONBR6</v>
          </cell>
          <cell r="B672" t="str">
            <v>VAR_fin</v>
          </cell>
          <cell r="C672" t="str">
            <v>CON</v>
          </cell>
          <cell r="H672">
            <v>1.9201480511077696E-4</v>
          </cell>
          <cell r="I672">
            <v>2.0044430578118887E-4</v>
          </cell>
          <cell r="J672">
            <v>1.1800465432875763E-4</v>
          </cell>
        </row>
        <row r="673">
          <cell r="A673" t="str">
            <v>RHES-SHCONBR6</v>
          </cell>
          <cell r="B673" t="str">
            <v>VAR_ncap</v>
          </cell>
          <cell r="C673" t="str">
            <v>-</v>
          </cell>
          <cell r="H673">
            <v>1.26709885180633E-8</v>
          </cell>
          <cell r="I673">
            <v>1.51672680334552E-8</v>
          </cell>
          <cell r="J673">
            <v>2.3237968930139299E-8</v>
          </cell>
        </row>
        <row r="674">
          <cell r="A674" t="str">
            <v>RHES-SHCONBR6</v>
          </cell>
          <cell r="B674" t="str">
            <v>VAR_cap</v>
          </cell>
          <cell r="C674" t="str">
            <v>-</v>
          </cell>
          <cell r="H674">
            <v>1.7182888523539276E-5</v>
          </cell>
          <cell r="I674">
            <v>1.7194384936603834E-5</v>
          </cell>
          <cell r="J674">
            <v>9.9903115056241629E-6</v>
          </cell>
        </row>
        <row r="675">
          <cell r="A675" t="str">
            <v>RHSA-WHPLTBR</v>
          </cell>
          <cell r="B675" t="str">
            <v>VAR_fout</v>
          </cell>
          <cell r="C675" t="str">
            <v>RHSA-WHPLT</v>
          </cell>
          <cell r="H675">
            <v>0.19039870876387838</v>
          </cell>
          <cell r="I675">
            <v>0.23234918369645061</v>
          </cell>
          <cell r="J675">
            <v>0.31960746591724326</v>
          </cell>
        </row>
        <row r="676">
          <cell r="A676" t="str">
            <v>RHSA-WHPLTBR</v>
          </cell>
          <cell r="B676" t="str">
            <v>VAR_fin</v>
          </cell>
          <cell r="C676" t="str">
            <v>RPLT</v>
          </cell>
          <cell r="H676">
            <v>0.40712077014555376</v>
          </cell>
          <cell r="I676">
            <v>0.4907761661254067</v>
          </cell>
          <cell r="J676">
            <v>0.65867314863268012</v>
          </cell>
        </row>
        <row r="677">
          <cell r="A677" t="str">
            <v>RHSA-WHPLTBR</v>
          </cell>
          <cell r="B677" t="str">
            <v>VAR_ncap</v>
          </cell>
          <cell r="C677" t="str">
            <v>-</v>
          </cell>
          <cell r="H677">
            <v>9.3689286032850594E-3</v>
          </cell>
          <cell r="I677">
            <v>6.5186897249450903E-3</v>
          </cell>
          <cell r="J677">
            <v>1.3155159045218801E-2</v>
          </cell>
        </row>
        <row r="678">
          <cell r="A678" t="str">
            <v>RHSA-WHPLTBR</v>
          </cell>
          <cell r="B678" t="str">
            <v>VAR_cap</v>
          </cell>
          <cell r="C678" t="str">
            <v>-</v>
          </cell>
          <cell r="H678">
            <v>1.302472269279059E-2</v>
          </cell>
          <cell r="I678">
            <v>1.5888092419018385E-2</v>
          </cell>
          <cell r="J678">
            <v>2.1848859228966108E-2</v>
          </cell>
        </row>
        <row r="679">
          <cell r="A679" t="str">
            <v>ITOT-SWHCONBR8</v>
          </cell>
          <cell r="B679" t="str">
            <v>VAR_fout</v>
          </cell>
          <cell r="C679" t="str">
            <v>ITOT-ELS</v>
          </cell>
          <cell r="J679">
            <v>4.9069248778039931E-5</v>
          </cell>
        </row>
        <row r="680">
          <cell r="A680" t="str">
            <v>ITOT-SWHCONBR8</v>
          </cell>
          <cell r="B680" t="str">
            <v>VAR_fout</v>
          </cell>
          <cell r="C680" t="str">
            <v>ITOT-SWHC</v>
          </cell>
          <cell r="J680">
            <v>1.8945738691509604E-4</v>
          </cell>
        </row>
        <row r="681">
          <cell r="A681" t="str">
            <v>ITOT-SWHCONBR8</v>
          </cell>
          <cell r="B681" t="str">
            <v>VAR_fin</v>
          </cell>
          <cell r="C681" t="str">
            <v>CON</v>
          </cell>
          <cell r="J681">
            <v>2.3852663569313593E-4</v>
          </cell>
        </row>
        <row r="682">
          <cell r="A682" t="str">
            <v>ITOT-SWHCONBR8</v>
          </cell>
          <cell r="B682" t="str">
            <v>VAR_ncap</v>
          </cell>
          <cell r="C682" t="str">
            <v>-</v>
          </cell>
          <cell r="J682">
            <v>1.2425012015169999E-5</v>
          </cell>
        </row>
        <row r="683">
          <cell r="A683" t="str">
            <v>ITOT-SWHCONBR8</v>
          </cell>
          <cell r="B683" t="str">
            <v>VAR_cap</v>
          </cell>
          <cell r="C683" t="str">
            <v>-</v>
          </cell>
          <cell r="J683">
            <v>1.2425012015169999E-5</v>
          </cell>
        </row>
        <row r="684">
          <cell r="A684" t="str">
            <v>SCOM-ELCSPECADV</v>
          </cell>
          <cell r="B684" t="str">
            <v>VAR_ncap</v>
          </cell>
          <cell r="C684" t="str">
            <v>-</v>
          </cell>
          <cell r="H684">
            <v>6.7644961435950995E-8</v>
          </cell>
          <cell r="I684">
            <v>5.16636094515381E-8</v>
          </cell>
          <cell r="J684">
            <v>4.2143552781699198E-8</v>
          </cell>
        </row>
        <row r="685">
          <cell r="A685" t="str">
            <v>SCOM-ELCSPECADV</v>
          </cell>
          <cell r="B685" t="str">
            <v>VAR_cap</v>
          </cell>
          <cell r="C685" t="str">
            <v>-</v>
          </cell>
          <cell r="H685">
            <v>2.8600010463493002E-8</v>
          </cell>
          <cell r="I685">
            <v>-2.2904584631301999E-8</v>
          </cell>
          <cell r="J685">
            <v>-1.783759521474018E-9</v>
          </cell>
        </row>
        <row r="686">
          <cell r="A686" t="str">
            <v>RHSA-WHLTHRD</v>
          </cell>
          <cell r="B686" t="str">
            <v>VAR_fout</v>
          </cell>
          <cell r="C686" t="str">
            <v>RHSA-WHLTHRD</v>
          </cell>
          <cell r="H686">
            <v>1.2794233339062622</v>
          </cell>
          <cell r="I686">
            <v>1.3875281636286394</v>
          </cell>
          <cell r="J686">
            <v>1.6186561419739334</v>
          </cell>
        </row>
        <row r="687">
          <cell r="A687" t="str">
            <v>RHSA-WHLTHRD</v>
          </cell>
          <cell r="B687" t="str">
            <v>VAR_fin</v>
          </cell>
          <cell r="C687" t="str">
            <v>RHSA_LTH</v>
          </cell>
          <cell r="H687">
            <v>2.2781188874013001</v>
          </cell>
          <cell r="I687">
            <v>2.4382872666849025</v>
          </cell>
          <cell r="J687">
            <v>2.7655696501110696</v>
          </cell>
        </row>
        <row r="688">
          <cell r="A688" t="str">
            <v>RHSA-WHLTHRD</v>
          </cell>
          <cell r="B688" t="str">
            <v>VAR_ncap</v>
          </cell>
          <cell r="C688" t="str">
            <v>-</v>
          </cell>
          <cell r="H688">
            <v>2.7707324418068401E-2</v>
          </cell>
          <cell r="I688">
            <v>4.9068772991566798E-2</v>
          </cell>
          <cell r="J688">
            <v>5.7489826637184598E-2</v>
          </cell>
        </row>
        <row r="689">
          <cell r="A689" t="str">
            <v>RHSA-WHLTHRD</v>
          </cell>
          <cell r="B689" t="str">
            <v>VAR_cap</v>
          </cell>
          <cell r="C689" t="str">
            <v>-</v>
          </cell>
          <cell r="H689">
            <v>0.11371814587481002</v>
          </cell>
          <cell r="I689">
            <v>0.13436383069305299</v>
          </cell>
          <cell r="J689">
            <v>0.15856828663281999</v>
          </cell>
        </row>
        <row r="690">
          <cell r="A690" t="str">
            <v>RHES-SHCONBR7</v>
          </cell>
          <cell r="B690" t="str">
            <v>VAR_fout</v>
          </cell>
          <cell r="C690" t="str">
            <v>RHES-SHCON</v>
          </cell>
          <cell r="H690">
            <v>1.8025643255646702E-4</v>
          </cell>
          <cell r="I690">
            <v>1.8822905457583969E-4</v>
          </cell>
          <cell r="J690">
            <v>1.1096787001962924E-4</v>
          </cell>
        </row>
        <row r="691">
          <cell r="A691" t="str">
            <v>RHES-SHCONBR7</v>
          </cell>
          <cell r="B691" t="str">
            <v>VAR_fin</v>
          </cell>
          <cell r="C691" t="str">
            <v>CON</v>
          </cell>
          <cell r="H691">
            <v>1.8025643255646702E-4</v>
          </cell>
          <cell r="I691">
            <v>1.8822905457583969E-4</v>
          </cell>
          <cell r="J691">
            <v>1.1096787001962924E-4</v>
          </cell>
        </row>
        <row r="692">
          <cell r="A692" t="str">
            <v>RHES-SHCONBR7</v>
          </cell>
          <cell r="B692" t="str">
            <v>VAR_ncap</v>
          </cell>
          <cell r="C692" t="str">
            <v>-</v>
          </cell>
          <cell r="H692">
            <v>1.2595892732123501E-8</v>
          </cell>
          <cell r="I692">
            <v>1.50507737308937E-8</v>
          </cell>
          <cell r="J692">
            <v>2.2212845945974901E-8</v>
          </cell>
        </row>
        <row r="693">
          <cell r="A693" t="str">
            <v>RHES-SHCONBR7</v>
          </cell>
          <cell r="B693" t="str">
            <v>VAR_cap</v>
          </cell>
          <cell r="C693" t="str">
            <v>-</v>
          </cell>
          <cell r="H693">
            <v>1.6108432730689283E-5</v>
          </cell>
          <cell r="I693">
            <v>1.6119488189439123E-5</v>
          </cell>
          <cell r="J693">
            <v>9.3677681853590128E-6</v>
          </cell>
        </row>
        <row r="694">
          <cell r="A694" t="str">
            <v>ITOT-SWHCONBR9</v>
          </cell>
          <cell r="B694" t="str">
            <v>VAR_fout</v>
          </cell>
          <cell r="C694" t="str">
            <v>ITOT-ELS</v>
          </cell>
          <cell r="J694">
            <v>2.2975518553626013E-5</v>
          </cell>
        </row>
        <row r="695">
          <cell r="A695" t="str">
            <v>ITOT-SWHCONBR9</v>
          </cell>
          <cell r="B695" t="str">
            <v>VAR_fout</v>
          </cell>
          <cell r="C695" t="str">
            <v>ITOT-SWHC</v>
          </cell>
          <cell r="J695">
            <v>1.3334977270487383E-4</v>
          </cell>
        </row>
        <row r="696">
          <cell r="A696" t="str">
            <v>ITOT-SWHCONBR9</v>
          </cell>
          <cell r="B696" t="str">
            <v>VAR_fin</v>
          </cell>
          <cell r="C696" t="str">
            <v>CON</v>
          </cell>
          <cell r="J696">
            <v>1.5632529125849976E-4</v>
          </cell>
        </row>
        <row r="697">
          <cell r="A697" t="str">
            <v>ITOT-SWHCONBR9</v>
          </cell>
          <cell r="B697" t="str">
            <v>VAR_ncap</v>
          </cell>
          <cell r="C697" t="str">
            <v>-</v>
          </cell>
          <cell r="J697">
            <v>7.9515892924612695E-6</v>
          </cell>
        </row>
        <row r="698">
          <cell r="A698" t="str">
            <v>ITOT-SWHCONBR9</v>
          </cell>
          <cell r="B698" t="str">
            <v>VAR_cap</v>
          </cell>
          <cell r="C698" t="str">
            <v>-</v>
          </cell>
          <cell r="J698">
            <v>7.9515892924612695E-6</v>
          </cell>
        </row>
        <row r="699">
          <cell r="A699" t="str">
            <v>SCOM-SHPLTBR</v>
          </cell>
          <cell r="B699" t="str">
            <v>VAR_fout</v>
          </cell>
          <cell r="C699" t="str">
            <v>SCOM-SHPLT</v>
          </cell>
          <cell r="H699">
            <v>0.91603174922284125</v>
          </cell>
          <cell r="I699">
            <v>1.0580651964417078</v>
          </cell>
          <cell r="J699">
            <v>1.3657952608918398</v>
          </cell>
        </row>
        <row r="700">
          <cell r="A700" t="str">
            <v>SCOM-SHPLTBR</v>
          </cell>
          <cell r="B700" t="str">
            <v>VAR_fin</v>
          </cell>
          <cell r="C700" t="str">
            <v>SCOMPLTBRC</v>
          </cell>
          <cell r="H700">
            <v>0.91603174922284125</v>
          </cell>
          <cell r="I700">
            <v>1.0580651964417078</v>
          </cell>
          <cell r="J700">
            <v>1.3657952608918398</v>
          </cell>
        </row>
        <row r="701">
          <cell r="A701" t="str">
            <v>SCOM-SHPLTBR</v>
          </cell>
          <cell r="B701" t="str">
            <v>VAR_fin</v>
          </cell>
          <cell r="C701" t="str">
            <v>SPLT</v>
          </cell>
          <cell r="H701">
            <v>1.3644777412157798</v>
          </cell>
          <cell r="I701">
            <v>1.5760440732809167</v>
          </cell>
          <cell r="J701">
            <v>2.0344242807369737</v>
          </cell>
        </row>
        <row r="702">
          <cell r="A702" t="str">
            <v>SCOM-SHPLTBR</v>
          </cell>
          <cell r="B702" t="str">
            <v>VAR_ncap</v>
          </cell>
          <cell r="C702" t="str">
            <v>-</v>
          </cell>
          <cell r="H702">
            <v>5.0988166207754197E-2</v>
          </cell>
          <cell r="I702">
            <v>3.7481402297301097E-2</v>
          </cell>
          <cell r="J702">
            <v>6.5181302971843394E-2</v>
          </cell>
        </row>
        <row r="703">
          <cell r="A703" t="str">
            <v>SCOM-SHPLTBR</v>
          </cell>
          <cell r="B703" t="str">
            <v>VAR_cap</v>
          </cell>
          <cell r="C703" t="str">
            <v>-</v>
          </cell>
          <cell r="H703">
            <v>7.5808310820765112E-2</v>
          </cell>
          <cell r="I703">
            <v>8.8470353515439165E-2</v>
          </cell>
          <cell r="J703">
            <v>0.11395020169647989</v>
          </cell>
        </row>
        <row r="704">
          <cell r="A704" t="str">
            <v>ITOT-SWHELCHP</v>
          </cell>
          <cell r="B704" t="str">
            <v>VAR_fout</v>
          </cell>
          <cell r="C704" t="str">
            <v>ITOT-SWHAELCH</v>
          </cell>
          <cell r="H704">
            <v>5.5974897332747116</v>
          </cell>
          <cell r="I704">
            <v>5.5975770183452784</v>
          </cell>
          <cell r="J704">
            <v>13.035905319089755</v>
          </cell>
        </row>
        <row r="705">
          <cell r="A705" t="str">
            <v>ITOT-SWHELCHP</v>
          </cell>
          <cell r="B705" t="str">
            <v>VAR_fin</v>
          </cell>
          <cell r="C705" t="str">
            <v>ITOT_ELC</v>
          </cell>
          <cell r="H705">
            <v>1.7143080007420632</v>
          </cell>
          <cell r="I705">
            <v>1.6826958095026623</v>
          </cell>
          <cell r="J705">
            <v>3.7792466948935219</v>
          </cell>
        </row>
        <row r="706">
          <cell r="A706" t="str">
            <v>ITOT-SWHELCHP</v>
          </cell>
          <cell r="B706" t="str">
            <v>VAR_fin</v>
          </cell>
          <cell r="C706" t="str">
            <v>ITOTELCHPC</v>
          </cell>
          <cell r="H706">
            <v>5.5974897332747116</v>
          </cell>
          <cell r="I706">
            <v>5.5975770183452784</v>
          </cell>
          <cell r="J706">
            <v>13.035905319089755</v>
          </cell>
        </row>
        <row r="707">
          <cell r="A707" t="str">
            <v>ITOT-SWHELCHP</v>
          </cell>
          <cell r="B707" t="str">
            <v>VAR_ncap</v>
          </cell>
          <cell r="C707" t="str">
            <v>-</v>
          </cell>
          <cell r="H707">
            <v>0.149444067367278</v>
          </cell>
          <cell r="I707">
            <v>6.7669805640110395E-2</v>
          </cell>
          <cell r="J707">
            <v>0.613953308110192</v>
          </cell>
        </row>
        <row r="708">
          <cell r="A708" t="str">
            <v>ITOT-SWHELCHP</v>
          </cell>
          <cell r="B708" t="str">
            <v>VAR_cap</v>
          </cell>
          <cell r="C708" t="str">
            <v>-</v>
          </cell>
          <cell r="H708">
            <v>0.30450153765350318</v>
          </cell>
          <cell r="I708">
            <v>0.3067173170691963</v>
          </cell>
          <cell r="J708">
            <v>0.72627583589736411</v>
          </cell>
        </row>
        <row r="709">
          <cell r="A709" t="str">
            <v>RHES-SHCONBR8</v>
          </cell>
          <cell r="B709" t="str">
            <v>VAR_fout</v>
          </cell>
          <cell r="C709" t="str">
            <v>RHES-SHCON</v>
          </cell>
          <cell r="H709">
            <v>3.4220483721985354E-5</v>
          </cell>
          <cell r="I709">
            <v>3.3948411220206027E-5</v>
          </cell>
          <cell r="J709">
            <v>2.2121659115823373E-5</v>
          </cell>
        </row>
        <row r="710">
          <cell r="A710" t="str">
            <v>RHES-SHCONBR8</v>
          </cell>
          <cell r="B710" t="str">
            <v>VAR_fin</v>
          </cell>
          <cell r="C710" t="str">
            <v>CON</v>
          </cell>
          <cell r="H710">
            <v>3.4220483721985354E-5</v>
          </cell>
          <cell r="I710">
            <v>3.3948411220206027E-5</v>
          </cell>
          <cell r="J710">
            <v>2.2121659115823373E-5</v>
          </cell>
        </row>
        <row r="711">
          <cell r="A711" t="str">
            <v>RHES-SHCONBR8</v>
          </cell>
          <cell r="B711" t="str">
            <v>VAR_ncap</v>
          </cell>
          <cell r="C711" t="str">
            <v>-</v>
          </cell>
          <cell r="J711">
            <v>1.29882071655765E-8</v>
          </cell>
        </row>
        <row r="712">
          <cell r="A712" t="str">
            <v>RHES-SHCONBR8</v>
          </cell>
          <cell r="B712" t="str">
            <v>VAR_cap</v>
          </cell>
          <cell r="C712" t="str">
            <v>-</v>
          </cell>
          <cell r="H712">
            <v>1.4681196647457885E-6</v>
          </cell>
          <cell r="I712">
            <v>1.4882171706824801E-6</v>
          </cell>
          <cell r="J712">
            <v>8.7924697983811913E-7</v>
          </cell>
        </row>
        <row r="713">
          <cell r="A713" t="str">
            <v>RHEM-SHWODBR</v>
          </cell>
          <cell r="B713" t="str">
            <v>VAR_fout</v>
          </cell>
          <cell r="C713" t="str">
            <v>RHEM-SHWOD</v>
          </cell>
          <cell r="H713">
            <v>4.8287253862660195</v>
          </cell>
          <cell r="I713">
            <v>4.5124442805582285</v>
          </cell>
          <cell r="J713">
            <v>3.8091380833586999</v>
          </cell>
        </row>
        <row r="714">
          <cell r="A714" t="str">
            <v>RHEM-SHWODBR</v>
          </cell>
          <cell r="B714" t="str">
            <v>VAR_fin</v>
          </cell>
          <cell r="C714" t="str">
            <v>RHEMWODBRC</v>
          </cell>
          <cell r="H714">
            <v>4.8287253862660195</v>
          </cell>
          <cell r="I714">
            <v>4.5124442805582285</v>
          </cell>
          <cell r="J714">
            <v>3.8091380833586999</v>
          </cell>
        </row>
        <row r="715">
          <cell r="A715" t="str">
            <v>RHEM-SHWODBR</v>
          </cell>
          <cell r="B715" t="str">
            <v>VAR_fin</v>
          </cell>
          <cell r="C715" t="str">
            <v>RWOD</v>
          </cell>
          <cell r="H715">
            <v>6.5723313957339053</v>
          </cell>
          <cell r="I715">
            <v>6.121672042615109</v>
          </cell>
          <cell r="J715">
            <v>5.1158492633643986</v>
          </cell>
        </row>
        <row r="716">
          <cell r="A716" t="str">
            <v>RHEM-SHWODBR</v>
          </cell>
          <cell r="B716" t="str">
            <v>VAR_ncap</v>
          </cell>
          <cell r="C716" t="str">
            <v>-</v>
          </cell>
          <cell r="H716">
            <v>0.254122107161042</v>
          </cell>
          <cell r="I716">
            <v>6.4546797323975905E-2</v>
          </cell>
          <cell r="J716">
            <v>0.114659451010875</v>
          </cell>
        </row>
        <row r="717">
          <cell r="A717" t="str">
            <v>RHEM-SHWODBR</v>
          </cell>
          <cell r="B717" t="str">
            <v>VAR_cap</v>
          </cell>
          <cell r="C717" t="str">
            <v>-</v>
          </cell>
          <cell r="H717">
            <v>0.34101764037513593</v>
          </cell>
          <cell r="I717">
            <v>0.31866909796726245</v>
          </cell>
          <cell r="J717">
            <v>0.2689953475319164</v>
          </cell>
        </row>
        <row r="718">
          <cell r="A718" t="str">
            <v>RHES-SHCONBR9</v>
          </cell>
          <cell r="B718" t="str">
            <v>VAR_fout</v>
          </cell>
          <cell r="C718" t="str">
            <v>RHES-SHCON</v>
          </cell>
          <cell r="H718">
            <v>2.0179359319858252E-5</v>
          </cell>
          <cell r="I718">
            <v>1.951455550122031E-5</v>
          </cell>
          <cell r="J718">
            <v>1.3953938908575914E-5</v>
          </cell>
        </row>
        <row r="719">
          <cell r="A719" t="str">
            <v>RHES-SHCONBR9</v>
          </cell>
          <cell r="B719" t="str">
            <v>VAR_fin</v>
          </cell>
          <cell r="C719" t="str">
            <v>CON</v>
          </cell>
          <cell r="H719">
            <v>2.0179359319858252E-5</v>
          </cell>
          <cell r="I719">
            <v>1.951455550122031E-5</v>
          </cell>
          <cell r="J719">
            <v>1.3953938908575914E-5</v>
          </cell>
        </row>
        <row r="720">
          <cell r="A720" t="str">
            <v>D-RHNS_LTH_CHPNGA</v>
          </cell>
          <cell r="B720" t="str">
            <v>VAR_fout</v>
          </cell>
          <cell r="C720" t="str">
            <v>RHSA_LTH</v>
          </cell>
          <cell r="H720">
            <v>2.3058472823672942E-3</v>
          </cell>
          <cell r="I720">
            <v>2.3771000069173234E-4</v>
          </cell>
          <cell r="J720">
            <v>9.349762526873254E-4</v>
          </cell>
        </row>
        <row r="721">
          <cell r="A721" t="str">
            <v>D-RHNS_LTH_CHPNGA</v>
          </cell>
          <cell r="B721" t="str">
            <v>VAR_fout</v>
          </cell>
          <cell r="C721" t="str">
            <v>LTH</v>
          </cell>
          <cell r="H721">
            <v>1.2857136102001112E-6</v>
          </cell>
          <cell r="I721">
            <v>7.1692962826216715E-7</v>
          </cell>
          <cell r="J721">
            <v>3.3202903039096036E-7</v>
          </cell>
        </row>
        <row r="722">
          <cell r="A722" t="str">
            <v>D-RHNS_LTH_CHPNGA</v>
          </cell>
          <cell r="B722" t="str">
            <v>VAR_fout</v>
          </cell>
          <cell r="C722" t="str">
            <v>RHNS_LTH_CHPNGA_ON</v>
          </cell>
          <cell r="H722">
            <v>2.9641198941110053E-4</v>
          </cell>
          <cell r="I722">
            <v>1.4258453611530031E-3</v>
          </cell>
        </row>
        <row r="723">
          <cell r="A723" t="str">
            <v>D-RHNS_LTH_CHPNGA</v>
          </cell>
          <cell r="B723" t="str">
            <v>VAR_fin</v>
          </cell>
          <cell r="C723" t="str">
            <v>RHNS_LTH_CHPNGA</v>
          </cell>
          <cell r="H723">
            <v>2.6047722596318455E-3</v>
          </cell>
          <cell r="I723">
            <v>1.6657294329072592E-3</v>
          </cell>
          <cell r="J723">
            <v>9.3684513875888899E-4</v>
          </cell>
        </row>
        <row r="724">
          <cell r="A724" t="str">
            <v>D-SLFO</v>
          </cell>
          <cell r="B724" t="str">
            <v>VAR_fout</v>
          </cell>
          <cell r="C724" t="str">
            <v>CO2</v>
          </cell>
          <cell r="H724">
            <v>1173.8927947818499</v>
          </cell>
          <cell r="I724">
            <v>949.60500795258895</v>
          </cell>
          <cell r="J724">
            <v>495.99892356402</v>
          </cell>
        </row>
        <row r="725">
          <cell r="A725" t="str">
            <v>D-SLFO</v>
          </cell>
          <cell r="B725" t="str">
            <v>VAR_fout</v>
          </cell>
          <cell r="C725" t="str">
            <v>SLFO</v>
          </cell>
          <cell r="H725">
            <v>15.662301744582512</v>
          </cell>
          <cell r="I725">
            <v>12.669732199180967</v>
          </cell>
          <cell r="J725">
            <v>6.6177014221950454</v>
          </cell>
        </row>
        <row r="726">
          <cell r="A726" t="str">
            <v>D-SLFO</v>
          </cell>
          <cell r="B726" t="str">
            <v>VAR_fin</v>
          </cell>
          <cell r="C726" t="str">
            <v>LFO</v>
          </cell>
          <cell r="H726">
            <v>15.927989074380557</v>
          </cell>
          <cell r="I726">
            <v>12.884735521744778</v>
          </cell>
          <cell r="J726">
            <v>6.7299718258347321</v>
          </cell>
        </row>
        <row r="727">
          <cell r="A727" t="str">
            <v>D-SLFO</v>
          </cell>
          <cell r="B727" t="str">
            <v>VAR_fin</v>
          </cell>
          <cell r="C727" t="str">
            <v>BDS</v>
          </cell>
          <cell r="H727">
            <v>3.3427556256416727E-4</v>
          </cell>
          <cell r="I727">
            <v>1.8994882778925555E-4</v>
          </cell>
          <cell r="J727">
            <v>1.300496238834509E-4</v>
          </cell>
        </row>
        <row r="728">
          <cell r="A728" t="str">
            <v>D-RCOA</v>
          </cell>
          <cell r="B728" t="str">
            <v>VAR_fout</v>
          </cell>
          <cell r="C728" t="str">
            <v>CO2</v>
          </cell>
          <cell r="H728">
            <v>0.15998544489006</v>
          </cell>
        </row>
        <row r="729">
          <cell r="A729" t="str">
            <v>D-RCOA</v>
          </cell>
          <cell r="B729" t="str">
            <v>VAR_fout</v>
          </cell>
          <cell r="C729" t="str">
            <v>RCOA</v>
          </cell>
          <cell r="H729">
            <v>1.7258408294504811E-3</v>
          </cell>
        </row>
        <row r="730">
          <cell r="A730" t="str">
            <v>D-RCOA</v>
          </cell>
          <cell r="B730" t="str">
            <v>VAR_fin</v>
          </cell>
          <cell r="C730" t="str">
            <v>COA</v>
          </cell>
          <cell r="H730">
            <v>1.7258408294504811E-3</v>
          </cell>
        </row>
        <row r="731">
          <cell r="A731" t="str">
            <v>SCOM-ELCSPECDC</v>
          </cell>
          <cell r="B731" t="str">
            <v>VAR_fout</v>
          </cell>
          <cell r="C731" t="str">
            <v>SCOM-ELSDC</v>
          </cell>
          <cell r="H731">
            <v>14.899648223985468</v>
          </cell>
          <cell r="I731">
            <v>15.634211432487488</v>
          </cell>
          <cell r="J731">
            <v>16.899531980738132</v>
          </cell>
        </row>
        <row r="732">
          <cell r="A732" t="str">
            <v>SCOM-ELCSPECDC</v>
          </cell>
          <cell r="B732" t="str">
            <v>VAR_fin</v>
          </cell>
          <cell r="C732" t="str">
            <v>SCOM_ELC</v>
          </cell>
          <cell r="H732">
            <v>14.899648223985468</v>
          </cell>
          <cell r="I732">
            <v>15.634211432487488</v>
          </cell>
          <cell r="J732">
            <v>16.899531980738132</v>
          </cell>
        </row>
        <row r="733">
          <cell r="A733" t="str">
            <v>D-RHEM_KEV_WOD_ELC_CHP</v>
          </cell>
          <cell r="B733" t="str">
            <v>VAR_fout</v>
          </cell>
          <cell r="C733" t="str">
            <v>ELC5</v>
          </cell>
          <cell r="H733">
            <v>4.5128535664157136E-4</v>
          </cell>
          <cell r="I733">
            <v>3.0242240565819491E-4</v>
          </cell>
          <cell r="J733">
            <v>1.9390492004056617E-4</v>
          </cell>
        </row>
        <row r="734">
          <cell r="A734" t="str">
            <v>D-RHEM_KEV_WOD_ELC_CHP</v>
          </cell>
          <cell r="B734" t="str">
            <v>VAR_fout</v>
          </cell>
          <cell r="C734" t="str">
            <v>RHEM_ELC</v>
          </cell>
          <cell r="H734">
            <v>7.1905914873877214E-4</v>
          </cell>
          <cell r="I734">
            <v>4.3921594855617248E-4</v>
          </cell>
          <cell r="J734">
            <v>2.9552452640315585E-4</v>
          </cell>
        </row>
        <row r="735">
          <cell r="A735" t="str">
            <v>D-RHEM_KEV_WOD_ELC_CHP</v>
          </cell>
          <cell r="B735" t="str">
            <v>VAR_fin</v>
          </cell>
          <cell r="C735" t="str">
            <v>RHEM_KEV_WOD_ELC_CHP</v>
          </cell>
          <cell r="H735">
            <v>1.1657089323132651E-3</v>
          </cell>
          <cell r="I735">
            <v>7.3793813188125792E-4</v>
          </cell>
          <cell r="J735">
            <v>4.8619400909291226E-4</v>
          </cell>
        </row>
        <row r="736">
          <cell r="A736" t="str">
            <v>RHES-SHSTG-SOL</v>
          </cell>
          <cell r="B736" t="str">
            <v>VAR_fout</v>
          </cell>
          <cell r="C736" t="str">
            <v>AUX_RHES-SHSTG-SOL_OUT</v>
          </cell>
          <cell r="H736">
            <v>9.5227484245840287E-3</v>
          </cell>
          <cell r="I736">
            <v>3.9823987173152756E-3</v>
          </cell>
          <cell r="J736">
            <v>3.4821464441837737E-3</v>
          </cell>
        </row>
        <row r="737">
          <cell r="A737" t="str">
            <v>RHES-SHSTG-SOL</v>
          </cell>
          <cell r="B737" t="str">
            <v>VAR_fout</v>
          </cell>
          <cell r="C737" t="str">
            <v>RHES-SHASOL</v>
          </cell>
          <cell r="H737">
            <v>9.5132351893946424E-3</v>
          </cell>
          <cell r="I737">
            <v>3.9784202970182571E-3</v>
          </cell>
          <cell r="J737">
            <v>3.4786677764073693E-3</v>
          </cell>
        </row>
        <row r="738">
          <cell r="A738" t="str">
            <v>RHES-SHSTG-SOL</v>
          </cell>
          <cell r="B738" t="str">
            <v>VAR_fin</v>
          </cell>
          <cell r="C738" t="str">
            <v>RHES-SHASOL</v>
          </cell>
          <cell r="H738">
            <v>9.5153533511275618E-3</v>
          </cell>
          <cell r="I738">
            <v>3.9800226215753881E-3</v>
          </cell>
          <cell r="J738">
            <v>3.4808186999047484E-3</v>
          </cell>
        </row>
        <row r="739">
          <cell r="A739" t="str">
            <v>RHES-SHSTG-SOL</v>
          </cell>
          <cell r="B739" t="str">
            <v>VAR_ncap</v>
          </cell>
          <cell r="C739" t="str">
            <v>-</v>
          </cell>
          <cell r="H739">
            <v>3.2311487111200501E-4</v>
          </cell>
          <cell r="I739">
            <v>3.3933425087026402E-4</v>
          </cell>
          <cell r="J739">
            <v>3.0478659029253201E-4</v>
          </cell>
        </row>
        <row r="740">
          <cell r="A740" t="str">
            <v>RHES-SHSTG-SOL</v>
          </cell>
          <cell r="B740" t="str">
            <v>VAR_cap</v>
          </cell>
          <cell r="C740" t="str">
            <v>-</v>
          </cell>
          <cell r="H740">
            <v>3.2520559608407201E-3</v>
          </cell>
          <cell r="I740">
            <v>6.6259886392268895E-4</v>
          </cell>
          <cell r="J740">
            <v>6.8772869419822698E-4</v>
          </cell>
        </row>
        <row r="741">
          <cell r="A741" t="str">
            <v>D-ITOT_LTH</v>
          </cell>
          <cell r="B741" t="str">
            <v>VAR_fout</v>
          </cell>
          <cell r="C741" t="str">
            <v>ITOT_LTH_DH</v>
          </cell>
          <cell r="H741">
            <v>7.629156672325375</v>
          </cell>
          <cell r="I741">
            <v>8.4519086495790621</v>
          </cell>
          <cell r="J741">
            <v>8.9973358597406499</v>
          </cell>
        </row>
        <row r="742">
          <cell r="A742" t="str">
            <v>D-ITOT_LTH</v>
          </cell>
          <cell r="B742" t="str">
            <v>VAR_fin</v>
          </cell>
          <cell r="C742" t="str">
            <v>LTH</v>
          </cell>
          <cell r="H742">
            <v>8.2775329877271009</v>
          </cell>
          <cell r="I742">
            <v>9.164196996729995</v>
          </cell>
          <cell r="J742">
            <v>9.7428178858925598</v>
          </cell>
        </row>
        <row r="743">
          <cell r="A743" t="str">
            <v>D-ITOT_LTH</v>
          </cell>
          <cell r="B743" t="str">
            <v>VAR_ncap</v>
          </cell>
          <cell r="C743" t="str">
            <v>-</v>
          </cell>
          <cell r="H743">
            <v>5.2056390961016799E-8</v>
          </cell>
          <cell r="I743">
            <v>4.77088427287205E-8</v>
          </cell>
          <cell r="J743">
            <v>8.6484432807637604E-8</v>
          </cell>
        </row>
        <row r="744">
          <cell r="A744" t="str">
            <v>D-ITOT_LTH</v>
          </cell>
          <cell r="B744" t="str">
            <v>VAR_cap</v>
          </cell>
          <cell r="C744" t="str">
            <v>-</v>
          </cell>
          <cell r="H744">
            <v>0.79547283758719201</v>
          </cell>
          <cell r="I744">
            <v>0.79547288529603499</v>
          </cell>
          <cell r="J744">
            <v>0.79547297178046805</v>
          </cell>
        </row>
        <row r="745">
          <cell r="A745" t="str">
            <v>D-IH2</v>
          </cell>
          <cell r="B745" t="str">
            <v>VAR_fout</v>
          </cell>
          <cell r="C745" t="str">
            <v>IH2</v>
          </cell>
          <cell r="H745">
            <v>1.0051031312421873E-3</v>
          </cell>
          <cell r="I745">
            <v>8.4429046732330856E-4</v>
          </cell>
          <cell r="J745">
            <v>7.1061814619138436E-3</v>
          </cell>
        </row>
        <row r="746">
          <cell r="A746" t="str">
            <v>D-IH2</v>
          </cell>
          <cell r="B746" t="str">
            <v>VAR_fin</v>
          </cell>
          <cell r="C746" t="str">
            <v>H2</v>
          </cell>
          <cell r="H746">
            <v>1.0127603968944526E-3</v>
          </cell>
          <cell r="I746">
            <v>8.5072259970357406E-4</v>
          </cell>
          <cell r="J746">
            <v>7.1603191096195245E-3</v>
          </cell>
        </row>
        <row r="747">
          <cell r="A747" t="str">
            <v>D-IH2</v>
          </cell>
          <cell r="B747" t="str">
            <v>VAR_ncap</v>
          </cell>
          <cell r="C747" t="str">
            <v>-</v>
          </cell>
          <cell r="H747">
            <v>7.7212905617455395E-5</v>
          </cell>
          <cell r="I747">
            <v>6.6086204165669599E-6</v>
          </cell>
          <cell r="J747">
            <v>1.0479659249866601E-3</v>
          </cell>
        </row>
        <row r="748">
          <cell r="A748" t="str">
            <v>D-IH2</v>
          </cell>
          <cell r="B748" t="str">
            <v>VAR_cap</v>
          </cell>
          <cell r="C748" t="str">
            <v>-</v>
          </cell>
          <cell r="H748">
            <v>2.14304301327454E-4</v>
          </cell>
          <cell r="I748">
            <v>2.2091292174402101E-4</v>
          </cell>
          <cell r="J748">
            <v>1.2688788467306799E-3</v>
          </cell>
        </row>
        <row r="749">
          <cell r="A749" t="str">
            <v>D-RHNM_LTH_CHPWOD</v>
          </cell>
          <cell r="B749" t="str">
            <v>VAR_fout</v>
          </cell>
          <cell r="C749" t="str">
            <v>RHNM_LTH_CHPWOD_ON</v>
          </cell>
          <cell r="H749">
            <v>1.2067254062418217E-3</v>
          </cell>
          <cell r="I749">
            <v>4.0960891910451748E-4</v>
          </cell>
        </row>
        <row r="750">
          <cell r="A750" t="str">
            <v>D-RHNM_LTH_CHPWOD</v>
          </cell>
          <cell r="B750" t="str">
            <v>VAR_fout</v>
          </cell>
          <cell r="C750" t="str">
            <v>RHSA_LTH</v>
          </cell>
          <cell r="H750">
            <v>1.1297474391800339E-3</v>
          </cell>
          <cell r="I750">
            <v>7.0562744715592081E-4</v>
          </cell>
          <cell r="J750">
            <v>7.0219711757674001E-4</v>
          </cell>
        </row>
        <row r="751">
          <cell r="A751" t="str">
            <v>D-RHNM_LTH_CHPWOD</v>
          </cell>
          <cell r="B751" t="str">
            <v>VAR_fout</v>
          </cell>
          <cell r="C751" t="str">
            <v>LTH</v>
          </cell>
          <cell r="H751">
            <v>8.4427508351779923E-7</v>
          </cell>
          <cell r="I751">
            <v>1.0203123718693E-8</v>
          </cell>
          <cell r="J751">
            <v>2.3537176550902759E-7</v>
          </cell>
        </row>
        <row r="752">
          <cell r="A752" t="str">
            <v>D-RHNM_LTH_CHPWOD</v>
          </cell>
          <cell r="B752" t="str">
            <v>VAR_fin</v>
          </cell>
          <cell r="C752" t="str">
            <v>RHNM_LTH_CHPWOD</v>
          </cell>
          <cell r="H752">
            <v>2.3387351761778837E-3</v>
          </cell>
          <cell r="I752">
            <v>1.1167058658709608E-3</v>
          </cell>
          <cell r="J752">
            <v>7.0362269272101173E-4</v>
          </cell>
        </row>
        <row r="753">
          <cell r="A753" t="str">
            <v>RHNS-SHWODBR</v>
          </cell>
          <cell r="B753" t="str">
            <v>VAR_fout</v>
          </cell>
          <cell r="C753" t="str">
            <v>RHNS-SHWOD</v>
          </cell>
          <cell r="H753">
            <v>0.11096296194132931</v>
          </cell>
          <cell r="I753">
            <v>0.12884782721369525</v>
          </cell>
          <cell r="J753">
            <v>0.15255836947035278</v>
          </cell>
        </row>
        <row r="754">
          <cell r="A754" t="str">
            <v>RHNS-SHWODBR</v>
          </cell>
          <cell r="B754" t="str">
            <v>VAR_fin</v>
          </cell>
          <cell r="C754" t="str">
            <v>RHNSWODBRC</v>
          </cell>
          <cell r="H754">
            <v>0.11096296194132931</v>
          </cell>
          <cell r="I754">
            <v>0.12884782721369525</v>
          </cell>
          <cell r="J754">
            <v>0.15255836947035278</v>
          </cell>
        </row>
        <row r="755">
          <cell r="A755" t="str">
            <v>RHNS-SHWODBR</v>
          </cell>
          <cell r="B755" t="str">
            <v>VAR_fin</v>
          </cell>
          <cell r="C755" t="str">
            <v>RWOD</v>
          </cell>
          <cell r="H755">
            <v>0.14850765997205909</v>
          </cell>
          <cell r="I755">
            <v>0.17216223015831975</v>
          </cell>
          <cell r="J755">
            <v>0.20355989686120549</v>
          </cell>
        </row>
        <row r="756">
          <cell r="A756" t="str">
            <v>RHNS-SHWODBR</v>
          </cell>
          <cell r="B756" t="str">
            <v>VAR_ncap</v>
          </cell>
          <cell r="C756" t="str">
            <v>-</v>
          </cell>
          <cell r="H756">
            <v>2.6283448848359099E-2</v>
          </cell>
        </row>
        <row r="757">
          <cell r="A757" t="str">
            <v>RHNS-SHWODBR</v>
          </cell>
          <cell r="B757" t="str">
            <v>VAR_cap</v>
          </cell>
          <cell r="C757" t="str">
            <v>-</v>
          </cell>
          <cell r="H757">
            <v>2.6408573473379989E-2</v>
          </cell>
          <cell r="I757">
            <v>2.6293081372699013E-2</v>
          </cell>
          <cell r="J757">
            <v>1.1117733710716254E-2</v>
          </cell>
        </row>
        <row r="758">
          <cell r="A758" t="str">
            <v>D-RHNM_NKEV_GAS_ELC_CHP</v>
          </cell>
          <cell r="B758" t="str">
            <v>VAR_fout</v>
          </cell>
          <cell r="C758" t="str">
            <v>ELC5</v>
          </cell>
          <cell r="H758">
            <v>1.2648811248997611E-3</v>
          </cell>
          <cell r="I758">
            <v>9.8981069615826107E-4</v>
          </cell>
          <cell r="J758">
            <v>5.8967991438730097E-4</v>
          </cell>
        </row>
        <row r="759">
          <cell r="A759" t="str">
            <v>D-RHNM_NKEV_GAS_ELC_CHP</v>
          </cell>
          <cell r="B759" t="str">
            <v>VAR_fout</v>
          </cell>
          <cell r="C759" t="str">
            <v>RHNM_ELC</v>
          </cell>
          <cell r="H759">
            <v>0.58520215618588722</v>
          </cell>
          <cell r="I759">
            <v>1.9006834309301905</v>
          </cell>
          <cell r="J759">
            <v>2.1551650279720507</v>
          </cell>
        </row>
        <row r="760">
          <cell r="A760" t="str">
            <v>D-RHNM_NKEV_GAS_ELC_CHP</v>
          </cell>
          <cell r="B760" t="str">
            <v>VAR_fin</v>
          </cell>
          <cell r="C760" t="str">
            <v>RHNM_NKEV_GAS_ELC_CHP</v>
          </cell>
          <cell r="H760">
            <v>0.58646703731078664</v>
          </cell>
          <cell r="I760">
            <v>1.901673241626348</v>
          </cell>
          <cell r="J760">
            <v>2.1557547078864361</v>
          </cell>
        </row>
        <row r="761">
          <cell r="A761" t="str">
            <v>D-RLFO</v>
          </cell>
          <cell r="B761" t="str">
            <v>VAR_fout</v>
          </cell>
          <cell r="C761" t="str">
            <v>CO2</v>
          </cell>
          <cell r="H761">
            <v>1934.0124586479201</v>
          </cell>
          <cell r="I761">
            <v>1475.9837976388999</v>
          </cell>
          <cell r="J761">
            <v>636.35667933153297</v>
          </cell>
        </row>
        <row r="762">
          <cell r="A762" t="str">
            <v>D-RLFO</v>
          </cell>
          <cell r="B762" t="str">
            <v>VAR_fout</v>
          </cell>
          <cell r="C762" t="str">
            <v>RLFO</v>
          </cell>
          <cell r="H762">
            <v>25.803751248928396</v>
          </cell>
          <cell r="I762">
            <v>19.692632022229805</v>
          </cell>
          <cell r="J762">
            <v>8.4903421054001491</v>
          </cell>
        </row>
        <row r="763">
          <cell r="A763" t="str">
            <v>D-RLFO</v>
          </cell>
          <cell r="B763" t="str">
            <v>VAR_fin</v>
          </cell>
          <cell r="C763" t="str">
            <v>LFO</v>
          </cell>
          <cell r="H763">
            <v>26.241688719781813</v>
          </cell>
          <cell r="I763">
            <v>20.026917199985061</v>
          </cell>
          <cell r="J763">
            <v>8.6344189868593286</v>
          </cell>
        </row>
        <row r="764">
          <cell r="A764" t="str">
            <v>D-RLFO</v>
          </cell>
          <cell r="B764" t="str">
            <v>VAR_fin</v>
          </cell>
          <cell r="C764" t="str">
            <v>BDS</v>
          </cell>
          <cell r="H764">
            <v>3.3487978209650041E-4</v>
          </cell>
          <cell r="I764">
            <v>1.9086645412803323E-4</v>
          </cell>
          <cell r="J764">
            <v>1.303502443874764E-4</v>
          </cell>
        </row>
        <row r="765">
          <cell r="A765" t="str">
            <v>D-SCOM_LTH_CHPBIO</v>
          </cell>
          <cell r="B765" t="str">
            <v>VAR_fout</v>
          </cell>
          <cell r="C765" t="str">
            <v>SCOM_LTH_CHPBIO_ON</v>
          </cell>
        </row>
        <row r="766">
          <cell r="A766" t="str">
            <v>D-SCOM_LTH_CHPBIO</v>
          </cell>
          <cell r="B766" t="str">
            <v>VAR_fout</v>
          </cell>
          <cell r="C766" t="str">
            <v>LTH</v>
          </cell>
        </row>
        <row r="767">
          <cell r="A767" t="str">
            <v>D-SCOM_LTH_CHPBIO</v>
          </cell>
          <cell r="B767" t="str">
            <v>VAR_fin</v>
          </cell>
          <cell r="C767" t="str">
            <v>SCOM_LTH_CHPBIO</v>
          </cell>
        </row>
        <row r="768">
          <cell r="A768" t="str">
            <v>D-SCOM_NKEV_GAS_ELC_CHP</v>
          </cell>
          <cell r="B768" t="str">
            <v>VAR_fout</v>
          </cell>
          <cell r="C768" t="str">
            <v>ELC5</v>
          </cell>
          <cell r="H768">
            <v>1.0030238505447347E-3</v>
          </cell>
          <cell r="I768">
            <v>7.6659953798849715E-4</v>
          </cell>
          <cell r="J768">
            <v>4.542320314784906E-4</v>
          </cell>
        </row>
        <row r="769">
          <cell r="A769" t="str">
            <v>D-SCOM_NKEV_GAS_ELC_CHP</v>
          </cell>
          <cell r="B769" t="str">
            <v>VAR_fout</v>
          </cell>
          <cell r="C769" t="str">
            <v>SCOM_ELC</v>
          </cell>
          <cell r="H769">
            <v>5.1033094414247762</v>
          </cell>
          <cell r="I769">
            <v>4.850732488029303</v>
          </cell>
          <cell r="J769">
            <v>7.4262662206618089</v>
          </cell>
        </row>
        <row r="770">
          <cell r="A770" t="str">
            <v>D-SCOM_NKEV_GAS_ELC_CHP</v>
          </cell>
          <cell r="B770" t="str">
            <v>VAR_fin</v>
          </cell>
          <cell r="C770" t="str">
            <v>SCOM_NKEV_GAS_ELC_CHP</v>
          </cell>
          <cell r="H770">
            <v>5.1043124652753171</v>
          </cell>
          <cell r="I770">
            <v>4.851499087567289</v>
          </cell>
          <cell r="J770">
            <v>7.4267204526932842</v>
          </cell>
        </row>
        <row r="771">
          <cell r="A771" t="str">
            <v>RHEM-SHLTHDH</v>
          </cell>
          <cell r="B771" t="str">
            <v>VAR_fout</v>
          </cell>
          <cell r="C771" t="str">
            <v>RHEM-SHLTHD</v>
          </cell>
          <cell r="H771">
            <v>4.8993154872910329</v>
          </cell>
          <cell r="I771">
            <v>4.932171949521142</v>
          </cell>
          <cell r="J771">
            <v>5.0250501173482212</v>
          </cell>
        </row>
        <row r="772">
          <cell r="A772" t="str">
            <v>RHEM-SHLTHDH</v>
          </cell>
          <cell r="B772" t="str">
            <v>VAR_fin</v>
          </cell>
          <cell r="C772" t="str">
            <v>RHEMLTHDHC</v>
          </cell>
          <cell r="H772">
            <v>4.8993154872910329</v>
          </cell>
          <cell r="I772">
            <v>4.932171949521142</v>
          </cell>
          <cell r="J772">
            <v>5.0250501173482212</v>
          </cell>
        </row>
        <row r="773">
          <cell r="A773" t="str">
            <v>RHEM-SHLTHDH</v>
          </cell>
          <cell r="B773" t="str">
            <v>VAR_fin</v>
          </cell>
          <cell r="C773" t="str">
            <v>RHEM_LTH_DH</v>
          </cell>
          <cell r="H773">
            <v>5.4413753439430543</v>
          </cell>
          <cell r="I773">
            <v>5.4657695940343753</v>
          </cell>
          <cell r="J773">
            <v>5.5296195244371527</v>
          </cell>
        </row>
        <row r="774">
          <cell r="A774" t="str">
            <v>RHEM-SHLTHDH</v>
          </cell>
          <cell r="B774" t="str">
            <v>VAR_ncap</v>
          </cell>
          <cell r="C774" t="str">
            <v>-</v>
          </cell>
          <cell r="H774">
            <v>2.0891206940870599E-2</v>
          </cell>
          <cell r="I774">
            <v>3.9315301362146803E-2</v>
          </cell>
          <cell r="J774">
            <v>9.5359119688219501E-2</v>
          </cell>
        </row>
        <row r="775">
          <cell r="A775" t="str">
            <v>RHEM-SHLTHDH</v>
          </cell>
          <cell r="B775" t="str">
            <v>VAR_cap</v>
          </cell>
          <cell r="C775" t="str">
            <v>-</v>
          </cell>
          <cell r="H775">
            <v>0.379140075612445</v>
          </cell>
          <cell r="I775">
            <v>0.38334483698467792</v>
          </cell>
          <cell r="J775">
            <v>0.44198486209014598</v>
          </cell>
        </row>
        <row r="776">
          <cell r="A776" t="str">
            <v>D-ITOT_SOLELC</v>
          </cell>
          <cell r="B776" t="str">
            <v>VAR_fout</v>
          </cell>
          <cell r="C776" t="str">
            <v>ITOT_ELC</v>
          </cell>
          <cell r="H776">
            <v>19.123647899741851</v>
          </cell>
          <cell r="I776">
            <v>26.006525288206536</v>
          </cell>
          <cell r="J776">
            <v>28.452857549105339</v>
          </cell>
        </row>
        <row r="777">
          <cell r="A777" t="str">
            <v>D-ITOT_SOLELC</v>
          </cell>
          <cell r="B777" t="str">
            <v>VAR_fout</v>
          </cell>
          <cell r="C777" t="str">
            <v>ELC5</v>
          </cell>
          <cell r="H777">
            <v>1.5974210013832081E-3</v>
          </cell>
          <cell r="I777">
            <v>0.24498930441985117</v>
          </cell>
          <cell r="J777">
            <v>0.14709735042672545</v>
          </cell>
        </row>
        <row r="778">
          <cell r="A778" t="str">
            <v>D-ITOT_SOLELC</v>
          </cell>
          <cell r="B778" t="str">
            <v>VAR_fin</v>
          </cell>
          <cell r="C778" t="str">
            <v>ITOT_SOL_ELC</v>
          </cell>
          <cell r="H778">
            <v>19.125245320743218</v>
          </cell>
          <cell r="I778">
            <v>26.251514592626378</v>
          </cell>
          <cell r="J778">
            <v>28.59995489953204</v>
          </cell>
        </row>
        <row r="779">
          <cell r="A779" t="str">
            <v>D-SWOD</v>
          </cell>
          <cell r="B779" t="str">
            <v>VAR_fout</v>
          </cell>
          <cell r="C779" t="str">
            <v>SWOD</v>
          </cell>
          <cell r="H779">
            <v>10.37605664325759</v>
          </cell>
          <cell r="I779">
            <v>9.565722263073777</v>
          </cell>
          <cell r="J779">
            <v>8.0116001037480338</v>
          </cell>
        </row>
        <row r="780">
          <cell r="A780" t="str">
            <v>D-SWOD</v>
          </cell>
          <cell r="B780" t="str">
            <v>VAR_fin</v>
          </cell>
          <cell r="C780" t="str">
            <v>WOD</v>
          </cell>
          <cell r="H780">
            <v>10.37605664325759</v>
          </cell>
          <cell r="I780">
            <v>9.565722263073777</v>
          </cell>
          <cell r="J780">
            <v>8.0116001037480338</v>
          </cell>
        </row>
        <row r="781">
          <cell r="A781" t="str">
            <v>SCOM-SHLTHCHPBIO</v>
          </cell>
          <cell r="B781" t="str">
            <v>VAR_fout</v>
          </cell>
          <cell r="C781" t="str">
            <v>SCOM-SHLTHC-BIO</v>
          </cell>
        </row>
        <row r="782">
          <cell r="A782" t="str">
            <v>SCOM-SHLTHCHPBIO</v>
          </cell>
          <cell r="B782" t="str">
            <v>VAR_fin</v>
          </cell>
          <cell r="C782" t="str">
            <v>SCOM_LTH_CHPBIO_ON</v>
          </cell>
        </row>
        <row r="783">
          <cell r="A783" t="str">
            <v>SCOM-SHLTHCHPBIO</v>
          </cell>
          <cell r="B783" t="str">
            <v>VAR_fin</v>
          </cell>
          <cell r="C783" t="str">
            <v>SCOMLTHCHPC</v>
          </cell>
        </row>
        <row r="784">
          <cell r="A784" t="str">
            <v>SCOM-SHLTHCHPBIO</v>
          </cell>
          <cell r="B784" t="str">
            <v>VAR_ncap</v>
          </cell>
          <cell r="C784" t="str">
            <v>-</v>
          </cell>
          <cell r="H784">
            <v>4.9980133591275303E-2</v>
          </cell>
          <cell r="I784">
            <v>3.4710782807418301E-2</v>
          </cell>
          <cell r="J784">
            <v>5.0957955741644398E-2</v>
          </cell>
        </row>
        <row r="785">
          <cell r="A785" t="str">
            <v>SCOM-SHLTHCHPBIO</v>
          </cell>
          <cell r="B785" t="str">
            <v>VAR_cap</v>
          </cell>
          <cell r="C785" t="str">
            <v>-</v>
          </cell>
          <cell r="H785">
            <v>8.9263625244037706E-2</v>
          </cell>
          <cell r="I785">
            <v>7.7079851354685397E-2</v>
          </cell>
          <cell r="J785">
            <v>7.7079981040750312E-2</v>
          </cell>
        </row>
        <row r="786">
          <cell r="A786" t="str">
            <v>RHES-SHNGABR</v>
          </cell>
          <cell r="B786" t="str">
            <v>VAR_fout</v>
          </cell>
          <cell r="C786" t="str">
            <v>CO2_R</v>
          </cell>
          <cell r="H786">
            <v>454.35811764323199</v>
          </cell>
          <cell r="I786">
            <v>357.35355145945999</v>
          </cell>
          <cell r="J786">
            <v>185.43486346538199</v>
          </cell>
        </row>
        <row r="787">
          <cell r="A787" t="str">
            <v>RHES-SHNGABR</v>
          </cell>
          <cell r="B787" t="str">
            <v>VAR_fout</v>
          </cell>
          <cell r="C787" t="str">
            <v>RHES-SHNGA</v>
          </cell>
          <cell r="H787">
            <v>7.4791417309582622</v>
          </cell>
          <cell r="I787">
            <v>5.9133797037353224</v>
          </cell>
          <cell r="J787">
            <v>3.103437338902963</v>
          </cell>
        </row>
        <row r="788">
          <cell r="A788" t="str">
            <v>RHES-SHNGABR</v>
          </cell>
          <cell r="B788" t="str">
            <v>VAR_fin</v>
          </cell>
          <cell r="C788" t="str">
            <v>RNGA</v>
          </cell>
          <cell r="H788">
            <v>8.0559949936743163</v>
          </cell>
          <cell r="I788">
            <v>6.3360558769407804</v>
          </cell>
          <cell r="J788">
            <v>3.287852189102523</v>
          </cell>
        </row>
        <row r="789">
          <cell r="A789" t="str">
            <v>RHES-SHNGABR</v>
          </cell>
          <cell r="B789" t="str">
            <v>VAR_ncap</v>
          </cell>
          <cell r="C789" t="str">
            <v>-</v>
          </cell>
          <cell r="H789">
            <v>0.18458654342925501</v>
          </cell>
          <cell r="I789">
            <v>0.29315714695551098</v>
          </cell>
          <cell r="J789">
            <v>1.2200528587705199E-7</v>
          </cell>
        </row>
        <row r="790">
          <cell r="A790" t="str">
            <v>RHES-SHNGABR</v>
          </cell>
          <cell r="B790" t="str">
            <v>VAR_cap</v>
          </cell>
          <cell r="C790" t="str">
            <v>-</v>
          </cell>
          <cell r="H790">
            <v>0.60430738249609195</v>
          </cell>
          <cell r="I790">
            <v>0.47774364461034757</v>
          </cell>
          <cell r="J790">
            <v>0.29082949467041647</v>
          </cell>
        </row>
        <row r="791">
          <cell r="A791" t="str">
            <v>RHSA-WHNGABR</v>
          </cell>
          <cell r="B791" t="str">
            <v>VAR_fout</v>
          </cell>
          <cell r="C791" t="str">
            <v>RHSA-WHNGA</v>
          </cell>
          <cell r="H791">
            <v>3.8749456349018105</v>
          </cell>
          <cell r="I791">
            <v>3.2972604331349076</v>
          </cell>
          <cell r="J791">
            <v>2.2809507679450887</v>
          </cell>
        </row>
        <row r="792">
          <cell r="A792" t="str">
            <v>RHSA-WHNGABR</v>
          </cell>
          <cell r="B792" t="str">
            <v>VAR_fout</v>
          </cell>
          <cell r="C792" t="str">
            <v>CO2_R</v>
          </cell>
          <cell r="H792">
            <v>390.65278483438698</v>
          </cell>
          <cell r="I792">
            <v>327.73852779696</v>
          </cell>
          <cell r="J792">
            <v>220.19102347272201</v>
          </cell>
        </row>
        <row r="793">
          <cell r="A793" t="str">
            <v>RHSA-WHNGABR</v>
          </cell>
          <cell r="B793" t="str">
            <v>VAR_fin</v>
          </cell>
          <cell r="C793" t="str">
            <v>RNGA</v>
          </cell>
          <cell r="H793">
            <v>6.9264678162125328</v>
          </cell>
          <cell r="I793">
            <v>5.8109668049106311</v>
          </cell>
          <cell r="J793">
            <v>3.9040961608638569</v>
          </cell>
        </row>
        <row r="794">
          <cell r="A794" t="str">
            <v>RHSA-WHNGABR</v>
          </cell>
          <cell r="B794" t="str">
            <v>VAR_ncap</v>
          </cell>
          <cell r="C794" t="str">
            <v>-</v>
          </cell>
          <cell r="H794">
            <v>0.15178519051589401</v>
          </cell>
          <cell r="I794">
            <v>7.5777522982712398E-2</v>
          </cell>
          <cell r="J794">
            <v>3.6715922521869497E-2</v>
          </cell>
        </row>
        <row r="795">
          <cell r="A795" t="str">
            <v>RHSA-WHNGABR</v>
          </cell>
          <cell r="B795" t="str">
            <v>VAR_cap</v>
          </cell>
          <cell r="C795" t="str">
            <v>-</v>
          </cell>
          <cell r="H795">
            <v>0.26487906146865448</v>
          </cell>
          <cell r="I795">
            <v>0.22756235451860565</v>
          </cell>
          <cell r="J795">
            <v>0.15591424457414882</v>
          </cell>
        </row>
        <row r="796">
          <cell r="A796" t="str">
            <v>ITOT-SWHWSTBR</v>
          </cell>
          <cell r="B796" t="str">
            <v>VAR_fout</v>
          </cell>
          <cell r="C796" t="str">
            <v>ITOT-SWH</v>
          </cell>
          <cell r="H796">
            <v>5.687583940873763</v>
          </cell>
          <cell r="I796">
            <v>5.6635290846903938</v>
          </cell>
          <cell r="J796">
            <v>5.7808450127526019</v>
          </cell>
        </row>
        <row r="797">
          <cell r="A797" t="str">
            <v>ITOT-SWHWSTBR</v>
          </cell>
          <cell r="B797" t="str">
            <v>VAR_fout</v>
          </cell>
          <cell r="C797" t="str">
            <v>CO2_I</v>
          </cell>
          <cell r="H797">
            <v>999.63596536569196</v>
          </cell>
          <cell r="I797">
            <v>995.40814215770502</v>
          </cell>
          <cell r="J797">
            <v>986.14414923426796</v>
          </cell>
        </row>
        <row r="798">
          <cell r="A798" t="str">
            <v>ITOT-SWHWSTBR</v>
          </cell>
          <cell r="B798" t="str">
            <v>VAR_fin</v>
          </cell>
          <cell r="C798" t="str">
            <v>IWST</v>
          </cell>
          <cell r="H798">
            <v>10.771939281957883</v>
          </cell>
          <cell r="I798">
            <v>10.726380842216637</v>
          </cell>
          <cell r="J798">
            <v>10.626553332265807</v>
          </cell>
        </row>
        <row r="799">
          <cell r="A799" t="str">
            <v>ITOT-SWHWSTBR</v>
          </cell>
          <cell r="B799" t="str">
            <v>VAR_ncap</v>
          </cell>
          <cell r="C799" t="str">
            <v>-</v>
          </cell>
          <cell r="H799">
            <v>0.222517765044459</v>
          </cell>
          <cell r="I799">
            <v>9.3945423066077005E-2</v>
          </cell>
          <cell r="J799">
            <v>0.21934597527036001</v>
          </cell>
        </row>
        <row r="800">
          <cell r="A800" t="str">
            <v>ITOT-SWHWSTBR</v>
          </cell>
          <cell r="B800" t="str">
            <v>VAR_cap</v>
          </cell>
          <cell r="C800" t="str">
            <v>-</v>
          </cell>
          <cell r="H800">
            <v>0.31574521586281568</v>
          </cell>
          <cell r="I800">
            <v>0.31646019578638823</v>
          </cell>
          <cell r="J800">
            <v>0.38163604758100261</v>
          </cell>
        </row>
        <row r="801">
          <cell r="A801" t="str">
            <v>SCOM-SHSTG-ELC</v>
          </cell>
          <cell r="B801" t="str">
            <v>VAR_fout</v>
          </cell>
          <cell r="C801" t="str">
            <v>SCOM-SHAELCB</v>
          </cell>
          <cell r="H801">
            <v>7.9440139646987199E-6</v>
          </cell>
          <cell r="I801">
            <v>7.6271262192988151E-6</v>
          </cell>
          <cell r="J801">
            <v>4.0840651273801219E-6</v>
          </cell>
        </row>
        <row r="802">
          <cell r="A802" t="str">
            <v>SCOM-SHSTG-ELC</v>
          </cell>
          <cell r="B802" t="str">
            <v>VAR_fin</v>
          </cell>
          <cell r="C802" t="str">
            <v>SCOM-SHAELCB</v>
          </cell>
          <cell r="H802">
            <v>9.6154976787126841E-6</v>
          </cell>
          <cell r="I802">
            <v>8.602484607737714E-6</v>
          </cell>
          <cell r="J802">
            <v>4.1048805612876596E-6</v>
          </cell>
        </row>
        <row r="803">
          <cell r="A803" t="str">
            <v>SCOM-SHSTG-ELC</v>
          </cell>
          <cell r="B803" t="str">
            <v>VAR_ncap</v>
          </cell>
          <cell r="C803" t="str">
            <v>-</v>
          </cell>
          <cell r="H803">
            <v>1.50487379530463E-3</v>
          </cell>
          <cell r="I803">
            <v>4.8782332591514096E-3</v>
          </cell>
          <cell r="J803">
            <v>1.3862732792205199E-3</v>
          </cell>
        </row>
        <row r="804">
          <cell r="A804" t="str">
            <v>SCOM-SHSTG-ELC</v>
          </cell>
          <cell r="B804" t="str">
            <v>VAR_cap</v>
          </cell>
          <cell r="C804" t="str">
            <v>-</v>
          </cell>
          <cell r="H804">
            <v>6.53247401074616E-3</v>
          </cell>
          <cell r="I804">
            <v>6.3734514498686376E-3</v>
          </cell>
          <cell r="J804">
            <v>5.5208432893577566E-3</v>
          </cell>
        </row>
        <row r="805">
          <cell r="A805" t="str">
            <v>SCOM-SHNGABR</v>
          </cell>
          <cell r="B805" t="str">
            <v>VAR_fout</v>
          </cell>
          <cell r="C805" t="str">
            <v>CO2_S</v>
          </cell>
          <cell r="H805">
            <v>996.12760679886799</v>
          </cell>
          <cell r="I805">
            <v>835.00603767678604</v>
          </cell>
          <cell r="J805">
            <v>511.40014979755802</v>
          </cell>
        </row>
        <row r="806">
          <cell r="A806" t="str">
            <v>SCOM-SHNGABR</v>
          </cell>
          <cell r="B806" t="str">
            <v>VAR_fout</v>
          </cell>
          <cell r="C806" t="str">
            <v>SCOM-SHNGA</v>
          </cell>
          <cell r="H806">
            <v>15.293781787050658</v>
          </cell>
          <cell r="I806">
            <v>12.820044383808654</v>
          </cell>
          <cell r="J806">
            <v>7.8516469611790276</v>
          </cell>
        </row>
        <row r="807">
          <cell r="A807" t="str">
            <v>SCOM-SHNGABR</v>
          </cell>
          <cell r="B807" t="str">
            <v>VAR_fin</v>
          </cell>
          <cell r="C807" t="str">
            <v>SNGA</v>
          </cell>
          <cell r="H807">
            <v>17.661836999979933</v>
          </cell>
          <cell r="I807">
            <v>14.805071590013936</v>
          </cell>
          <cell r="J807">
            <v>9.0673785425098874</v>
          </cell>
        </row>
        <row r="808">
          <cell r="A808" t="str">
            <v>SCOM-SHNGABR</v>
          </cell>
          <cell r="B808" t="str">
            <v>VAR_ncap</v>
          </cell>
          <cell r="C808" t="str">
            <v>-</v>
          </cell>
          <cell r="H808">
            <v>0.53600119060641405</v>
          </cell>
          <cell r="I808">
            <v>0.62665282304088599</v>
          </cell>
          <cell r="J808">
            <v>0.115031787369899</v>
          </cell>
        </row>
        <row r="809">
          <cell r="A809" t="str">
            <v>SCOM-SHNGABR</v>
          </cell>
          <cell r="B809" t="str">
            <v>VAR_cap</v>
          </cell>
          <cell r="C809" t="str">
            <v>-</v>
          </cell>
          <cell r="H809">
            <v>1.2555526316136483</v>
          </cell>
          <cell r="I809">
            <v>1.1626536777338048</v>
          </cell>
          <cell r="J809">
            <v>0.79653948614797576</v>
          </cell>
        </row>
        <row r="810">
          <cell r="A810" t="str">
            <v>RHEM-SHELCHP</v>
          </cell>
          <cell r="B810" t="str">
            <v>VAR_fout</v>
          </cell>
          <cell r="C810" t="str">
            <v>RHEM-SHAELCH</v>
          </cell>
          <cell r="H810">
            <v>14.429121982735975</v>
          </cell>
          <cell r="I810">
            <v>15.937916584862748</v>
          </cell>
          <cell r="J810">
            <v>19.723324145489062</v>
          </cell>
        </row>
        <row r="811">
          <cell r="A811" t="str">
            <v>RHEM-SHELCHP</v>
          </cell>
          <cell r="B811" t="str">
            <v>VAR_fin</v>
          </cell>
          <cell r="C811" t="str">
            <v>RHEMELCHPC</v>
          </cell>
          <cell r="H811">
            <v>14.429121982735975</v>
          </cell>
          <cell r="I811">
            <v>15.937916584862748</v>
          </cell>
          <cell r="J811">
            <v>19.723324145489062</v>
          </cell>
        </row>
        <row r="812">
          <cell r="A812" t="str">
            <v>RHEM-SHELCHP</v>
          </cell>
          <cell r="B812" t="str">
            <v>VAR_fin</v>
          </cell>
          <cell r="C812" t="str">
            <v>RHEM_ELC</v>
          </cell>
          <cell r="H812">
            <v>4.2577211784477624</v>
          </cell>
          <cell r="I812">
            <v>4.5460730682501094</v>
          </cell>
          <cell r="J812">
            <v>5.1923753701085316</v>
          </cell>
        </row>
        <row r="813">
          <cell r="A813" t="str">
            <v>RHEM-SHELCHP</v>
          </cell>
          <cell r="B813" t="str">
            <v>VAR_ncap</v>
          </cell>
          <cell r="C813" t="str">
            <v>-</v>
          </cell>
          <cell r="H813">
            <v>0.66323058220143505</v>
          </cell>
          <cell r="I813">
            <v>0.38646617817525097</v>
          </cell>
          <cell r="J813">
            <v>0.83178981537279795</v>
          </cell>
        </row>
        <row r="814">
          <cell r="A814" t="str">
            <v>RHEM-SHELCHP</v>
          </cell>
          <cell r="B814" t="str">
            <v>VAR_cap</v>
          </cell>
          <cell r="C814" t="str">
            <v>-</v>
          </cell>
          <cell r="H814">
            <v>1.018930542106087</v>
          </cell>
          <cell r="I814">
            <v>1.1254747841794985</v>
          </cell>
          <cell r="J814">
            <v>1.3928041699196545</v>
          </cell>
        </row>
        <row r="815">
          <cell r="A815" t="str">
            <v>RHNM-SHSTG-ELC</v>
          </cell>
          <cell r="B815" t="str">
            <v>VAR_fout</v>
          </cell>
          <cell r="C815" t="str">
            <v>RHNM-SHAELCB</v>
          </cell>
          <cell r="H815">
            <v>9.643017436329511E-4</v>
          </cell>
          <cell r="I815">
            <v>9.3270643275852254E-4</v>
          </cell>
          <cell r="J815">
            <v>1.0557420047120343E-3</v>
          </cell>
        </row>
        <row r="816">
          <cell r="A816" t="str">
            <v>RHNM-SHSTG-ELC</v>
          </cell>
          <cell r="B816" t="str">
            <v>VAR_fout</v>
          </cell>
          <cell r="C816" t="str">
            <v>AUX_RHNM-SHSTG-ELC_OUT</v>
          </cell>
          <cell r="H816">
            <v>9.65266045376584E-4</v>
          </cell>
          <cell r="I816">
            <v>9.3363913919128089E-4</v>
          </cell>
          <cell r="J816">
            <v>1.0567977467167463E-3</v>
          </cell>
        </row>
        <row r="817">
          <cell r="A817" t="str">
            <v>RHNM-SHSTG-ELC</v>
          </cell>
          <cell r="B817" t="str">
            <v>VAR_fin</v>
          </cell>
          <cell r="C817" t="str">
            <v>RHNM-SHAELCB</v>
          </cell>
          <cell r="H817">
            <v>9.6347277567165738E-4</v>
          </cell>
          <cell r="I817">
            <v>9.3176228687380177E-4</v>
          </cell>
          <cell r="J817">
            <v>1.0558255909194443E-3</v>
          </cell>
        </row>
        <row r="818">
          <cell r="A818" t="str">
            <v>RHNM-SHSTG-ELC</v>
          </cell>
          <cell r="B818" t="str">
            <v>VAR_ncap</v>
          </cell>
          <cell r="C818" t="str">
            <v>-</v>
          </cell>
          <cell r="H818">
            <v>3.4089248612542E-4</v>
          </cell>
          <cell r="I818">
            <v>6.1107130847481202E-5</v>
          </cell>
          <cell r="J818">
            <v>2.45073985941663E-5</v>
          </cell>
        </row>
        <row r="819">
          <cell r="A819" t="str">
            <v>RHNM-SHSTG-ELC</v>
          </cell>
          <cell r="B819" t="str">
            <v>VAR_cap</v>
          </cell>
          <cell r="C819" t="str">
            <v>-</v>
          </cell>
          <cell r="H819">
            <v>1.3607692928237561E-3</v>
          </cell>
          <cell r="I819">
            <v>3.7072491084523421E-4</v>
          </cell>
          <cell r="J819">
            <v>1.5677085917893192E-4</v>
          </cell>
        </row>
        <row r="820">
          <cell r="A820" t="str">
            <v>D-RWOD</v>
          </cell>
          <cell r="B820" t="str">
            <v>VAR_fout</v>
          </cell>
          <cell r="C820" t="str">
            <v>RWOD</v>
          </cell>
          <cell r="H820">
            <v>15.583909513566621</v>
          </cell>
          <cell r="I820">
            <v>14.33630250806644</v>
          </cell>
          <cell r="J820">
            <v>11.773850845539828</v>
          </cell>
        </row>
        <row r="821">
          <cell r="A821" t="str">
            <v>D-RWOD</v>
          </cell>
          <cell r="B821" t="str">
            <v>VAR_fin</v>
          </cell>
          <cell r="C821" t="str">
            <v>WOD</v>
          </cell>
          <cell r="H821">
            <v>15.583909513566621</v>
          </cell>
          <cell r="I821">
            <v>14.33630250806644</v>
          </cell>
          <cell r="J821">
            <v>11.773850845539828</v>
          </cell>
        </row>
        <row r="822">
          <cell r="A822" t="str">
            <v>RHNS-SHLTHCHPWOD</v>
          </cell>
          <cell r="B822" t="str">
            <v>VAR_ncap</v>
          </cell>
          <cell r="C822" t="str">
            <v>-</v>
          </cell>
          <cell r="H822">
            <v>9.9333127018842797E-5</v>
          </cell>
          <cell r="I822">
            <v>5.3814857388236502E-5</v>
          </cell>
          <cell r="J822">
            <v>3.4505159407329001E-5</v>
          </cell>
        </row>
        <row r="823">
          <cell r="A823" t="str">
            <v>RHNS-SHLTHCHPWOD</v>
          </cell>
          <cell r="B823" t="str">
            <v>VAR_cap</v>
          </cell>
          <cell r="C823" t="str">
            <v>-</v>
          </cell>
          <cell r="H823">
            <v>1.3425220142887929E-4</v>
          </cell>
          <cell r="I823">
            <v>1.0264442873059401E-4</v>
          </cell>
          <cell r="J823">
            <v>5.6152159486627904E-5</v>
          </cell>
        </row>
        <row r="824">
          <cell r="A824" t="str">
            <v>RHNM-SHELCBR</v>
          </cell>
          <cell r="B824" t="str">
            <v>VAR_fout</v>
          </cell>
          <cell r="C824" t="str">
            <v>RHNM-SHAELCB</v>
          </cell>
          <cell r="H824">
            <v>5.1396279105072537E-3</v>
          </cell>
          <cell r="I824">
            <v>5.9033816087584075E-3</v>
          </cell>
          <cell r="J824">
            <v>7.5422309106033814E-3</v>
          </cell>
        </row>
        <row r="825">
          <cell r="A825" t="str">
            <v>RHNM-SHELCBR</v>
          </cell>
          <cell r="B825" t="str">
            <v>VAR_fin</v>
          </cell>
          <cell r="C825" t="str">
            <v>RHNM_ELC</v>
          </cell>
          <cell r="H825">
            <v>5.4101346426392262E-3</v>
          </cell>
          <cell r="I825">
            <v>6.2140859039562226E-3</v>
          </cell>
          <cell r="J825">
            <v>7.9391904322140827E-3</v>
          </cell>
        </row>
        <row r="826">
          <cell r="A826" t="str">
            <v>RHNM-SHELCBR</v>
          </cell>
          <cell r="B826" t="str">
            <v>VAR_ncap</v>
          </cell>
          <cell r="C826" t="str">
            <v>-</v>
          </cell>
          <cell r="H826">
            <v>1.57383095155944E-3</v>
          </cell>
        </row>
        <row r="827">
          <cell r="A827" t="str">
            <v>RHNM-SHELCBR</v>
          </cell>
          <cell r="B827" t="str">
            <v>VAR_cap</v>
          </cell>
          <cell r="C827" t="str">
            <v>-</v>
          </cell>
          <cell r="H827">
            <v>5.7864856076710099E-3</v>
          </cell>
          <cell r="I827">
            <v>1.573608073125711E-3</v>
          </cell>
          <cell r="J827">
            <v>6.6530991785607413E-4</v>
          </cell>
        </row>
        <row r="828">
          <cell r="A828" t="str">
            <v>RHNS-SHSTG-NGAHP</v>
          </cell>
          <cell r="B828" t="str">
            <v>VAR_fout</v>
          </cell>
          <cell r="C828" t="str">
            <v>RHNS-SHANGAH</v>
          </cell>
          <cell r="H828">
            <v>3.6588518530451558E-2</v>
          </cell>
          <cell r="I828">
            <v>4.6735125192760962E-2</v>
          </cell>
          <cell r="J828">
            <v>9.4090266765087249E-2</v>
          </cell>
        </row>
        <row r="829">
          <cell r="A829" t="str">
            <v>RHNS-SHSTG-NGAHP</v>
          </cell>
          <cell r="B829" t="str">
            <v>VAR_fout</v>
          </cell>
          <cell r="C829" t="str">
            <v>AUX_RHNS-SHSTG-NGAHP_OUT</v>
          </cell>
          <cell r="H829">
            <v>3.6625107048982003E-2</v>
          </cell>
          <cell r="I829">
            <v>4.6781860317953762E-2</v>
          </cell>
          <cell r="J829">
            <v>9.4184357031852295E-2</v>
          </cell>
        </row>
        <row r="830">
          <cell r="A830" t="str">
            <v>RHNS-SHSTG-NGAHP</v>
          </cell>
          <cell r="B830" t="str">
            <v>VAR_fin</v>
          </cell>
          <cell r="C830" t="str">
            <v>RHNS-SHANGAH</v>
          </cell>
          <cell r="H830">
            <v>3.6596247543552049E-2</v>
          </cell>
          <cell r="I830">
            <v>4.6743367079022435E-2</v>
          </cell>
          <cell r="J830">
            <v>9.4098405016625974E-2</v>
          </cell>
        </row>
        <row r="831">
          <cell r="A831" t="str">
            <v>RHNS-SHSTG-NGAHP</v>
          </cell>
          <cell r="B831" t="str">
            <v>VAR_ncap</v>
          </cell>
          <cell r="C831" t="str">
            <v>-</v>
          </cell>
          <cell r="H831">
            <v>3.0205066367348602E-3</v>
          </cell>
          <cell r="I831">
            <v>5.8468051193576696E-3</v>
          </cell>
          <cell r="J831">
            <v>1.10900214882161E-2</v>
          </cell>
        </row>
        <row r="832">
          <cell r="A832" t="str">
            <v>RHNS-SHSTG-NGAHP</v>
          </cell>
          <cell r="B832" t="str">
            <v>VAR_cap</v>
          </cell>
          <cell r="C832" t="str">
            <v>-</v>
          </cell>
          <cell r="H832">
            <v>9.9267677704101762E-3</v>
          </cell>
          <cell r="I832">
            <v>1.2476293839951596E-2</v>
          </cell>
          <cell r="J832">
            <v>1.6584286406959043E-2</v>
          </cell>
        </row>
        <row r="833">
          <cell r="A833" t="str">
            <v>RHNS-SHLTHDH</v>
          </cell>
          <cell r="B833" t="str">
            <v>VAR_fout</v>
          </cell>
          <cell r="C833" t="str">
            <v>RHNS-SHLTHD</v>
          </cell>
          <cell r="H833">
            <v>8.566507963084934E-3</v>
          </cell>
          <cell r="I833">
            <v>1.0319187337389187E-2</v>
          </cell>
          <cell r="J833">
            <v>1.283863059951202E-2</v>
          </cell>
        </row>
        <row r="834">
          <cell r="A834" t="str">
            <v>RHNS-SHLTHDH</v>
          </cell>
          <cell r="B834" t="str">
            <v>VAR_fin</v>
          </cell>
          <cell r="C834" t="str">
            <v>RHNS_LTH_DH</v>
          </cell>
          <cell r="H834">
            <v>9.4380259144402553E-3</v>
          </cell>
          <cell r="I834">
            <v>1.1353121329722052E-2</v>
          </cell>
          <cell r="J834">
            <v>1.4108972144556701E-2</v>
          </cell>
        </row>
        <row r="835">
          <cell r="A835" t="str">
            <v>RHNS-SHLTHDH</v>
          </cell>
          <cell r="B835" t="str">
            <v>VAR_fin</v>
          </cell>
          <cell r="C835" t="str">
            <v>RHNSLTHDHC</v>
          </cell>
          <cell r="H835">
            <v>8.566507963084934E-3</v>
          </cell>
          <cell r="I835">
            <v>1.0319187337389187E-2</v>
          </cell>
          <cell r="J835">
            <v>1.283863059951202E-2</v>
          </cell>
        </row>
        <row r="836">
          <cell r="A836" t="str">
            <v>RHNS-SHLTHDH</v>
          </cell>
          <cell r="B836" t="str">
            <v>VAR_ncap</v>
          </cell>
          <cell r="C836" t="str">
            <v>-</v>
          </cell>
          <cell r="H836">
            <v>3.06156668856447E-2</v>
          </cell>
          <cell r="I836">
            <v>1.6870437237792399E-2</v>
          </cell>
          <cell r="J836">
            <v>4.5695881827671699E-4</v>
          </cell>
        </row>
        <row r="837">
          <cell r="A837" t="str">
            <v>RHNS-SHLTHDH</v>
          </cell>
          <cell r="B837" t="str">
            <v>VAR_cap</v>
          </cell>
          <cell r="C837" t="str">
            <v>-</v>
          </cell>
          <cell r="H837">
            <v>3.8804680508282903E-2</v>
          </cell>
          <cell r="I837">
            <v>4.21167492612496E-2</v>
          </cell>
          <cell r="J837">
            <v>2.2404452832067018E-3</v>
          </cell>
        </row>
        <row r="838">
          <cell r="A838" t="str">
            <v>ITOT-SWHNGAHP</v>
          </cell>
          <cell r="B838" t="str">
            <v>VAR_fout</v>
          </cell>
          <cell r="C838" t="str">
            <v>ITOT-SWHANGAH</v>
          </cell>
          <cell r="H838">
            <v>3.4379323978734569E-2</v>
          </cell>
          <cell r="I838">
            <v>0.20461309135499856</v>
          </cell>
          <cell r="J838">
            <v>0.19438199578764656</v>
          </cell>
        </row>
        <row r="839">
          <cell r="A839" t="str">
            <v>ITOT-SWHNGAHP</v>
          </cell>
          <cell r="B839" t="str">
            <v>VAR_fout</v>
          </cell>
          <cell r="C839" t="str">
            <v>CO2_I</v>
          </cell>
          <cell r="H839">
            <v>0.98973911141104098</v>
          </cell>
          <cell r="I839">
            <v>5.78184980480302</v>
          </cell>
          <cell r="J839">
            <v>5.2972190831150598</v>
          </cell>
        </row>
        <row r="840">
          <cell r="A840" t="str">
            <v>ITOT-SWHNGAHP</v>
          </cell>
          <cell r="B840" t="str">
            <v>VAR_fin</v>
          </cell>
          <cell r="C840" t="str">
            <v>ITOTELCHPC</v>
          </cell>
          <cell r="H840">
            <v>3.4379323978734569E-2</v>
          </cell>
          <cell r="I840">
            <v>0.20461309135499856</v>
          </cell>
          <cell r="J840">
            <v>0.19438199578764656</v>
          </cell>
        </row>
        <row r="841">
          <cell r="A841" t="str">
            <v>ITOT-SWHNGAHP</v>
          </cell>
          <cell r="B841" t="str">
            <v>VAR_fin</v>
          </cell>
          <cell r="C841" t="str">
            <v>INGA</v>
          </cell>
          <cell r="H841">
            <v>1.7548565805160288E-2</v>
          </cell>
          <cell r="I841">
            <v>0.10251506746104663</v>
          </cell>
          <cell r="J841">
            <v>9.3922324168706786E-2</v>
          </cell>
        </row>
        <row r="842">
          <cell r="A842" t="str">
            <v>ITOT-SWHNGAHP</v>
          </cell>
          <cell r="B842" t="str">
            <v>VAR_ncap</v>
          </cell>
          <cell r="C842" t="str">
            <v>-</v>
          </cell>
          <cell r="H842">
            <v>1.09719809083581E-4</v>
          </cell>
          <cell r="I842">
            <v>1.0838048371604901E-2</v>
          </cell>
          <cell r="J842">
            <v>2.7396307678557901E-3</v>
          </cell>
        </row>
        <row r="843">
          <cell r="A843" t="str">
            <v>ITOT-SWHNGAHP</v>
          </cell>
          <cell r="B843" t="str">
            <v>VAR_cap</v>
          </cell>
          <cell r="C843" t="str">
            <v>-</v>
          </cell>
          <cell r="H843">
            <v>2.0196247857988702E-3</v>
          </cell>
          <cell r="I843">
            <v>1.1237060001702602E-2</v>
          </cell>
          <cell r="J843">
            <v>1.0650350426308963E-2</v>
          </cell>
        </row>
        <row r="844">
          <cell r="A844" t="str">
            <v>RHSA-WHLFOBR</v>
          </cell>
          <cell r="B844" t="str">
            <v>VAR_fout</v>
          </cell>
          <cell r="C844" t="str">
            <v>CO2_R</v>
          </cell>
          <cell r="H844">
            <v>335.02146018365801</v>
          </cell>
          <cell r="I844">
            <v>259.36544905746302</v>
          </cell>
          <cell r="J844">
            <v>140.11482908437799</v>
          </cell>
        </row>
        <row r="845">
          <cell r="A845" t="str">
            <v>RHSA-WHLFOBR</v>
          </cell>
          <cell r="B845" t="str">
            <v>VAR_fout</v>
          </cell>
          <cell r="C845" t="str">
            <v>RHSA-WHLFO</v>
          </cell>
          <cell r="H845">
            <v>2.4417535007554836</v>
          </cell>
          <cell r="I845">
            <v>1.9300925251253791</v>
          </cell>
          <cell r="J845">
            <v>1.0696089360518626</v>
          </cell>
        </row>
        <row r="846">
          <cell r="A846" t="str">
            <v>RHSA-WHLFOBR</v>
          </cell>
          <cell r="B846" t="str">
            <v>VAR_fin</v>
          </cell>
          <cell r="C846" t="str">
            <v>RLFO</v>
          </cell>
          <cell r="H846">
            <v>4.5457457284078426</v>
          </cell>
          <cell r="I846">
            <v>3.5192055503047857</v>
          </cell>
          <cell r="J846">
            <v>1.9011510052154394</v>
          </cell>
        </row>
        <row r="847">
          <cell r="A847" t="str">
            <v>RHSA-WHLFOBR</v>
          </cell>
          <cell r="B847" t="str">
            <v>VAR_ncap</v>
          </cell>
          <cell r="C847" t="str">
            <v>-</v>
          </cell>
          <cell r="H847">
            <v>5.0949859442841201E-2</v>
          </cell>
          <cell r="I847">
            <v>8.0977776090813705E-2</v>
          </cell>
        </row>
        <row r="848">
          <cell r="A848" t="str">
            <v>RHSA-WHLFOBR</v>
          </cell>
          <cell r="B848" t="str">
            <v>VAR_cap</v>
          </cell>
          <cell r="C848" t="str">
            <v>-</v>
          </cell>
          <cell r="H848">
            <v>0.16820789140267545</v>
          </cell>
          <cell r="I848">
            <v>0.1319275160056497</v>
          </cell>
          <cell r="J848">
            <v>8.0317932923376772E-2</v>
          </cell>
        </row>
        <row r="849">
          <cell r="A849" t="str">
            <v>D-IWST</v>
          </cell>
          <cell r="B849" t="str">
            <v>VAR_fout</v>
          </cell>
          <cell r="C849" t="str">
            <v>CO2</v>
          </cell>
          <cell r="H849">
            <v>1001.75492473279</v>
          </cell>
          <cell r="I849">
            <v>996.69833670748699</v>
          </cell>
          <cell r="J849">
            <v>986.585150085191</v>
          </cell>
        </row>
        <row r="850">
          <cell r="A850" t="str">
            <v>D-IWST</v>
          </cell>
          <cell r="B850" t="str">
            <v>VAR_fout</v>
          </cell>
          <cell r="C850" t="str">
            <v>IWST</v>
          </cell>
          <cell r="H850">
            <v>10.794772895827519</v>
          </cell>
          <cell r="I850">
            <v>10.740283800727228</v>
          </cell>
          <cell r="J850">
            <v>10.631305496607661</v>
          </cell>
        </row>
        <row r="851">
          <cell r="A851" t="str">
            <v>D-IWST</v>
          </cell>
          <cell r="B851" t="str">
            <v>VAR_fin</v>
          </cell>
          <cell r="C851" t="str">
            <v>WSTNREN</v>
          </cell>
          <cell r="H851">
            <v>10.794772895827519</v>
          </cell>
          <cell r="I851">
            <v>10.740283800727228</v>
          </cell>
          <cell r="J851">
            <v>10.631305496607661</v>
          </cell>
        </row>
        <row r="852">
          <cell r="A852" t="str">
            <v>RHES-SHLFOBR</v>
          </cell>
          <cell r="B852" t="str">
            <v>VAR_fout</v>
          </cell>
          <cell r="C852" t="str">
            <v>CO2_R</v>
          </cell>
          <cell r="H852">
            <v>616.11276136385004</v>
          </cell>
          <cell r="I852">
            <v>447.92503250884499</v>
          </cell>
          <cell r="J852">
            <v>168.184159556748</v>
          </cell>
        </row>
        <row r="853">
          <cell r="A853" t="str">
            <v>RHES-SHLFOBR</v>
          </cell>
          <cell r="B853" t="str">
            <v>VAR_fout</v>
          </cell>
          <cell r="C853" t="str">
            <v>RHES-SHLFO</v>
          </cell>
          <cell r="H853">
            <v>7.2717455787575966</v>
          </cell>
          <cell r="I853">
            <v>5.3225295833820985</v>
          </cell>
          <cell r="J853">
            <v>2.0096274534894003</v>
          </cell>
        </row>
        <row r="854">
          <cell r="A854" t="str">
            <v>RHES-SHLFOBR</v>
          </cell>
          <cell r="B854" t="str">
            <v>VAR_fin</v>
          </cell>
          <cell r="C854" t="str">
            <v>RLFO</v>
          </cell>
          <cell r="H854">
            <v>8.3597389601608008</v>
          </cell>
          <cell r="I854">
            <v>6.0776802240006065</v>
          </cell>
          <cell r="J854">
            <v>2.2820103060617081</v>
          </cell>
        </row>
        <row r="855">
          <cell r="A855" t="str">
            <v>RHES-SHLFOBR</v>
          </cell>
          <cell r="B855" t="str">
            <v>VAR_ncap</v>
          </cell>
          <cell r="C855" t="str">
            <v>-</v>
          </cell>
          <cell r="H855">
            <v>0.144149969219239</v>
          </cell>
          <cell r="I855">
            <v>0.285855494845066</v>
          </cell>
          <cell r="J855">
            <v>5.7800928444997301E-8</v>
          </cell>
        </row>
        <row r="856">
          <cell r="A856" t="str">
            <v>RHES-SHLFOBR</v>
          </cell>
          <cell r="B856" t="str">
            <v>VAR_cap</v>
          </cell>
          <cell r="C856" t="str">
            <v>-</v>
          </cell>
          <cell r="H856">
            <v>0.58753982566644469</v>
          </cell>
          <cell r="I856">
            <v>0.43000542753208804</v>
          </cell>
          <cell r="J856">
            <v>0.21269332349804149</v>
          </cell>
        </row>
        <row r="857">
          <cell r="A857" t="str">
            <v>ITOT-SWHSTG</v>
          </cell>
          <cell r="B857" t="str">
            <v>VAR_fout</v>
          </cell>
          <cell r="C857" t="str">
            <v>ITOT-SWH</v>
          </cell>
          <cell r="H857">
            <v>2.7275483107773945E-3</v>
          </cell>
          <cell r="I857">
            <v>2.7754409867431253E-3</v>
          </cell>
          <cell r="J857">
            <v>4.0507468783291783E-2</v>
          </cell>
        </row>
        <row r="858">
          <cell r="A858" t="str">
            <v>ITOT-SWHSTG</v>
          </cell>
          <cell r="B858" t="str">
            <v>VAR_fout</v>
          </cell>
          <cell r="C858" t="str">
            <v>AUX_ITOT-STG_OUT</v>
          </cell>
          <cell r="H858">
            <v>2.7245177015432008E-3</v>
          </cell>
          <cell r="I858">
            <v>2.7754409867431274E-3</v>
          </cell>
          <cell r="J858">
            <v>4.0507468783291783E-2</v>
          </cell>
        </row>
        <row r="859">
          <cell r="A859" t="str">
            <v>ITOT-SWHSTG</v>
          </cell>
          <cell r="B859" t="str">
            <v>VAR_fin</v>
          </cell>
          <cell r="C859" t="str">
            <v>AUX_ITOT-STG_IN</v>
          </cell>
          <cell r="H859">
            <v>3.0306092300349955E-3</v>
          </cell>
          <cell r="I859">
            <v>2.9843451534565589E-3</v>
          </cell>
          <cell r="J859">
            <v>4.0916635320000797E-2</v>
          </cell>
        </row>
        <row r="860">
          <cell r="A860" t="str">
            <v>ITOT-SWHSTG</v>
          </cell>
          <cell r="B860" t="str">
            <v>VAR_fin</v>
          </cell>
          <cell r="C860" t="str">
            <v>ITOT-SWH</v>
          </cell>
          <cell r="H860">
            <v>3.0306092300349955E-3</v>
          </cell>
          <cell r="I860">
            <v>2.9843451534565589E-3</v>
          </cell>
          <cell r="J860">
            <v>4.0916635320000797E-2</v>
          </cell>
        </row>
        <row r="861">
          <cell r="A861" t="str">
            <v>ITOT-SWHSTG</v>
          </cell>
          <cell r="B861" t="str">
            <v>VAR_ncap</v>
          </cell>
          <cell r="C861" t="str">
            <v>-</v>
          </cell>
          <cell r="H861">
            <v>7.8474675012451796E-4</v>
          </cell>
          <cell r="I861">
            <v>1.0528444990864399E-4</v>
          </cell>
          <cell r="J861">
            <v>7.0082087877996599E-3</v>
          </cell>
        </row>
        <row r="862">
          <cell r="A862" t="str">
            <v>ITOT-SWHSTG</v>
          </cell>
          <cell r="B862" t="str">
            <v>VAR_cap</v>
          </cell>
          <cell r="C862" t="str">
            <v>-</v>
          </cell>
          <cell r="H862">
            <v>9.6472770172437139E-4</v>
          </cell>
          <cell r="I862">
            <v>8.8974604832405674E-4</v>
          </cell>
          <cell r="J862">
            <v>7.4131206281229794E-3</v>
          </cell>
        </row>
        <row r="863">
          <cell r="A863" t="str">
            <v>SCOM-SHLFOBR</v>
          </cell>
          <cell r="B863" t="str">
            <v>VAR_fout</v>
          </cell>
          <cell r="C863" t="str">
            <v>CO2_S</v>
          </cell>
          <cell r="H863">
            <v>1154.3116385757301</v>
          </cell>
          <cell r="I863">
            <v>933.75926307963903</v>
          </cell>
          <cell r="J863">
            <v>487.72459481577499</v>
          </cell>
        </row>
        <row r="864">
          <cell r="A864" t="str">
            <v>SCOM-SHLFOBR</v>
          </cell>
          <cell r="B864" t="str">
            <v>VAR_fout</v>
          </cell>
          <cell r="C864" t="str">
            <v>SCOM-SHLFO</v>
          </cell>
          <cell r="H864">
            <v>12.78528124982226</v>
          </cell>
          <cell r="I864">
            <v>10.346413276440941</v>
          </cell>
          <cell r="J864">
            <v>5.4041768821717477</v>
          </cell>
        </row>
        <row r="865">
          <cell r="A865" t="str">
            <v>SCOM-SHLFOBR</v>
          </cell>
          <cell r="B865" t="str">
            <v>VAR_fin</v>
          </cell>
          <cell r="C865" t="str">
            <v>SLFO</v>
          </cell>
          <cell r="H865">
            <v>15.662301744582512</v>
          </cell>
          <cell r="I865">
            <v>12.669732199180967</v>
          </cell>
          <cell r="J865">
            <v>6.6177014221950454</v>
          </cell>
        </row>
        <row r="866">
          <cell r="A866" t="str">
            <v>SCOM-SHLFOBR</v>
          </cell>
          <cell r="B866" t="str">
            <v>VAR_ncap</v>
          </cell>
          <cell r="C866" t="str">
            <v>-</v>
          </cell>
          <cell r="H866">
            <v>0.488451963320993</v>
          </cell>
          <cell r="I866">
            <v>0.31600477214686401</v>
          </cell>
          <cell r="J866">
            <v>2.5365287802145998E-5</v>
          </cell>
        </row>
        <row r="867">
          <cell r="A867" t="str">
            <v>SCOM-SHLFOBR</v>
          </cell>
          <cell r="B867" t="str">
            <v>VAR_cap</v>
          </cell>
          <cell r="C867" t="str">
            <v>-</v>
          </cell>
          <cell r="H867">
            <v>0.98858838233229718</v>
          </cell>
          <cell r="I867">
            <v>0.80445656179007796</v>
          </cell>
          <cell r="J867">
            <v>0.43597257835061354</v>
          </cell>
        </row>
        <row r="868">
          <cell r="A868" t="str">
            <v>RHNM-SHPLTBR</v>
          </cell>
          <cell r="B868" t="str">
            <v>VAR_fout</v>
          </cell>
          <cell r="C868" t="str">
            <v>RHNM-SHPLT</v>
          </cell>
          <cell r="H868">
            <v>5.8104641166759806E-2</v>
          </cell>
          <cell r="I868">
            <v>7.1351568568862739E-2</v>
          </cell>
          <cell r="J868">
            <v>9.5059590500806784E-2</v>
          </cell>
        </row>
        <row r="869">
          <cell r="A869" t="str">
            <v>RHNM-SHPLTBR</v>
          </cell>
          <cell r="B869" t="str">
            <v>VAR_fin</v>
          </cell>
          <cell r="C869" t="str">
            <v>RPLT</v>
          </cell>
          <cell r="H869">
            <v>7.7678607395834959E-2</v>
          </cell>
          <cell r="I869">
            <v>9.5204273902438685E-2</v>
          </cell>
          <cell r="J869">
            <v>0.12661288702654719</v>
          </cell>
        </row>
        <row r="870">
          <cell r="A870" t="str">
            <v>RHNM-SHPLTBR</v>
          </cell>
          <cell r="B870" t="str">
            <v>VAR_fin</v>
          </cell>
          <cell r="C870" t="str">
            <v>RHNMPLTBRC</v>
          </cell>
          <cell r="H870">
            <v>5.8104641166759806E-2</v>
          </cell>
          <cell r="I870">
            <v>7.1351568568862739E-2</v>
          </cell>
          <cell r="J870">
            <v>9.5059590500806784E-2</v>
          </cell>
        </row>
        <row r="871">
          <cell r="A871" t="str">
            <v>RHNM-SHPLTBR</v>
          </cell>
          <cell r="B871" t="str">
            <v>VAR_ncap</v>
          </cell>
          <cell r="C871" t="str">
            <v>-</v>
          </cell>
          <cell r="H871">
            <v>1.6204264468914599E-3</v>
          </cell>
          <cell r="I871">
            <v>3.9730168376204099E-3</v>
          </cell>
          <cell r="J871">
            <v>3.83288187990681E-3</v>
          </cell>
        </row>
        <row r="872">
          <cell r="A872" t="str">
            <v>RHNM-SHPLTBR</v>
          </cell>
          <cell r="B872" t="str">
            <v>VAR_cap</v>
          </cell>
          <cell r="C872" t="str">
            <v>-</v>
          </cell>
          <cell r="H872">
            <v>4.5807233108198404E-3</v>
          </cell>
          <cell r="I872">
            <v>5.5970666050542397E-3</v>
          </cell>
          <cell r="J872">
            <v>7.4015100883358474E-3</v>
          </cell>
        </row>
        <row r="873">
          <cell r="A873" t="str">
            <v>D-RHES_NKEV_GAS_ELC_CHP</v>
          </cell>
          <cell r="B873" t="str">
            <v>VAR_fout</v>
          </cell>
          <cell r="C873" t="str">
            <v>RHES_ELC</v>
          </cell>
          <cell r="H873">
            <v>4.506892322446744E-3</v>
          </cell>
          <cell r="I873">
            <v>1.8290853969404964E-3</v>
          </cell>
          <cell r="J873">
            <v>1.0086284374951479E-3</v>
          </cell>
        </row>
        <row r="874">
          <cell r="A874" t="str">
            <v>D-RHES_NKEV_GAS_ELC_CHP</v>
          </cell>
          <cell r="B874" t="str">
            <v>VAR_fout</v>
          </cell>
          <cell r="C874" t="str">
            <v>ELC5</v>
          </cell>
          <cell r="H874">
            <v>8.1250504286052919E-4</v>
          </cell>
          <cell r="I874">
            <v>5.4594790159916314E-4</v>
          </cell>
          <cell r="J874">
            <v>3.1751494630689973E-4</v>
          </cell>
        </row>
        <row r="875">
          <cell r="A875" t="str">
            <v>D-RHES_NKEV_GAS_ELC_CHP</v>
          </cell>
          <cell r="B875" t="str">
            <v>VAR_fin</v>
          </cell>
          <cell r="C875" t="str">
            <v>RHES_NKEV_GAS_ELC_CHP</v>
          </cell>
          <cell r="H875">
            <v>5.3193973653072792E-3</v>
          </cell>
          <cell r="I875">
            <v>2.3750332985396586E-3</v>
          </cell>
          <cell r="J875">
            <v>1.3261433838020465E-3</v>
          </cell>
        </row>
        <row r="876">
          <cell r="A876" t="str">
            <v>SCOM-SHSTG-SOL</v>
          </cell>
          <cell r="B876" t="str">
            <v>VAR_fout</v>
          </cell>
          <cell r="C876" t="str">
            <v>SCOM-SHASOL</v>
          </cell>
          <cell r="H876">
            <v>9.8432928998569162E-6</v>
          </cell>
          <cell r="I876">
            <v>9.7687422814325938E-6</v>
          </cell>
          <cell r="J876">
            <v>7.4594342130379467E-6</v>
          </cell>
        </row>
        <row r="877">
          <cell r="A877" t="str">
            <v>SCOM-SHSTG-SOL</v>
          </cell>
          <cell r="B877" t="str">
            <v>VAR_fin</v>
          </cell>
          <cell r="C877" t="str">
            <v>SCOM-SHASOL</v>
          </cell>
          <cell r="H877">
            <v>7.9044336253688841E-6</v>
          </cell>
          <cell r="I877">
            <v>7.0931131876038815E-6</v>
          </cell>
          <cell r="J877">
            <v>2.45873599859625E-6</v>
          </cell>
        </row>
        <row r="878">
          <cell r="A878" t="str">
            <v>SCOM-SHSTG-SOL</v>
          </cell>
          <cell r="B878" t="str">
            <v>VAR_ncap</v>
          </cell>
          <cell r="C878" t="str">
            <v>-</v>
          </cell>
          <cell r="H878">
            <v>1.3152857494917901E-2</v>
          </cell>
          <cell r="I878">
            <v>1.1203570444512201E-2</v>
          </cell>
          <cell r="J878">
            <v>1.46135912744492E-2</v>
          </cell>
        </row>
        <row r="879">
          <cell r="A879" t="str">
            <v>SCOM-SHSTG-SOL</v>
          </cell>
          <cell r="B879" t="str">
            <v>VAR_cap</v>
          </cell>
          <cell r="C879" t="str">
            <v>-</v>
          </cell>
          <cell r="H879">
            <v>2.2857062729763102E-2</v>
          </cell>
          <cell r="I879">
            <v>2.4356679468928201E-2</v>
          </cell>
          <cell r="J879">
            <v>2.8307986303367099E-2</v>
          </cell>
        </row>
        <row r="880">
          <cell r="A880" t="str">
            <v>RHNM-SHELCBRA</v>
          </cell>
          <cell r="B880" t="str">
            <v>VAR_fout</v>
          </cell>
          <cell r="C880" t="str">
            <v>RHNM-SHELCB</v>
          </cell>
          <cell r="H880">
            <v>5.1404547273887673E-3</v>
          </cell>
          <cell r="I880">
            <v>5.9043257546431286E-3</v>
          </cell>
          <cell r="J880">
            <v>7.5421473243959701E-3</v>
          </cell>
        </row>
        <row r="881">
          <cell r="A881" t="str">
            <v>RHNM-SHELCBRA</v>
          </cell>
          <cell r="B881" t="str">
            <v>VAR_fin</v>
          </cell>
          <cell r="C881" t="str">
            <v>RHNM-SHAELCB</v>
          </cell>
          <cell r="H881">
            <v>5.1404547273887673E-3</v>
          </cell>
          <cell r="I881">
            <v>5.9043257546431286E-3</v>
          </cell>
          <cell r="J881">
            <v>7.5421473243959701E-3</v>
          </cell>
        </row>
        <row r="882">
          <cell r="A882" t="str">
            <v>RHNM-SHELCBRA</v>
          </cell>
          <cell r="B882" t="str">
            <v>VAR_ncap</v>
          </cell>
          <cell r="C882" t="str">
            <v>-</v>
          </cell>
          <cell r="H882">
            <v>1.60525612916803E-3</v>
          </cell>
        </row>
        <row r="883">
          <cell r="A883" t="str">
            <v>RHNM-SHELCBRA</v>
          </cell>
          <cell r="B883" t="str">
            <v>VAR_cap</v>
          </cell>
          <cell r="C883" t="str">
            <v>-</v>
          </cell>
          <cell r="H883">
            <v>5.7860320010202299E-3</v>
          </cell>
          <cell r="I883">
            <v>1.5766403931154166E-3</v>
          </cell>
          <cell r="J883">
            <v>6.6670365992127641E-4</v>
          </cell>
        </row>
        <row r="884">
          <cell r="A884" t="str">
            <v>RHNM-SHSTG-SOL</v>
          </cell>
          <cell r="B884" t="str">
            <v>VAR_fout</v>
          </cell>
          <cell r="C884" t="str">
            <v>AUX_RHNM-SHSTG-SOL_OUT</v>
          </cell>
          <cell r="H884">
            <v>1.3652890059566891E-5</v>
          </cell>
          <cell r="I884">
            <v>1.8151475991406198E-5</v>
          </cell>
          <cell r="J884">
            <v>4.5177813529309461E-5</v>
          </cell>
        </row>
        <row r="885">
          <cell r="A885" t="str">
            <v>RHNM-SHSTG-SOL</v>
          </cell>
          <cell r="B885" t="str">
            <v>VAR_fout</v>
          </cell>
          <cell r="C885" t="str">
            <v>RHNM-SHASOL</v>
          </cell>
          <cell r="H885">
            <v>1.3639250808758124E-5</v>
          </cell>
          <cell r="I885">
            <v>1.8133342648757435E-5</v>
          </cell>
          <cell r="J885">
            <v>4.5132680848460992E-5</v>
          </cell>
        </row>
        <row r="886">
          <cell r="A886" t="str">
            <v>RHNM-SHSTG-SOL</v>
          </cell>
          <cell r="B886" t="str">
            <v>VAR_fin</v>
          </cell>
          <cell r="C886" t="str">
            <v>RHNM-SHASOL</v>
          </cell>
          <cell r="H886">
            <v>1.5942762865818619E-5</v>
          </cell>
          <cell r="I886">
            <v>1.972858675809003E-5</v>
          </cell>
          <cell r="J886">
            <v>4.8584896480344441E-5</v>
          </cell>
        </row>
        <row r="887">
          <cell r="A887" t="str">
            <v>RHNM-SHSTG-SOL</v>
          </cell>
          <cell r="B887" t="str">
            <v>VAR_ncap</v>
          </cell>
          <cell r="C887" t="str">
            <v>-</v>
          </cell>
          <cell r="H887">
            <v>3.7201603896765101E-7</v>
          </cell>
          <cell r="I887">
            <v>1.09725901160235E-5</v>
          </cell>
          <cell r="J887">
            <v>1.43872509836953E-5</v>
          </cell>
        </row>
        <row r="888">
          <cell r="A888" t="str">
            <v>RHNM-SHSTG-SOL</v>
          </cell>
          <cell r="B888" t="str">
            <v>VAR_cap</v>
          </cell>
          <cell r="C888" t="str">
            <v>-</v>
          </cell>
          <cell r="H888">
            <v>1.1619060910231899E-4</v>
          </cell>
          <cell r="I888">
            <v>3.0677256069024998E-5</v>
          </cell>
          <cell r="J888">
            <v>2.2507788269338299E-5</v>
          </cell>
        </row>
        <row r="889">
          <cell r="A889" t="str">
            <v>RHNS-SHELCHP</v>
          </cell>
          <cell r="B889" t="str">
            <v>VAR_fout</v>
          </cell>
          <cell r="C889" t="str">
            <v>RHNS-SHAELCH</v>
          </cell>
          <cell r="H889">
            <v>2.5327685635611554</v>
          </cell>
          <cell r="I889">
            <v>2.9623632689384216</v>
          </cell>
          <cell r="J889">
            <v>3.5880175030122423</v>
          </cell>
        </row>
        <row r="890">
          <cell r="A890" t="str">
            <v>RHNS-SHELCHP</v>
          </cell>
          <cell r="B890" t="str">
            <v>VAR_fin</v>
          </cell>
          <cell r="C890" t="str">
            <v>RHNS_ELC</v>
          </cell>
          <cell r="H890">
            <v>0.70886851554402008</v>
          </cell>
          <cell r="I890">
            <v>0.81482768790820748</v>
          </cell>
          <cell r="J890">
            <v>0.95177314952318803</v>
          </cell>
        </row>
        <row r="891">
          <cell r="A891" t="str">
            <v>RHNS-SHELCHP</v>
          </cell>
          <cell r="B891" t="str">
            <v>VAR_fin</v>
          </cell>
          <cell r="C891" t="str">
            <v>RHNSELCHPC</v>
          </cell>
          <cell r="H891">
            <v>2.5327685635611554</v>
          </cell>
          <cell r="I891">
            <v>2.9623632689384216</v>
          </cell>
          <cell r="J891">
            <v>3.5880175030122423</v>
          </cell>
        </row>
        <row r="892">
          <cell r="A892" t="str">
            <v>RHNS-SHELCHP</v>
          </cell>
          <cell r="B892" t="str">
            <v>VAR_ncap</v>
          </cell>
          <cell r="C892" t="str">
            <v>-</v>
          </cell>
          <cell r="H892">
            <v>4.3398659866737299E-2</v>
          </cell>
          <cell r="I892">
            <v>0.11497982276619</v>
          </cell>
          <cell r="J892">
            <v>0.160150097130523</v>
          </cell>
        </row>
        <row r="893">
          <cell r="A893" t="str">
            <v>RHNS-SHELCHP</v>
          </cell>
          <cell r="B893" t="str">
            <v>VAR_cap</v>
          </cell>
          <cell r="C893" t="str">
            <v>-</v>
          </cell>
          <cell r="H893">
            <v>0.18478799248427402</v>
          </cell>
          <cell r="I893">
            <v>0.2159118376117698</v>
          </cell>
          <cell r="J893">
            <v>0.26195212481722924</v>
          </cell>
        </row>
        <row r="894">
          <cell r="A894" t="str">
            <v>SCOM-SHBIOBR</v>
          </cell>
          <cell r="B894" t="str">
            <v>VAR_fout</v>
          </cell>
          <cell r="C894" t="str">
            <v>SCOM-SHBIO</v>
          </cell>
        </row>
        <row r="895">
          <cell r="A895" t="str">
            <v>SCOM-SHBIOBR</v>
          </cell>
          <cell r="B895" t="str">
            <v>VAR_fin</v>
          </cell>
          <cell r="C895" t="str">
            <v>SBIO</v>
          </cell>
        </row>
        <row r="896">
          <cell r="A896" t="str">
            <v>SCOM-SHBIOBR</v>
          </cell>
          <cell r="B896" t="str">
            <v>VAR_ncap</v>
          </cell>
          <cell r="C896" t="str">
            <v>-</v>
          </cell>
          <cell r="H896">
            <v>2.3323091526902499E-5</v>
          </cell>
          <cell r="I896">
            <v>3.1156464614608503E-5</v>
          </cell>
          <cell r="J896">
            <v>1.9693589516612198E-5</v>
          </cell>
        </row>
        <row r="897">
          <cell r="A897" t="str">
            <v>SCOM-SHBIOBR</v>
          </cell>
          <cell r="B897" t="str">
            <v>VAR_cap</v>
          </cell>
          <cell r="C897" t="str">
            <v>-</v>
          </cell>
          <cell r="H897">
            <v>2.7333449642035833E-2</v>
          </cell>
          <cell r="I897">
            <v>5.3857361240069321E-5</v>
          </cell>
          <cell r="J897">
            <v>5.1425353135428631E-5</v>
          </cell>
        </row>
        <row r="898">
          <cell r="A898" t="str">
            <v>RHES-SHDEM</v>
          </cell>
          <cell r="B898" t="str">
            <v>VAR_fout</v>
          </cell>
          <cell r="C898" t="str">
            <v>RHES-SHD</v>
          </cell>
          <cell r="H898">
            <v>54.729491053832632</v>
          </cell>
          <cell r="I898">
            <v>54.055505699728073</v>
          </cell>
          <cell r="J898">
            <v>53.232820958039476</v>
          </cell>
        </row>
        <row r="899">
          <cell r="A899" t="str">
            <v>RHES-SHDEM</v>
          </cell>
          <cell r="B899" t="str">
            <v>VAR_fin</v>
          </cell>
          <cell r="C899" t="str">
            <v>RHES-SHPLT</v>
          </cell>
          <cell r="H899">
            <v>7.4081908146409248E-2</v>
          </cell>
          <cell r="I899">
            <v>8.6888197728965444E-2</v>
          </cell>
          <cell r="J899">
            <v>0.11331235750840921</v>
          </cell>
        </row>
        <row r="900">
          <cell r="A900" t="str">
            <v>RHES-SHDEM</v>
          </cell>
          <cell r="B900" t="str">
            <v>VAR_fin</v>
          </cell>
          <cell r="C900" t="str">
            <v>RHES-SHLTHC-NGA</v>
          </cell>
        </row>
        <row r="901">
          <cell r="A901" t="str">
            <v>RHES-SHDEM</v>
          </cell>
          <cell r="B901" t="str">
            <v>VAR_fin</v>
          </cell>
          <cell r="C901" t="str">
            <v>RHES-SHSOL</v>
          </cell>
          <cell r="H901">
            <v>2.5181892751185177E-2</v>
          </cell>
          <cell r="I901">
            <v>2.5720283068059419E-2</v>
          </cell>
          <cell r="J901">
            <v>2.6765488217461646E-2</v>
          </cell>
        </row>
        <row r="902">
          <cell r="A902" t="str">
            <v>RHES-SHDEM</v>
          </cell>
          <cell r="B902" t="str">
            <v>VAR_fin</v>
          </cell>
          <cell r="C902" t="str">
            <v>RHES-SHLTHC-WOD</v>
          </cell>
        </row>
        <row r="903">
          <cell r="A903" t="str">
            <v>RHES-SHDEM</v>
          </cell>
          <cell r="B903" t="str">
            <v>VAR_fin</v>
          </cell>
          <cell r="C903" t="str">
            <v>RHES-SHNGA</v>
          </cell>
          <cell r="H903">
            <v>7.4791465369693384</v>
          </cell>
          <cell r="I903">
            <v>5.9133850086877482</v>
          </cell>
          <cell r="J903">
            <v>3.1034416407653107</v>
          </cell>
        </row>
        <row r="904">
          <cell r="A904" t="str">
            <v>RHES-SHDEM</v>
          </cell>
          <cell r="B904" t="str">
            <v>VAR_fin</v>
          </cell>
          <cell r="C904" t="str">
            <v>RHES-SHNGAH</v>
          </cell>
          <cell r="H904">
            <v>4.6415384651712337</v>
          </cell>
          <cell r="I904">
            <v>5.4896689525767757</v>
          </cell>
          <cell r="J904">
            <v>7.0824942784662488</v>
          </cell>
        </row>
        <row r="905">
          <cell r="A905" t="str">
            <v>RHES-SHDEM</v>
          </cell>
          <cell r="B905" t="str">
            <v>VAR_fin</v>
          </cell>
          <cell r="C905" t="str">
            <v>RHES-SHCOA</v>
          </cell>
          <cell r="H905">
            <v>1.3870107087847249E-3</v>
          </cell>
        </row>
        <row r="906">
          <cell r="A906" t="str">
            <v>RHES-SHDEM</v>
          </cell>
          <cell r="B906" t="str">
            <v>VAR_fin</v>
          </cell>
          <cell r="C906" t="str">
            <v>RHES-SHLFO</v>
          </cell>
          <cell r="H906">
            <v>7.271750333335226</v>
          </cell>
          <cell r="I906">
            <v>5.3225358704862522</v>
          </cell>
          <cell r="J906">
            <v>2.0096317643427106</v>
          </cell>
        </row>
        <row r="907">
          <cell r="A907" t="str">
            <v>RHES-SHDEM</v>
          </cell>
          <cell r="B907" t="str">
            <v>VAR_fin</v>
          </cell>
          <cell r="C907" t="str">
            <v>RHES-SHCON</v>
          </cell>
          <cell r="H907">
            <v>5.8928706201378711</v>
          </cell>
          <cell r="I907">
            <v>7.5989115994887388</v>
          </cell>
          <cell r="J907">
            <v>10.797552728349906</v>
          </cell>
        </row>
        <row r="908">
          <cell r="A908" t="str">
            <v>RHES-SHDEM</v>
          </cell>
          <cell r="B908" t="str">
            <v>VAR_fin</v>
          </cell>
          <cell r="C908" t="str">
            <v>RHES-SHWOD</v>
          </cell>
          <cell r="H908">
            <v>4.0726470536417114</v>
          </cell>
          <cell r="I908">
            <v>3.4825650399183634</v>
          </cell>
          <cell r="J908">
            <v>2.3627268796813872</v>
          </cell>
        </row>
        <row r="909">
          <cell r="A909" t="str">
            <v>RHES-SHDEM</v>
          </cell>
          <cell r="B909" t="str">
            <v>VAR_fin</v>
          </cell>
          <cell r="C909" t="str">
            <v>RHES-SHLTHD</v>
          </cell>
          <cell r="H909">
            <v>1.6279792449041879</v>
          </cell>
          <cell r="I909">
            <v>1.6509865032215953</v>
          </cell>
          <cell r="J909">
            <v>1.6938828898318481</v>
          </cell>
        </row>
        <row r="910">
          <cell r="A910" t="str">
            <v>RHES-SHDEM</v>
          </cell>
          <cell r="B910" t="str">
            <v>VAR_fin</v>
          </cell>
          <cell r="C910" t="str">
            <v>RHES-SHELCB</v>
          </cell>
          <cell r="H910">
            <v>5.5742684999951254E-2</v>
          </cell>
          <cell r="I910">
            <v>6.5606107549031215E-3</v>
          </cell>
          <cell r="J910">
            <v>2.8125502057169335E-3</v>
          </cell>
        </row>
        <row r="911">
          <cell r="A911" t="str">
            <v>RHES-SHDEM</v>
          </cell>
          <cell r="B911" t="str">
            <v>VAR_fin</v>
          </cell>
          <cell r="C911" t="str">
            <v>RHES-SHELCH</v>
          </cell>
          <cell r="H911">
            <v>23.587405529911038</v>
          </cell>
          <cell r="I911">
            <v>24.478491768714584</v>
          </cell>
          <cell r="J911">
            <v>26.040374494734063</v>
          </cell>
        </row>
        <row r="912">
          <cell r="A912" t="str">
            <v>RHES-SHDEM</v>
          </cell>
          <cell r="B912" t="str">
            <v>VAR_fin</v>
          </cell>
          <cell r="C912" t="str">
            <v>RHES-SHNST</v>
          </cell>
        </row>
        <row r="913">
          <cell r="A913" t="str">
            <v>D-RHEM_LTH_CHPNGA</v>
          </cell>
          <cell r="B913" t="str">
            <v>VAR_fout</v>
          </cell>
          <cell r="C913" t="str">
            <v>RHSA_LTH</v>
          </cell>
          <cell r="H913">
            <v>0.47847847776272751</v>
          </cell>
          <cell r="I913">
            <v>1.2939338543553047</v>
          </cell>
          <cell r="J913">
            <v>1.419876036245304</v>
          </cell>
        </row>
        <row r="914">
          <cell r="A914" t="str">
            <v>D-RHEM_LTH_CHPNGA</v>
          </cell>
          <cell r="B914" t="str">
            <v>VAR_fout</v>
          </cell>
          <cell r="C914" t="str">
            <v>RHEM_LTH_CHPNGA_ON</v>
          </cell>
          <cell r="H914">
            <v>0.54838471474805095</v>
          </cell>
          <cell r="J914">
            <v>6.7685858165457899E-3</v>
          </cell>
        </row>
        <row r="915">
          <cell r="A915" t="str">
            <v>D-RHEM_LTH_CHPNGA</v>
          </cell>
          <cell r="B915" t="str">
            <v>VAR_fout</v>
          </cell>
          <cell r="C915" t="str">
            <v>LTH</v>
          </cell>
          <cell r="H915">
            <v>1.719800225423183E-3</v>
          </cell>
          <cell r="I915">
            <v>3.1466424040253104E-3</v>
          </cell>
          <cell r="J915">
            <v>5.2680309769621327E-3</v>
          </cell>
        </row>
        <row r="916">
          <cell r="A916" t="str">
            <v>D-RHEM_LTH_CHPNGA</v>
          </cell>
          <cell r="B916" t="str">
            <v>VAR_fin</v>
          </cell>
          <cell r="C916" t="str">
            <v>RHEM_LTH_CHPNGA</v>
          </cell>
          <cell r="H916">
            <v>1.0285829927362016</v>
          </cell>
          <cell r="I916">
            <v>1.2970804967593306</v>
          </cell>
          <cell r="J916">
            <v>1.4319126530388115</v>
          </cell>
        </row>
        <row r="917">
          <cell r="A917" t="str">
            <v>RHEM-SHLTHCHPNGA</v>
          </cell>
          <cell r="B917" t="str">
            <v>VAR_fout</v>
          </cell>
          <cell r="C917" t="str">
            <v>RHEM-SHLTHC-NGA</v>
          </cell>
        </row>
        <row r="918">
          <cell r="A918" t="str">
            <v>RHEM-SHLTHCHPNGA</v>
          </cell>
          <cell r="B918" t="str">
            <v>VAR_fin</v>
          </cell>
          <cell r="C918" t="str">
            <v>RHEM_LTH_CHPNGA_ON</v>
          </cell>
        </row>
        <row r="919">
          <cell r="A919" t="str">
            <v>RHEM-SHLTHCHPNGA</v>
          </cell>
          <cell r="B919" t="str">
            <v>VAR_fin</v>
          </cell>
          <cell r="C919" t="str">
            <v>RHEMLTHCHPC</v>
          </cell>
        </row>
        <row r="920">
          <cell r="A920" t="str">
            <v>RHEM-SHLTHCHPNGA</v>
          </cell>
          <cell r="B920" t="str">
            <v>VAR_ncap</v>
          </cell>
          <cell r="C920" t="str">
            <v>-</v>
          </cell>
          <cell r="H920">
            <v>2.5626814729205701E-2</v>
          </cell>
          <cell r="I920">
            <v>1.9323346513858201E-2</v>
          </cell>
          <cell r="J920">
            <v>1.41323756520183E-2</v>
          </cell>
        </row>
        <row r="921">
          <cell r="A921" t="str">
            <v>RHEM-SHLTHCHPNGA</v>
          </cell>
          <cell r="B921" t="str">
            <v>VAR_cap</v>
          </cell>
          <cell r="C921" t="str">
            <v>-</v>
          </cell>
          <cell r="H921">
            <v>4.3867203599786589E-2</v>
          </cell>
          <cell r="I921">
            <v>4.4034218245409394E-2</v>
          </cell>
          <cell r="J921">
            <v>2.6123343235630397E-2</v>
          </cell>
        </row>
        <row r="922">
          <cell r="A922" t="str">
            <v>D-RHES_SOLELC</v>
          </cell>
          <cell r="B922" t="str">
            <v>VAR_fout</v>
          </cell>
          <cell r="C922" t="str">
            <v>RHES_ELC</v>
          </cell>
          <cell r="H922">
            <v>4.610062231121355</v>
          </cell>
          <cell r="I922">
            <v>4.8937385259017097</v>
          </cell>
          <cell r="J922">
            <v>5.5140095687280581</v>
          </cell>
        </row>
        <row r="923">
          <cell r="A923" t="str">
            <v>D-RHES_SOLELC</v>
          </cell>
          <cell r="B923" t="str">
            <v>VAR_fout</v>
          </cell>
          <cell r="C923" t="str">
            <v>ELC5</v>
          </cell>
          <cell r="H923">
            <v>7.7624721723938109E-4</v>
          </cell>
          <cell r="I923">
            <v>5.9162482798832993E-4</v>
          </cell>
          <cell r="J923">
            <v>3.4977885645254508E-4</v>
          </cell>
        </row>
        <row r="924">
          <cell r="A924" t="str">
            <v>D-RHES_SOLELC</v>
          </cell>
          <cell r="B924" t="str">
            <v>VAR_fin</v>
          </cell>
          <cell r="C924" t="str">
            <v>RHES_SOL_ELC</v>
          </cell>
          <cell r="H924">
            <v>4.6108384783385947</v>
          </cell>
          <cell r="I924">
            <v>4.8943301507297017</v>
          </cell>
          <cell r="J924">
            <v>5.5143593475845138</v>
          </cell>
        </row>
        <row r="925">
          <cell r="A925" t="str">
            <v>D-DH2</v>
          </cell>
          <cell r="B925" t="str">
            <v>VAR_fout</v>
          </cell>
          <cell r="C925" t="str">
            <v>H2</v>
          </cell>
          <cell r="H925">
            <v>1.2936617403039097E-5</v>
          </cell>
          <cell r="I925">
            <v>7.8774378685795611E-4</v>
          </cell>
          <cell r="J925">
            <v>8.3510866078697721E-4</v>
          </cell>
        </row>
        <row r="926">
          <cell r="A926" t="str">
            <v>D-DH2</v>
          </cell>
          <cell r="B926" t="str">
            <v>VAR_fin</v>
          </cell>
          <cell r="C926" t="str">
            <v>H2_E</v>
          </cell>
          <cell r="H926">
            <v>1.3067290306100111E-5</v>
          </cell>
          <cell r="I926">
            <v>7.9570079480601624E-4</v>
          </cell>
          <cell r="J926">
            <v>8.4354410180502762E-4</v>
          </cell>
        </row>
        <row r="927">
          <cell r="A927" t="str">
            <v>D-DH2</v>
          </cell>
          <cell r="B927" t="str">
            <v>VAR_ncap</v>
          </cell>
          <cell r="C927" t="str">
            <v>-</v>
          </cell>
          <cell r="H927">
            <v>3.2582530908058497E-5</v>
          </cell>
          <cell r="I927">
            <v>1.44847309814541E-4</v>
          </cell>
          <cell r="J927">
            <v>4.4745498776175197E-6</v>
          </cell>
        </row>
        <row r="928">
          <cell r="A928" t="str">
            <v>D-DH2</v>
          </cell>
          <cell r="B928" t="str">
            <v>VAR_cap</v>
          </cell>
          <cell r="C928" t="str">
            <v>-</v>
          </cell>
          <cell r="H928">
            <v>6.06737407445775E-5</v>
          </cell>
          <cell r="I928">
            <v>2.05521050559119E-4</v>
          </cell>
          <cell r="J928">
            <v>2.0999560043673599E-4</v>
          </cell>
        </row>
        <row r="929">
          <cell r="A929" t="str">
            <v>ITOT-SWHHFOBR</v>
          </cell>
          <cell r="B929" t="str">
            <v>VAR_fout</v>
          </cell>
          <cell r="C929" t="str">
            <v>ITOT-SWH</v>
          </cell>
          <cell r="H929">
            <v>7.372085505319044E-4</v>
          </cell>
          <cell r="I929">
            <v>5.2371983735671811E-4</v>
          </cell>
        </row>
        <row r="930">
          <cell r="A930" t="str">
            <v>ITOT-SWHHFOBR</v>
          </cell>
          <cell r="B930" t="str">
            <v>VAR_fout</v>
          </cell>
          <cell r="C930" t="str">
            <v>CO2_I</v>
          </cell>
          <cell r="H930">
            <v>8.1318017213296304E-2</v>
          </cell>
          <cell r="I930">
            <v>5.7170196670519001E-2</v>
          </cell>
        </row>
        <row r="931">
          <cell r="A931" t="str">
            <v>ITOT-SWHHFOBR</v>
          </cell>
          <cell r="B931" t="str">
            <v>VAR_fin</v>
          </cell>
          <cell r="C931" t="str">
            <v>IHFO</v>
          </cell>
          <cell r="H931">
            <v>1.0560781456272249E-3</v>
          </cell>
          <cell r="I931">
            <v>7.4247008663011634E-4</v>
          </cell>
        </row>
        <row r="932">
          <cell r="A932" t="str">
            <v>ITOT-SWHHFOBR</v>
          </cell>
          <cell r="B932" t="str">
            <v>VAR_ncap</v>
          </cell>
          <cell r="C932" t="str">
            <v>-</v>
          </cell>
          <cell r="H932">
            <v>5.4076563079522898E-5</v>
          </cell>
          <cell r="I932">
            <v>1.4332931256107801E-5</v>
          </cell>
          <cell r="J932">
            <v>1.0746037894608299E-6</v>
          </cell>
        </row>
        <row r="933">
          <cell r="A933" t="str">
            <v>ITOT-SWHHFOBR</v>
          </cell>
          <cell r="B933" t="str">
            <v>VAR_cap</v>
          </cell>
          <cell r="C933" t="str">
            <v>-</v>
          </cell>
          <cell r="H933">
            <v>6.9691885116813374E-5</v>
          </cell>
          <cell r="I933">
            <v>4.9688426835391497E-5</v>
          </cell>
          <cell r="J933">
            <v>-1.7561975611535003E-6</v>
          </cell>
        </row>
        <row r="934">
          <cell r="A934" t="str">
            <v>RHSA-WHSTG-ELCHP</v>
          </cell>
          <cell r="B934" t="str">
            <v>VAR_fout</v>
          </cell>
          <cell r="C934" t="str">
            <v>AUX_RHSA-WHSTG-ELCHP_OUT</v>
          </cell>
          <cell r="H934">
            <v>1.3887658098072277</v>
          </cell>
          <cell r="I934">
            <v>1.9580011571832641</v>
          </cell>
          <cell r="J934">
            <v>2.6243903549179013</v>
          </cell>
        </row>
        <row r="935">
          <cell r="A935" t="str">
            <v>RHSA-WHSTG-ELCHP</v>
          </cell>
          <cell r="B935" t="str">
            <v>VAR_fout</v>
          </cell>
          <cell r="C935" t="str">
            <v>RHSA-WHAELCH</v>
          </cell>
          <cell r="H935">
            <v>1.3873784313758519</v>
          </cell>
          <cell r="I935">
            <v>1.9560451120711932</v>
          </cell>
          <cell r="J935">
            <v>2.6217685863315707</v>
          </cell>
        </row>
        <row r="936">
          <cell r="A936" t="str">
            <v>RHSA-WHSTG-ELCHP</v>
          </cell>
          <cell r="B936" t="str">
            <v>VAR_fin</v>
          </cell>
          <cell r="C936" t="str">
            <v>RHSA-WHAELCH</v>
          </cell>
          <cell r="H936">
            <v>1.3873795861723102</v>
          </cell>
          <cell r="I936">
            <v>1.9560466234926508</v>
          </cell>
          <cell r="J936">
            <v>2.6217703134544634</v>
          </cell>
        </row>
        <row r="937">
          <cell r="A937" t="str">
            <v>RHSA-WHSTG-ELCHP</v>
          </cell>
          <cell r="B937" t="str">
            <v>VAR_ncap</v>
          </cell>
          <cell r="C937" t="str">
            <v>-</v>
          </cell>
          <cell r="H937">
            <v>6.70945500446542E-2</v>
          </cell>
          <cell r="I937">
            <v>6.2473151240345803E-2</v>
          </cell>
          <cell r="J937">
            <v>0.13425600667649501</v>
          </cell>
        </row>
        <row r="938">
          <cell r="A938" t="str">
            <v>RHSA-WHSTG-ELCHP</v>
          </cell>
          <cell r="B938" t="str">
            <v>VAR_cap</v>
          </cell>
          <cell r="C938" t="str">
            <v>-</v>
          </cell>
          <cell r="H938">
            <v>0.13355062279081631</v>
          </cell>
          <cell r="I938">
            <v>0.15662863078191636</v>
          </cell>
          <cell r="J938">
            <v>0.20793607203886619</v>
          </cell>
        </row>
        <row r="939">
          <cell r="A939" t="str">
            <v>RES-ELCSPECADV</v>
          </cell>
          <cell r="B939" t="str">
            <v>VAR_ncap</v>
          </cell>
          <cell r="C939" t="str">
            <v>-</v>
          </cell>
          <cell r="H939">
            <v>1.13375588114807E-7</v>
          </cell>
          <cell r="I939">
            <v>4.7283912739614102E-8</v>
          </cell>
          <cell r="J939">
            <v>7.6839227806752501E-8</v>
          </cell>
        </row>
        <row r="940">
          <cell r="A940" t="str">
            <v>RES-ELCSPECADV</v>
          </cell>
          <cell r="B940" t="str">
            <v>VAR_cap</v>
          </cell>
          <cell r="C940" t="str">
            <v>-</v>
          </cell>
          <cell r="H940">
            <v>-2.0897835208029932E-9</v>
          </cell>
          <cell r="I940">
            <v>-1.9112930358771201E-7</v>
          </cell>
          <cell r="J940">
            <v>-1.1214938764917898E-7</v>
          </cell>
        </row>
        <row r="941">
          <cell r="A941" t="str">
            <v>ITOT-SWHSTG-ELCHP</v>
          </cell>
          <cell r="B941" t="str">
            <v>VAR_fout</v>
          </cell>
          <cell r="C941" t="str">
            <v>ITOT-SWHAELCH</v>
          </cell>
          <cell r="H941">
            <v>1.8534296467278644E-3</v>
          </cell>
          <cell r="I941">
            <v>1.5633384877094343E-3</v>
          </cell>
          <cell r="J941">
            <v>1.5235138206163479E-3</v>
          </cell>
        </row>
        <row r="942">
          <cell r="A942" t="str">
            <v>ITOT-SWHSTG-ELCHP</v>
          </cell>
          <cell r="B942" t="str">
            <v>VAR_fin</v>
          </cell>
          <cell r="C942" t="str">
            <v>ITOT-SWHAELCH</v>
          </cell>
          <cell r="H942">
            <v>2.2695743653872633E-3</v>
          </cell>
          <cell r="I942">
            <v>1.862434631239361E-3</v>
          </cell>
          <cell r="J942">
            <v>1.7239076458109045E-3</v>
          </cell>
        </row>
        <row r="943">
          <cell r="A943" t="str">
            <v>ITOT-SWHSTG-ELCHP</v>
          </cell>
          <cell r="B943" t="str">
            <v>VAR_ncap</v>
          </cell>
          <cell r="C943" t="str">
            <v>-</v>
          </cell>
          <cell r="H943">
            <v>3.5880687366698999E-2</v>
          </cell>
          <cell r="I943">
            <v>1.52654198673449E-2</v>
          </cell>
          <cell r="J943">
            <v>0.14467436622784199</v>
          </cell>
        </row>
        <row r="944">
          <cell r="A944" t="str">
            <v>ITOT-SWHSTG-ELCHP</v>
          </cell>
          <cell r="B944" t="str">
            <v>VAR_cap</v>
          </cell>
          <cell r="C944" t="str">
            <v>-</v>
          </cell>
          <cell r="H944">
            <v>7.1645497155078106E-2</v>
          </cell>
          <cell r="I944">
            <v>7.2171750976667032E-2</v>
          </cell>
          <cell r="J944">
            <v>0.17089169530763532</v>
          </cell>
        </row>
        <row r="945">
          <cell r="A945" t="str">
            <v>D-RHNS_LTH_CHPWOD</v>
          </cell>
          <cell r="B945" t="str">
            <v>VAR_fout</v>
          </cell>
          <cell r="C945" t="str">
            <v>RHNS_LTH_CHPWOD_ON</v>
          </cell>
          <cell r="H945">
            <v>9.5352614205970038E-4</v>
          </cell>
          <cell r="I945">
            <v>2.0724642474593375E-4</v>
          </cell>
        </row>
        <row r="946">
          <cell r="A946" t="str">
            <v>D-RHNS_LTH_CHPWOD</v>
          </cell>
          <cell r="B946" t="str">
            <v>VAR_fout</v>
          </cell>
          <cell r="C946" t="str">
            <v>RHSA_LTH</v>
          </cell>
          <cell r="H946">
            <v>2.4035013665297465E-4</v>
          </cell>
          <cell r="I946">
            <v>5.1334507111982283E-4</v>
          </cell>
          <cell r="J946">
            <v>4.2144031658685539E-4</v>
          </cell>
        </row>
        <row r="947">
          <cell r="A947" t="str">
            <v>D-RHNS_LTH_CHPWOD</v>
          </cell>
          <cell r="B947" t="str">
            <v>VAR_fout</v>
          </cell>
          <cell r="C947" t="str">
            <v>LTH</v>
          </cell>
          <cell r="H947">
            <v>4.0297654101882E-8</v>
          </cell>
        </row>
        <row r="948">
          <cell r="A948" t="str">
            <v>D-RHNS_LTH_CHPWOD</v>
          </cell>
          <cell r="B948" t="str">
            <v>VAR_fin</v>
          </cell>
          <cell r="C948" t="str">
            <v>RHNS_LTH_CHPWOD</v>
          </cell>
          <cell r="H948">
            <v>1.1950541822110818E-3</v>
          </cell>
          <cell r="I948">
            <v>7.2155473397311515E-4</v>
          </cell>
          <cell r="J948">
            <v>4.2229437118260709E-4</v>
          </cell>
        </row>
        <row r="949">
          <cell r="A949" t="str">
            <v>D-SBIO</v>
          </cell>
          <cell r="B949" t="str">
            <v>VAR_fout</v>
          </cell>
          <cell r="C949" t="str">
            <v>SBIO</v>
          </cell>
          <cell r="H949">
            <v>2.9906053507675838</v>
          </cell>
          <cell r="I949">
            <v>2.9497586678708614</v>
          </cell>
          <cell r="J949">
            <v>2.8714387568284407</v>
          </cell>
        </row>
        <row r="950">
          <cell r="A950" t="str">
            <v>D-SBIO</v>
          </cell>
          <cell r="B950" t="str">
            <v>VAR_fin</v>
          </cell>
          <cell r="C950" t="str">
            <v>BIO</v>
          </cell>
          <cell r="H950">
            <v>2.9906053507675838</v>
          </cell>
          <cell r="I950">
            <v>2.9497586678708614</v>
          </cell>
          <cell r="J950">
            <v>2.8714387568284407</v>
          </cell>
        </row>
        <row r="951">
          <cell r="A951" t="str">
            <v>RHEM-SHDEM</v>
          </cell>
          <cell r="B951" t="str">
            <v>VAR_fout</v>
          </cell>
          <cell r="C951" t="str">
            <v>RHEM-SHD</v>
          </cell>
          <cell r="H951">
            <v>63.766733483558895</v>
          </cell>
          <cell r="I951">
            <v>62.559242280551189</v>
          </cell>
          <cell r="J951">
            <v>60.733822410365271</v>
          </cell>
        </row>
        <row r="952">
          <cell r="A952" t="str">
            <v>RHEM-SHDEM</v>
          </cell>
          <cell r="B952" t="str">
            <v>VAR_fin</v>
          </cell>
          <cell r="C952" t="str">
            <v>RHEM-SHNST</v>
          </cell>
        </row>
        <row r="953">
          <cell r="A953" t="str">
            <v>RHEM-SHDEM</v>
          </cell>
          <cell r="B953" t="str">
            <v>VAR_fin</v>
          </cell>
          <cell r="C953" t="str">
            <v>RHEM-SHPLT</v>
          </cell>
          <cell r="H953">
            <v>0.52486992693291679</v>
          </cell>
          <cell r="I953">
            <v>0.59578807216702978</v>
          </cell>
          <cell r="J953">
            <v>0.71028877674448221</v>
          </cell>
        </row>
        <row r="954">
          <cell r="A954" t="str">
            <v>RHEM-SHDEM</v>
          </cell>
          <cell r="B954" t="str">
            <v>VAR_fin</v>
          </cell>
          <cell r="C954" t="str">
            <v>RHEM-SHNGAH</v>
          </cell>
          <cell r="H954">
            <v>4.913861263660162</v>
          </cell>
          <cell r="I954">
            <v>5.9143953831558491</v>
          </cell>
          <cell r="J954">
            <v>8.2363281093856813</v>
          </cell>
        </row>
        <row r="955">
          <cell r="A955" t="str">
            <v>RHEM-SHDEM</v>
          </cell>
          <cell r="B955" t="str">
            <v>VAR_fin</v>
          </cell>
          <cell r="C955" t="str">
            <v>RHEM-SHLTHC-WOD</v>
          </cell>
        </row>
        <row r="956">
          <cell r="A956" t="str">
            <v>RHEM-SHDEM</v>
          </cell>
          <cell r="B956" t="str">
            <v>VAR_fin</v>
          </cell>
          <cell r="C956" t="str">
            <v>RHEM-SHSOL</v>
          </cell>
          <cell r="H956">
            <v>1.2082774094077091E-2</v>
          </cell>
          <cell r="I956">
            <v>1.2423534586585499E-2</v>
          </cell>
          <cell r="J956">
            <v>1.2600775591025491E-2</v>
          </cell>
        </row>
        <row r="957">
          <cell r="A957" t="str">
            <v>RHEM-SHDEM</v>
          </cell>
          <cell r="B957" t="str">
            <v>VAR_fin</v>
          </cell>
          <cell r="C957" t="str">
            <v>RHEM-SHLTHD</v>
          </cell>
          <cell r="H957">
            <v>4.8993091249678677</v>
          </cell>
          <cell r="I957">
            <v>4.932165625503508</v>
          </cell>
          <cell r="J957">
            <v>5.025043290899216</v>
          </cell>
        </row>
        <row r="958">
          <cell r="A958" t="str">
            <v>RHEM-SHDEM</v>
          </cell>
          <cell r="B958" t="str">
            <v>VAR_fin</v>
          </cell>
          <cell r="C958" t="str">
            <v>RHEM-SHNGA</v>
          </cell>
          <cell r="H958">
            <v>15.726758332102676</v>
          </cell>
          <cell r="I958">
            <v>12.608155480948838</v>
          </cell>
          <cell r="J958">
            <v>6.2552589077563256</v>
          </cell>
        </row>
        <row r="959">
          <cell r="A959" t="str">
            <v>RHEM-SHDEM</v>
          </cell>
          <cell r="B959" t="str">
            <v>VAR_fin</v>
          </cell>
          <cell r="C959" t="str">
            <v>RHEM-SHELCB</v>
          </cell>
          <cell r="H959">
            <v>6.6989104134101123E-3</v>
          </cell>
          <cell r="I959">
            <v>4.2984803747651238E-3</v>
          </cell>
          <cell r="J959">
            <v>4.7833053410547364E-3</v>
          </cell>
        </row>
        <row r="960">
          <cell r="A960" t="str">
            <v>RHEM-SHDEM</v>
          </cell>
          <cell r="B960" t="str">
            <v>VAR_fin</v>
          </cell>
          <cell r="C960" t="str">
            <v>RHEM-SHELCH</v>
          </cell>
          <cell r="H960">
            <v>14.42912386111511</v>
          </cell>
          <cell r="I960">
            <v>15.937917110166277</v>
          </cell>
          <cell r="J960">
            <v>19.723324128014575</v>
          </cell>
        </row>
        <row r="961">
          <cell r="A961" t="str">
            <v>RHEM-SHDEM</v>
          </cell>
          <cell r="B961" t="str">
            <v>VAR_fin</v>
          </cell>
          <cell r="C961" t="str">
            <v>RHEM-SHLFO</v>
          </cell>
          <cell r="H961">
            <v>11.132057572505099</v>
          </cell>
          <cell r="I961">
            <v>8.7069120382733001</v>
          </cell>
          <cell r="J961">
            <v>3.8226225087848307</v>
          </cell>
        </row>
        <row r="962">
          <cell r="A962" t="str">
            <v>RHEM-SHDEM</v>
          </cell>
          <cell r="B962" t="str">
            <v>VAR_fin</v>
          </cell>
          <cell r="C962" t="str">
            <v>RHEM-SHCON</v>
          </cell>
          <cell r="H962">
            <v>7.2934789835859561</v>
          </cell>
          <cell r="I962">
            <v>9.3349530225468982</v>
          </cell>
          <cell r="J962">
            <v>13.134611391790079</v>
          </cell>
        </row>
        <row r="963">
          <cell r="A963" t="str">
            <v>RHEM-SHDEM</v>
          </cell>
          <cell r="B963" t="str">
            <v>VAR_fin</v>
          </cell>
          <cell r="C963" t="str">
            <v>RHEM-SHWOD</v>
          </cell>
          <cell r="H963">
            <v>4.8287305181731082</v>
          </cell>
          <cell r="I963">
            <v>4.5124494397228272</v>
          </cell>
          <cell r="J963">
            <v>3.8091422275032714</v>
          </cell>
        </row>
        <row r="964">
          <cell r="A964" t="str">
            <v>RHEM-SHDEM</v>
          </cell>
          <cell r="B964" t="str">
            <v>VAR_fin</v>
          </cell>
          <cell r="C964" t="str">
            <v>RHEM-SHLTHC-NGA</v>
          </cell>
        </row>
        <row r="965">
          <cell r="A965" t="str">
            <v>ITOT-SWHH2BR</v>
          </cell>
          <cell r="B965" t="str">
            <v>VAR_fout</v>
          </cell>
          <cell r="C965" t="str">
            <v>ITOT-SWH</v>
          </cell>
          <cell r="H965">
            <v>5.586779295617861E-3</v>
          </cell>
          <cell r="I965">
            <v>5.6260630280478693E-3</v>
          </cell>
          <cell r="J965">
            <v>9.3277542815466186E-2</v>
          </cell>
        </row>
        <row r="966">
          <cell r="A966" t="str">
            <v>ITOT-SWHH2BR</v>
          </cell>
          <cell r="B966" t="str">
            <v>VAR_fin</v>
          </cell>
          <cell r="C966" t="str">
            <v>IH2</v>
          </cell>
          <cell r="H966">
            <v>6.9249162436998257E-3</v>
          </cell>
          <cell r="I966">
            <v>6.9584155566044126E-3</v>
          </cell>
          <cell r="J966">
            <v>0.11486680908731609</v>
          </cell>
        </row>
        <row r="967">
          <cell r="A967" t="str">
            <v>ITOT-SWHH2BR</v>
          </cell>
          <cell r="B967" t="str">
            <v>VAR_ncap</v>
          </cell>
          <cell r="C967" t="str">
            <v>-</v>
          </cell>
          <cell r="H967">
            <v>1.7787247251710401E-4</v>
          </cell>
          <cell r="I967">
            <v>1.2612869349275699E-4</v>
          </cell>
          <cell r="J967">
            <v>6.57544465817293E-3</v>
          </cell>
        </row>
        <row r="968">
          <cell r="A968" t="str">
            <v>ITOT-SWHH2BR</v>
          </cell>
          <cell r="B968" t="str">
            <v>VAR_cap</v>
          </cell>
          <cell r="C968" t="str">
            <v>-</v>
          </cell>
          <cell r="H968">
            <v>5.3029856380009766E-4</v>
          </cell>
          <cell r="I968">
            <v>5.3377256562489996E-4</v>
          </cell>
          <cell r="J968">
            <v>6.7338833594981435E-3</v>
          </cell>
        </row>
        <row r="969">
          <cell r="A969" t="str">
            <v>RHNS-SHSTG-ELC</v>
          </cell>
          <cell r="B969" t="str">
            <v>VAR_fout</v>
          </cell>
          <cell r="C969" t="str">
            <v>RHNS-SHAELCB</v>
          </cell>
          <cell r="H969">
            <v>2.9777653038739866E-3</v>
          </cell>
          <cell r="I969">
            <v>4.4741431086950051E-3</v>
          </cell>
          <cell r="J969">
            <v>4.1137095214551179E-3</v>
          </cell>
        </row>
        <row r="970">
          <cell r="A970" t="str">
            <v>RHNS-SHSTG-ELC</v>
          </cell>
          <cell r="B970" t="str">
            <v>VAR_fout</v>
          </cell>
          <cell r="C970" t="str">
            <v>AUX_RHNS-SHSTG-ELC_OUT</v>
          </cell>
          <cell r="H970">
            <v>2.980743069177858E-3</v>
          </cell>
          <cell r="I970">
            <v>4.4786172518036993E-3</v>
          </cell>
          <cell r="J970">
            <v>4.117823230976576E-3</v>
          </cell>
        </row>
        <row r="971">
          <cell r="A971" t="str">
            <v>RHNS-SHSTG-ELC</v>
          </cell>
          <cell r="B971" t="str">
            <v>VAR_fin</v>
          </cell>
          <cell r="C971" t="str">
            <v>RHNS-SHAELCB</v>
          </cell>
          <cell r="H971">
            <v>2.976546004588305E-3</v>
          </cell>
          <cell r="I971">
            <v>4.473096641624796E-3</v>
          </cell>
          <cell r="J971">
            <v>4.1137144112160578E-3</v>
          </cell>
        </row>
        <row r="972">
          <cell r="A972" t="str">
            <v>RHNS-SHSTG-ELC</v>
          </cell>
          <cell r="B972" t="str">
            <v>VAR_ncap</v>
          </cell>
          <cell r="C972" t="str">
            <v>-</v>
          </cell>
          <cell r="H972">
            <v>6.4137261924340403E-4</v>
          </cell>
          <cell r="I972">
            <v>2.6436543177129902E-4</v>
          </cell>
          <cell r="J972">
            <v>1.8405285989472498E-5</v>
          </cell>
        </row>
        <row r="973">
          <cell r="A973" t="str">
            <v>RHNS-SHSTG-ELC</v>
          </cell>
          <cell r="B973" t="str">
            <v>VAR_cap</v>
          </cell>
          <cell r="C973" t="str">
            <v>-</v>
          </cell>
          <cell r="H973">
            <v>1.4998688741240747E-3</v>
          </cell>
          <cell r="I973">
            <v>1.0413947547225839E-3</v>
          </cell>
          <cell r="J973">
            <v>4.408694284062356E-4</v>
          </cell>
        </row>
        <row r="974">
          <cell r="A974" t="str">
            <v>RHES-SHCOABR</v>
          </cell>
          <cell r="B974" t="str">
            <v>VAR_fout</v>
          </cell>
          <cell r="C974" t="str">
            <v>CO2_R</v>
          </cell>
          <cell r="H974">
            <v>0.15998544489006</v>
          </cell>
        </row>
        <row r="975">
          <cell r="A975" t="str">
            <v>RHES-SHCOABR</v>
          </cell>
          <cell r="B975" t="str">
            <v>VAR_fout</v>
          </cell>
          <cell r="C975" t="str">
            <v>RHES-SHCOA</v>
          </cell>
          <cell r="H975">
            <v>1.3806726635603843E-3</v>
          </cell>
        </row>
        <row r="976">
          <cell r="A976" t="str">
            <v>RHES-SHCOABR</v>
          </cell>
          <cell r="B976" t="str">
            <v>VAR_fin</v>
          </cell>
          <cell r="C976" t="str">
            <v>RCOA</v>
          </cell>
          <cell r="H976">
            <v>1.7258408294504811E-3</v>
          </cell>
        </row>
        <row r="977">
          <cell r="A977" t="str">
            <v>RHES-SHCOABR</v>
          </cell>
          <cell r="B977" t="str">
            <v>VAR_cap</v>
          </cell>
          <cell r="C977" t="str">
            <v>-</v>
          </cell>
          <cell r="H977">
            <v>1.7582593131502998E-4</v>
          </cell>
        </row>
        <row r="978">
          <cell r="A978" t="str">
            <v>D-INGA</v>
          </cell>
          <cell r="B978" t="str">
            <v>VAR_fout</v>
          </cell>
          <cell r="C978" t="str">
            <v>CO2</v>
          </cell>
          <cell r="H978">
            <v>1618.0849483248201</v>
          </cell>
          <cell r="I978">
            <v>1374.9955480572301</v>
          </cell>
          <cell r="J978">
            <v>694.92929966645295</v>
          </cell>
        </row>
        <row r="979">
          <cell r="A979" t="str">
            <v>D-INGA</v>
          </cell>
          <cell r="B979" t="str">
            <v>VAR_fout</v>
          </cell>
          <cell r="C979" t="str">
            <v>IH2</v>
          </cell>
          <cell r="H979">
            <v>4.4390767199342651E-3</v>
          </cell>
          <cell r="I979">
            <v>4.8895749021248009E-3</v>
          </cell>
          <cell r="J979">
            <v>9.0749693363938053E-2</v>
          </cell>
        </row>
        <row r="980">
          <cell r="A980" t="str">
            <v>D-INGA</v>
          </cell>
          <cell r="B980" t="str">
            <v>VAR_fout</v>
          </cell>
          <cell r="C980" t="str">
            <v>INGA</v>
          </cell>
          <cell r="H980">
            <v>31.615717674684667</v>
          </cell>
          <cell r="I980">
            <v>27.319344206368427</v>
          </cell>
          <cell r="J980">
            <v>15.299556545919964</v>
          </cell>
        </row>
        <row r="981">
          <cell r="A981" t="str">
            <v>D-INGA</v>
          </cell>
          <cell r="B981" t="str">
            <v>VAR_fin</v>
          </cell>
          <cell r="C981" t="str">
            <v>NGA</v>
          </cell>
          <cell r="H981">
            <v>28.689449438383257</v>
          </cell>
          <cell r="I981">
            <v>24.379353688957991</v>
          </cell>
          <cell r="J981">
            <v>12.321441483447755</v>
          </cell>
        </row>
        <row r="982">
          <cell r="A982" t="str">
            <v>D-INGA</v>
          </cell>
          <cell r="B982" t="str">
            <v>VAR_fin</v>
          </cell>
          <cell r="C982" t="str">
            <v>BNGA</v>
          </cell>
          <cell r="H982">
            <v>3.0272836879767717</v>
          </cell>
          <cell r="I982">
            <v>3.0272846503257718</v>
          </cell>
          <cell r="J982">
            <v>3.0272875529276502</v>
          </cell>
        </row>
        <row r="983">
          <cell r="A983" t="str">
            <v>D-INGA</v>
          </cell>
          <cell r="B983" t="str">
            <v>VAR_fin</v>
          </cell>
          <cell r="C983" t="str">
            <v>H2</v>
          </cell>
          <cell r="H983">
            <v>4.4385809188191502E-3</v>
          </cell>
          <cell r="I983">
            <v>4.8864093395437095E-3</v>
          </cell>
          <cell r="J983">
            <v>9.0746527801353477E-2</v>
          </cell>
        </row>
        <row r="984">
          <cell r="A984" t="str">
            <v>D-INGA</v>
          </cell>
          <cell r="B984" t="str">
            <v>VAR_ncap</v>
          </cell>
          <cell r="C984" t="str">
            <v>-</v>
          </cell>
          <cell r="H984">
            <v>5.7152270075778101E-7</v>
          </cell>
          <cell r="I984">
            <v>7.8824626198265703E-7</v>
          </cell>
          <cell r="J984">
            <v>1.5148998384323601E-6</v>
          </cell>
        </row>
        <row r="985">
          <cell r="A985" t="str">
            <v>D-INGA</v>
          </cell>
          <cell r="B985" t="str">
            <v>VAR_cap</v>
          </cell>
          <cell r="C985" t="str">
            <v>-</v>
          </cell>
          <cell r="H985">
            <v>1.9844853472891142</v>
          </cell>
          <cell r="I985">
            <v>1.984486135535376</v>
          </cell>
          <cell r="J985">
            <v>1.0954637176150344</v>
          </cell>
        </row>
        <row r="986">
          <cell r="A986" t="str">
            <v>RHEM-SHNGAHP</v>
          </cell>
          <cell r="B986" t="str">
            <v>VAR_fout</v>
          </cell>
          <cell r="C986" t="str">
            <v>CO2_R</v>
          </cell>
          <cell r="H986">
            <v>141.948749461354</v>
          </cell>
          <cell r="I986">
            <v>168.83063852512299</v>
          </cell>
          <cell r="J986">
            <v>229.522306529779</v>
          </cell>
        </row>
        <row r="987">
          <cell r="A987" t="str">
            <v>RHEM-SHNGAHP</v>
          </cell>
          <cell r="B987" t="str">
            <v>VAR_fout</v>
          </cell>
          <cell r="C987" t="str">
            <v>RHEM-SHANGAH</v>
          </cell>
          <cell r="H987">
            <v>4.9138660937853986</v>
          </cell>
          <cell r="I987">
            <v>5.9144004005098978</v>
          </cell>
          <cell r="J987">
            <v>8.2363333509674597</v>
          </cell>
        </row>
        <row r="988">
          <cell r="A988" t="str">
            <v>RHEM-SHNGAHP</v>
          </cell>
          <cell r="B988" t="str">
            <v>VAR_fin</v>
          </cell>
          <cell r="C988" t="str">
            <v>RHEMELCHPC</v>
          </cell>
          <cell r="H988">
            <v>4.9138660937853986</v>
          </cell>
          <cell r="I988">
            <v>5.9144004005098978</v>
          </cell>
          <cell r="J988">
            <v>8.2363333509674597</v>
          </cell>
        </row>
        <row r="989">
          <cell r="A989" t="str">
            <v>RHEM-SHNGAHP</v>
          </cell>
          <cell r="B989" t="str">
            <v>VAR_fin</v>
          </cell>
          <cell r="C989" t="str">
            <v>RNGA</v>
          </cell>
          <cell r="H989">
            <v>2.5168217989601809</v>
          </cell>
          <cell r="I989">
            <v>2.9934510376794923</v>
          </cell>
          <cell r="J989">
            <v>4.0695444420173557</v>
          </cell>
        </row>
        <row r="990">
          <cell r="A990" t="str">
            <v>RHEM-SHNGAHP</v>
          </cell>
          <cell r="B990" t="str">
            <v>VAR_ncap</v>
          </cell>
          <cell r="C990" t="str">
            <v>-</v>
          </cell>
          <cell r="H990">
            <v>4.9830458845992701E-2</v>
          </cell>
          <cell r="I990">
            <v>0.235802072643434</v>
          </cell>
          <cell r="J990">
            <v>0.389416242780392</v>
          </cell>
        </row>
        <row r="991">
          <cell r="A991" t="str">
            <v>RHEM-SHNGAHP</v>
          </cell>
          <cell r="B991" t="str">
            <v>VAR_cap</v>
          </cell>
          <cell r="C991" t="str">
            <v>-</v>
          </cell>
          <cell r="H991">
            <v>0.34701081748324408</v>
          </cell>
          <cell r="I991">
            <v>0.41765786949021844</v>
          </cell>
          <cell r="J991">
            <v>0.58162363142634865</v>
          </cell>
        </row>
        <row r="992">
          <cell r="A992" t="str">
            <v>D-SPLT</v>
          </cell>
          <cell r="B992" t="str">
            <v>VAR_fout</v>
          </cell>
          <cell r="C992" t="str">
            <v>SPLT</v>
          </cell>
          <cell r="H992">
            <v>1.3644777412157798</v>
          </cell>
          <cell r="I992">
            <v>1.5760440732809167</v>
          </cell>
          <cell r="J992">
            <v>2.0344242807369737</v>
          </cell>
        </row>
        <row r="993">
          <cell r="A993" t="str">
            <v>D-SPLT</v>
          </cell>
          <cell r="B993" t="str">
            <v>VAR_fin</v>
          </cell>
          <cell r="C993" t="str">
            <v>PLT</v>
          </cell>
          <cell r="H993">
            <v>1.3644777412157798</v>
          </cell>
          <cell r="I993">
            <v>1.5760440732809167</v>
          </cell>
          <cell r="J993">
            <v>2.0344242807369737</v>
          </cell>
        </row>
        <row r="994">
          <cell r="A994" t="str">
            <v>RHES-SHCONBR</v>
          </cell>
          <cell r="B994" t="str">
            <v>VAR_fout</v>
          </cell>
          <cell r="C994" t="str">
            <v>RHES-SHCON</v>
          </cell>
          <cell r="H994">
            <v>8.3654318775868369E-5</v>
          </cell>
          <cell r="I994">
            <v>8.6796358236539188E-5</v>
          </cell>
          <cell r="J994">
            <v>8.3520516942177771E-5</v>
          </cell>
        </row>
        <row r="995">
          <cell r="A995" t="str">
            <v>RHES-SHCONBR</v>
          </cell>
          <cell r="B995" t="str">
            <v>VAR_fin</v>
          </cell>
          <cell r="C995" t="str">
            <v>CON</v>
          </cell>
          <cell r="H995">
            <v>8.3654318775868369E-5</v>
          </cell>
          <cell r="I995">
            <v>8.6796358236539188E-5</v>
          </cell>
          <cell r="J995">
            <v>8.3520516942177771E-5</v>
          </cell>
        </row>
        <row r="996">
          <cell r="A996" t="str">
            <v>RHES-SHCONBR</v>
          </cell>
          <cell r="B996" t="str">
            <v>VAR_ncap</v>
          </cell>
          <cell r="C996" t="str">
            <v>-</v>
          </cell>
          <cell r="H996">
            <v>3.53673430254841E-7</v>
          </cell>
          <cell r="I996">
            <v>2.7072507902212702E-7</v>
          </cell>
          <cell r="J996">
            <v>1.0553744302488601E-7</v>
          </cell>
        </row>
        <row r="997">
          <cell r="A997" t="str">
            <v>RHES-SHCONBR</v>
          </cell>
          <cell r="B997" t="str">
            <v>VAR_cap</v>
          </cell>
          <cell r="C997" t="str">
            <v>-</v>
          </cell>
          <cell r="H997">
            <v>5.6148542486193982E-6</v>
          </cell>
          <cell r="I997">
            <v>5.8767628966972211E-6</v>
          </cell>
          <cell r="J997">
            <v>6.0309679520752802E-6</v>
          </cell>
        </row>
        <row r="998">
          <cell r="A998" t="str">
            <v>RHSA-WHSOLBR</v>
          </cell>
          <cell r="B998" t="str">
            <v>VAR_fout</v>
          </cell>
          <cell r="C998" t="str">
            <v>RHSA-WHASOL</v>
          </cell>
          <cell r="H998">
            <v>1.1396059939574135</v>
          </cell>
          <cell r="I998">
            <v>1.2139082074345235</v>
          </cell>
          <cell r="J998">
            <v>1.3978483112747291</v>
          </cell>
        </row>
        <row r="999">
          <cell r="A999" t="str">
            <v>RHSA-WHSOLBR</v>
          </cell>
          <cell r="B999" t="str">
            <v>VAR_fin</v>
          </cell>
          <cell r="C999" t="str">
            <v>SOL</v>
          </cell>
          <cell r="H999">
            <v>1.1396059939574135</v>
          </cell>
          <cell r="I999">
            <v>1.2139082074345235</v>
          </cell>
          <cell r="J999">
            <v>1.3978483112747291</v>
          </cell>
        </row>
        <row r="1000">
          <cell r="A1000" t="str">
            <v>RHSA-WHSOLBR</v>
          </cell>
          <cell r="B1000" t="str">
            <v>VAR_fin</v>
          </cell>
          <cell r="C1000" t="str">
            <v>RHSASOLBRC</v>
          </cell>
          <cell r="H1000">
            <v>1.1396059939574135</v>
          </cell>
          <cell r="I1000">
            <v>1.2139082074345235</v>
          </cell>
          <cell r="J1000">
            <v>1.3978483112747291</v>
          </cell>
        </row>
        <row r="1001">
          <cell r="A1001" t="str">
            <v>RHSA-WHSOLBR</v>
          </cell>
          <cell r="B1001" t="str">
            <v>VAR_ncap</v>
          </cell>
          <cell r="C1001" t="str">
            <v>-</v>
          </cell>
          <cell r="H1001">
            <v>0.14503104116079901</v>
          </cell>
          <cell r="I1001">
            <v>0.13150800469509499</v>
          </cell>
          <cell r="J1001">
            <v>0.16177553217915699</v>
          </cell>
        </row>
        <row r="1002">
          <cell r="A1002" t="str">
            <v>RHSA-WHSOLBR</v>
          </cell>
          <cell r="B1002" t="str">
            <v>VAR_cap</v>
          </cell>
          <cell r="C1002" t="str">
            <v>-</v>
          </cell>
          <cell r="H1002">
            <v>0.25215094634764645</v>
          </cell>
          <cell r="I1002">
            <v>0.27653914466190643</v>
          </cell>
          <cell r="J1002">
            <v>0.31856243342307533</v>
          </cell>
        </row>
        <row r="1003">
          <cell r="A1003" t="str">
            <v>SCOM-SHCONBR</v>
          </cell>
          <cell r="B1003" t="str">
            <v>VAR_ncap</v>
          </cell>
          <cell r="C1003" t="str">
            <v>-</v>
          </cell>
          <cell r="H1003">
            <v>1.9132162603133899E-7</v>
          </cell>
          <cell r="I1003">
            <v>5.8662589061883399E-8</v>
          </cell>
          <cell r="J1003">
            <v>7.1252941688498496E-8</v>
          </cell>
        </row>
        <row r="1004">
          <cell r="A1004" t="str">
            <v>SCOM-SHCONBR</v>
          </cell>
          <cell r="B1004" t="str">
            <v>VAR_cap</v>
          </cell>
          <cell r="C1004" t="str">
            <v>-</v>
          </cell>
          <cell r="H1004">
            <v>2.72452738686248E-7</v>
          </cell>
          <cell r="I1004">
            <v>3.3111532774813201E-7</v>
          </cell>
          <cell r="J1004">
            <v>4.0236826943663002E-7</v>
          </cell>
        </row>
        <row r="1005">
          <cell r="A1005" t="str">
            <v>RHNM-SHNGABR</v>
          </cell>
          <cell r="B1005" t="str">
            <v>VAR_fout</v>
          </cell>
          <cell r="C1005" t="str">
            <v>CO2_R</v>
          </cell>
          <cell r="H1005">
            <v>19.506585394652699</v>
          </cell>
          <cell r="I1005">
            <v>21.617187915932199</v>
          </cell>
          <cell r="J1005">
            <v>21.182176672495402</v>
          </cell>
        </row>
        <row r="1006">
          <cell r="A1006" t="str">
            <v>RHNM-SHNGABR</v>
          </cell>
          <cell r="B1006" t="str">
            <v>VAR_fout</v>
          </cell>
          <cell r="C1006" t="str">
            <v>RHNM-SHNGA</v>
          </cell>
          <cell r="H1006">
            <v>0.33195945041906799</v>
          </cell>
          <cell r="I1006">
            <v>0.36788068917835959</v>
          </cell>
          <cell r="J1006">
            <v>0.36047768020891285</v>
          </cell>
        </row>
        <row r="1007">
          <cell r="A1007" t="str">
            <v>RHNM-SHNGABR</v>
          </cell>
          <cell r="B1007" t="str">
            <v>VAR_fin</v>
          </cell>
          <cell r="C1007" t="str">
            <v>RNGA</v>
          </cell>
          <cell r="H1007">
            <v>0.34586144316760059</v>
          </cell>
          <cell r="I1007">
            <v>0.38328347368674071</v>
          </cell>
          <cell r="J1007">
            <v>0.37557050837757805</v>
          </cell>
        </row>
        <row r="1008">
          <cell r="A1008" t="str">
            <v>RHNM-SHNGABR</v>
          </cell>
          <cell r="B1008" t="str">
            <v>VAR_ncap</v>
          </cell>
          <cell r="C1008" t="str">
            <v>-</v>
          </cell>
          <cell r="H1008">
            <v>4.2549568687770203E-6</v>
          </cell>
          <cell r="I1008">
            <v>2.8616480163796199E-2</v>
          </cell>
          <cell r="J1008">
            <v>7.3536829287134398E-3</v>
          </cell>
        </row>
        <row r="1009">
          <cell r="A1009" t="str">
            <v>RHNM-SHNGABR</v>
          </cell>
          <cell r="B1009" t="str">
            <v>VAR_cap</v>
          </cell>
          <cell r="C1009" t="str">
            <v>-</v>
          </cell>
          <cell r="H1009">
            <v>2.61650739331027E-2</v>
          </cell>
          <cell r="I1009">
            <v>2.8620613237423185E-2</v>
          </cell>
          <cell r="J1009">
            <v>2.8123032132769957E-2</v>
          </cell>
        </row>
        <row r="1010">
          <cell r="A1010" t="str">
            <v>RHES-SHSOLBR</v>
          </cell>
          <cell r="B1010" t="str">
            <v>VAR_fout</v>
          </cell>
          <cell r="C1010" t="str">
            <v>RHES-SHASOL</v>
          </cell>
          <cell r="H1010">
            <v>2.5178685790728374E-2</v>
          </cell>
          <cell r="I1010">
            <v>2.5717465490661333E-2</v>
          </cell>
          <cell r="J1010">
            <v>2.6764031730677665E-2</v>
          </cell>
        </row>
        <row r="1011">
          <cell r="A1011" t="str">
            <v>RHES-SHSOLBR</v>
          </cell>
          <cell r="B1011" t="str">
            <v>VAR_fin</v>
          </cell>
          <cell r="C1011" t="str">
            <v>SOL</v>
          </cell>
          <cell r="H1011">
            <v>2.5178685790728374E-2</v>
          </cell>
          <cell r="I1011">
            <v>2.5717465490661333E-2</v>
          </cell>
          <cell r="J1011">
            <v>2.6764031730677665E-2</v>
          </cell>
        </row>
        <row r="1012">
          <cell r="A1012" t="str">
            <v>RHES-SHSOLBR</v>
          </cell>
          <cell r="B1012" t="str">
            <v>VAR_ncap</v>
          </cell>
          <cell r="C1012" t="str">
            <v>-</v>
          </cell>
          <cell r="H1012">
            <v>5.0509455176735803E-7</v>
          </cell>
          <cell r="I1012">
            <v>3.7549080093678502E-3</v>
          </cell>
          <cell r="J1012">
            <v>1.1740826196187399E-3</v>
          </cell>
        </row>
        <row r="1013">
          <cell r="A1013" t="str">
            <v>RHES-SHSOLBR</v>
          </cell>
          <cell r="B1013" t="str">
            <v>VAR_cap</v>
          </cell>
          <cell r="C1013" t="str">
            <v>-</v>
          </cell>
          <cell r="H1013">
            <v>1.8428888953814053E-2</v>
          </cell>
          <cell r="I1013">
            <v>3.7553365792478122E-3</v>
          </cell>
          <cell r="J1013">
            <v>3.8992563524025818E-3</v>
          </cell>
        </row>
        <row r="1014">
          <cell r="A1014" t="str">
            <v>SCOM-SHSOLBR</v>
          </cell>
          <cell r="B1014" t="str">
            <v>VAR_fout</v>
          </cell>
          <cell r="C1014" t="str">
            <v>SCOM-SHASOL</v>
          </cell>
          <cell r="H1014">
            <v>0.66864170470673501</v>
          </cell>
          <cell r="I1014">
            <v>0.71254502454571067</v>
          </cell>
          <cell r="J1014">
            <v>0.82821169533042127</v>
          </cell>
        </row>
        <row r="1015">
          <cell r="A1015" t="str">
            <v>SCOM-SHSOLBR</v>
          </cell>
          <cell r="B1015" t="str">
            <v>VAR_fin</v>
          </cell>
          <cell r="C1015" t="str">
            <v>SOL</v>
          </cell>
          <cell r="H1015">
            <v>0.66864170470673501</v>
          </cell>
          <cell r="I1015">
            <v>0.71254502454571067</v>
          </cell>
          <cell r="J1015">
            <v>0.82821169533042127</v>
          </cell>
        </row>
        <row r="1016">
          <cell r="A1016" t="str">
            <v>SCOM-SHSOLBR</v>
          </cell>
          <cell r="B1016" t="str">
            <v>VAR_ncap</v>
          </cell>
          <cell r="C1016" t="str">
            <v>-</v>
          </cell>
          <cell r="H1016">
            <v>6.9035549112413205E-2</v>
          </cell>
          <cell r="I1016">
            <v>3.4478135475769299E-2</v>
          </cell>
          <cell r="J1016">
            <v>6.6084216314118302E-2</v>
          </cell>
        </row>
        <row r="1017">
          <cell r="A1017" t="str">
            <v>SCOM-SHSOLBR</v>
          </cell>
          <cell r="B1017" t="str">
            <v>VAR_cap</v>
          </cell>
          <cell r="C1017" t="str">
            <v>-</v>
          </cell>
          <cell r="H1017">
            <v>9.7140354408241633E-2</v>
          </cell>
          <cell r="I1017">
            <v>0.10351385926120972</v>
          </cell>
          <cell r="J1017">
            <v>0.12030760594384152</v>
          </cell>
        </row>
        <row r="1018">
          <cell r="A1018" t="str">
            <v>RHEM-SHSTG-ELCHP</v>
          </cell>
          <cell r="B1018" t="str">
            <v>VAR_fout</v>
          </cell>
          <cell r="C1018" t="str">
            <v>RHEM-SHAELCH</v>
          </cell>
          <cell r="H1018">
            <v>2.0211944284456274</v>
          </cell>
          <cell r="I1018">
            <v>2.6535267062711143</v>
          </cell>
          <cell r="J1018">
            <v>3.420440290260534</v>
          </cell>
        </row>
        <row r="1019">
          <cell r="A1019" t="str">
            <v>RHEM-SHSTG-ELCHP</v>
          </cell>
          <cell r="B1019" t="str">
            <v>VAR_fout</v>
          </cell>
          <cell r="C1019" t="str">
            <v>AUX_RHEM-SHSTG-ELCHP_OUT</v>
          </cell>
          <cell r="H1019">
            <v>2.0232156228740705</v>
          </cell>
          <cell r="I1019">
            <v>2.6561802329773858</v>
          </cell>
          <cell r="J1019">
            <v>3.423860730550794</v>
          </cell>
        </row>
        <row r="1020">
          <cell r="A1020" t="str">
            <v>RHEM-SHSTG-ELCHP</v>
          </cell>
          <cell r="B1020" t="str">
            <v>VAR_fin</v>
          </cell>
          <cell r="C1020" t="str">
            <v>RHEM-SHAELCH</v>
          </cell>
          <cell r="H1020">
            <v>2.0211966348993911</v>
          </cell>
          <cell r="I1020">
            <v>2.6535294979970563</v>
          </cell>
          <cell r="J1020">
            <v>3.4204432188434857</v>
          </cell>
        </row>
        <row r="1021">
          <cell r="A1021" t="str">
            <v>RHEM-SHSTG-ELCHP</v>
          </cell>
          <cell r="B1021" t="str">
            <v>VAR_ncap</v>
          </cell>
          <cell r="C1021" t="str">
            <v>-</v>
          </cell>
          <cell r="H1021">
            <v>0.163379496345717</v>
          </cell>
          <cell r="I1021">
            <v>8.3631585217169499E-2</v>
          </cell>
          <cell r="J1021">
            <v>0.197954666923356</v>
          </cell>
        </row>
        <row r="1022">
          <cell r="A1022" t="str">
            <v>RHEM-SHSTG-ELCHP</v>
          </cell>
          <cell r="B1022" t="str">
            <v>VAR_cap</v>
          </cell>
          <cell r="C1022" t="str">
            <v>-</v>
          </cell>
          <cell r="H1022">
            <v>0.23974488046286296</v>
          </cell>
          <cell r="I1022">
            <v>0.26481409590975002</v>
          </cell>
          <cell r="J1022">
            <v>0.32771137652501842</v>
          </cell>
        </row>
        <row r="1023">
          <cell r="A1023" t="str">
            <v>ITOT-SWHELCBR</v>
          </cell>
          <cell r="B1023" t="str">
            <v>VAR_fout</v>
          </cell>
          <cell r="C1023" t="str">
            <v>ITOT-SWHAELC</v>
          </cell>
          <cell r="H1023">
            <v>11.202959016790468</v>
          </cell>
          <cell r="I1023">
            <v>11.202963800633835</v>
          </cell>
          <cell r="J1023">
            <v>11.251322071377784</v>
          </cell>
        </row>
        <row r="1024">
          <cell r="A1024" t="str">
            <v>ITOT-SWHELCBR</v>
          </cell>
          <cell r="B1024" t="str">
            <v>VAR_fin</v>
          </cell>
          <cell r="C1024" t="str">
            <v>ITOT_ELC</v>
          </cell>
          <cell r="H1024">
            <v>13.242777900872635</v>
          </cell>
          <cell r="I1024">
            <v>13.225315785159369</v>
          </cell>
          <cell r="J1024">
            <v>13.247455793618144</v>
          </cell>
        </row>
        <row r="1025">
          <cell r="A1025" t="str">
            <v>ITOT-SWHELCBR</v>
          </cell>
          <cell r="B1025" t="str">
            <v>VAR_ncap</v>
          </cell>
          <cell r="C1025" t="str">
            <v>-</v>
          </cell>
          <cell r="H1025">
            <v>0.49258187306380802</v>
          </cell>
          <cell r="I1025">
            <v>0.31982350260759002</v>
          </cell>
          <cell r="J1025">
            <v>0.42529351616684502</v>
          </cell>
        </row>
        <row r="1026">
          <cell r="A1026" t="str">
            <v>ITOT-SWHELCBR</v>
          </cell>
          <cell r="B1026" t="str">
            <v>VAR_cap</v>
          </cell>
          <cell r="C1026" t="str">
            <v>-</v>
          </cell>
          <cell r="H1026">
            <v>0.84154943824369788</v>
          </cell>
          <cell r="I1026">
            <v>0.85682915315782782</v>
          </cell>
          <cell r="J1026">
            <v>0.86574850715297802</v>
          </cell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12.7266479577869</v>
          </cell>
          <cell r="J4">
            <v>12.6716812279015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22.0205249592853</v>
          </cell>
          <cell r="J5">
            <v>27.402430453594199</v>
          </cell>
          <cell r="K5">
            <v>35.975586259196902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4.6307345864960901E-2</v>
          </cell>
          <cell r="J6">
            <v>4.5812967826815897E-2</v>
          </cell>
          <cell r="K6">
            <v>4.35748785990464E-2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1.14616354456028</v>
          </cell>
          <cell r="J7">
            <v>0.51417855160463699</v>
          </cell>
          <cell r="K7">
            <v>0.24715741109212899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0.24383016316916101</v>
          </cell>
          <cell r="J8">
            <v>0.36012143055329399</v>
          </cell>
          <cell r="K8">
            <v>83.076442861165702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932.40645866812997</v>
          </cell>
          <cell r="J9">
            <v>747.51097057750701</v>
          </cell>
          <cell r="K9">
            <v>370.86100419016498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74.561622005685905</v>
          </cell>
          <cell r="J10">
            <v>92.456113619284494</v>
          </cell>
          <cell r="K10">
            <v>127.786154911691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932.21251753783702</v>
          </cell>
          <cell r="J11">
            <v>725.72931003674603</v>
          </cell>
          <cell r="K11">
            <v>317.43979980732701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138.30145877053999</v>
          </cell>
          <cell r="J12">
            <v>161.110247264815</v>
          </cell>
          <cell r="K12">
            <v>202.338926754521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8.8911860688287891</v>
          </cell>
          <cell r="J13">
            <v>10.4786219418455</v>
          </cell>
          <cell r="K13">
            <v>12.0590774931662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5.6640787350582</v>
          </cell>
          <cell r="J14">
            <v>5.6559888478056601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4.3710763043420697E-2</v>
          </cell>
          <cell r="J15">
            <v>4.3540394901869901E-2</v>
          </cell>
          <cell r="K15">
            <v>4.3811467824485903E-2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109.38858057233099</v>
          </cell>
          <cell r="J16">
            <v>353.05194409312401</v>
          </cell>
          <cell r="K16">
            <v>274.17931015135599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28.832262675139599</v>
          </cell>
          <cell r="J17">
            <v>35.936920708594798</v>
          </cell>
          <cell r="K17">
            <v>48.367650090705602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454.35811764323199</v>
          </cell>
          <cell r="J18">
            <v>357.35355145945999</v>
          </cell>
          <cell r="K18">
            <v>185.43486346538199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390.65278483438698</v>
          </cell>
          <cell r="J19">
            <v>327.73852779696</v>
          </cell>
          <cell r="K19">
            <v>220.19102347272201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335.02146018365801</v>
          </cell>
          <cell r="J20">
            <v>259.36544905746302</v>
          </cell>
          <cell r="K20">
            <v>140.11482908437799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616.11276136385004</v>
          </cell>
          <cell r="J21">
            <v>447.92503250884499</v>
          </cell>
          <cell r="K21">
            <v>168.184159556748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0.47621955741511601</v>
          </cell>
          <cell r="J22">
            <v>0.42111911156646997</v>
          </cell>
          <cell r="K22">
            <v>0.24841671661881901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0.24382379616715899</v>
          </cell>
          <cell r="J23">
            <v>0.360122157790218</v>
          </cell>
          <cell r="K23">
            <v>82.7895744752756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109.526918423434</v>
          </cell>
          <cell r="J24">
            <v>351.76169101862001</v>
          </cell>
          <cell r="K24">
            <v>275.51304110043401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0.15998544489006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141.948749461354</v>
          </cell>
          <cell r="J26">
            <v>168.83063852512299</v>
          </cell>
          <cell r="K26">
            <v>229.522306529779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19.506585394652699</v>
          </cell>
          <cell r="J27">
            <v>21.617187915932199</v>
          </cell>
          <cell r="K27">
            <v>21.182176672495402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4334.4927558703002</v>
          </cell>
          <cell r="J28">
            <v>4108.3412016678603</v>
          </cell>
          <cell r="K28">
            <v>2795.5988873506399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123.69445989408899</v>
          </cell>
          <cell r="J29">
            <v>150.98311779200699</v>
          </cell>
          <cell r="K29">
            <v>208.53179496636201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799.58098130536598</v>
          </cell>
          <cell r="J30">
            <v>759.59392688671005</v>
          </cell>
          <cell r="K30">
            <v>0.15528960372401901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996.12760679886799</v>
          </cell>
          <cell r="J31">
            <v>835.00603767678604</v>
          </cell>
          <cell r="K31">
            <v>511.40014979755802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0.17589755225124501</v>
          </cell>
          <cell r="J32">
            <v>0.63055353817610404</v>
          </cell>
          <cell r="K32">
            <v>675.53798359264999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1154.3116385757301</v>
          </cell>
          <cell r="J33">
            <v>933.75926307963903</v>
          </cell>
          <cell r="K33">
            <v>487.72459481577499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3073.8905841262999</v>
          </cell>
          <cell r="J34">
            <v>2679.9728989733198</v>
          </cell>
          <cell r="K34">
            <v>1883.3498127760699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0.13716870211814639</v>
          </cell>
          <cell r="J36">
            <v>0.13297884846266911</v>
          </cell>
          <cell r="K36">
            <v>0.12466257436803098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7.7358942854649476E-2</v>
          </cell>
          <cell r="J37">
            <v>5.6753651106234503E-2</v>
          </cell>
          <cell r="K37">
            <v>2.466865380537419E-2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1.0349932379336537</v>
          </cell>
          <cell r="J38">
            <v>0.26021127547145367</v>
          </cell>
          <cell r="K38">
            <v>9.7033588345562E-2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362.91600226498849</v>
          </cell>
          <cell r="J39">
            <v>241.61757622334281</v>
          </cell>
          <cell r="K39">
            <v>119.24556043618323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1.9711178197840602</v>
          </cell>
          <cell r="J40">
            <v>0.29388064921956547</v>
          </cell>
          <cell r="K40">
            <v>0.10430925947269321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334.7618164570556</v>
          </cell>
          <cell r="J41">
            <v>219.59379343822334</v>
          </cell>
          <cell r="K41">
            <v>248.21655843436363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6.9494408190065001E-3</v>
          </cell>
          <cell r="J44">
            <v>5.4775363162399473E-3</v>
          </cell>
          <cell r="K44">
            <v>3.5024949988459978E-3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1.4890240633799659E-2</v>
          </cell>
          <cell r="J45">
            <v>1.2996872999188372E-2</v>
          </cell>
          <cell r="K45">
            <v>8.1355716425991001E-3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0.46638157622084081</v>
          </cell>
          <cell r="J46">
            <v>0.34221666575699167</v>
          </cell>
          <cell r="K46">
            <v>0.12575767311261549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2.1171757651003476E-2</v>
          </cell>
          <cell r="J47">
            <v>1.9132724209626729E-2</v>
          </cell>
          <cell r="K47">
            <v>1.433022793758662E-2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1.6870475122839172E-2</v>
          </cell>
          <cell r="J48">
            <v>1.7175572520607703E-2</v>
          </cell>
          <cell r="K48">
            <v>1.5172928979617931E-2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41.744970108010172</v>
          </cell>
          <cell r="J49">
            <v>20.730622149660448</v>
          </cell>
          <cell r="K49">
            <v>3.9927008293620593E-2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0.23455275382889432</v>
          </cell>
          <cell r="J50">
            <v>0.18493343066207746</v>
          </cell>
          <cell r="K50">
            <v>6.0157129918187599E-2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33.877270434291994</v>
          </cell>
          <cell r="J51">
            <v>19.268304889224911</v>
          </cell>
          <cell r="K51">
            <v>1.6920335558409556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0.22889659091540898</v>
          </cell>
          <cell r="J52">
            <v>0.19452887098659041</v>
          </cell>
          <cell r="K52">
            <v>7.1064316322781096E-2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0.31191123097667339</v>
          </cell>
          <cell r="J53">
            <v>0.36599363830412468</v>
          </cell>
          <cell r="K53">
            <v>0.12781650744115741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13.36957800615874</v>
          </cell>
          <cell r="J54">
            <v>49.77433079498708</v>
          </cell>
          <cell r="K54">
            <v>74.491088884526818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0.37831279944805174</v>
          </cell>
          <cell r="J55">
            <v>25.995609919376626</v>
          </cell>
          <cell r="K55">
            <v>48.718932353718543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1.9958305867568007</v>
          </cell>
          <cell r="J56">
            <v>6.9113298251215749</v>
          </cell>
          <cell r="K56">
            <v>11.682735740127214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9.8107244815092781E-2</v>
          </cell>
          <cell r="J57">
            <v>0.11290592015675641</v>
          </cell>
          <cell r="K57">
            <v>6.8946520946285089E-2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18.497841441976028</v>
          </cell>
          <cell r="J58">
            <v>10.106480457391847</v>
          </cell>
          <cell r="K58">
            <v>3.6560938381801771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9.3071807173388699</v>
          </cell>
          <cell r="J59">
            <v>8.2480882455917701</v>
          </cell>
          <cell r="K59">
            <v>3.7140394289305103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I60">
            <v>3.6169022359152461E-3</v>
          </cell>
          <cell r="J60">
            <v>5.16128552929859E-3</v>
          </cell>
          <cell r="K60">
            <v>8.4794488620124303E-4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I62">
            <v>6.4491247458330703E-3</v>
          </cell>
          <cell r="J62">
            <v>2.9315284969645698E-3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I63">
            <v>62.615789352704901</v>
          </cell>
          <cell r="J63">
            <v>65.745590692253131</v>
          </cell>
          <cell r="K63">
            <v>64.791659702537544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I64">
            <v>1191.34104007223</v>
          </cell>
          <cell r="J64">
            <v>1191.3420029732899</v>
          </cell>
          <cell r="K64">
            <v>1191.4666654842399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I65">
            <v>0.74452344785527758</v>
          </cell>
          <cell r="J65">
            <v>3.5500552660977708E-2</v>
          </cell>
          <cell r="K65">
            <v>2.1365492541540781E-2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I66">
            <v>13.912530085191758</v>
          </cell>
          <cell r="J66">
            <v>3.3955923333112104</v>
          </cell>
          <cell r="K66">
            <v>2.037781133426067E-2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I68">
            <v>9.3220045454161564</v>
          </cell>
          <cell r="J68">
            <v>8.4399027232000865</v>
          </cell>
          <cell r="K68">
            <v>0.52059553498588385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I71">
            <v>1.057928796480573E-2</v>
          </cell>
          <cell r="J71">
            <v>9.9859933982359289E-3</v>
          </cell>
          <cell r="K71">
            <v>8.6227620577971915E-3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</row>
        <row r="77">
          <cell r="B77" t="str">
            <v>CO2_T</v>
          </cell>
          <cell r="C77" t="str">
            <v>VAR_fout</v>
          </cell>
          <cell r="D77" t="str">
            <v>T_B_c-ICENGA-S4</v>
          </cell>
        </row>
        <row r="78">
          <cell r="B78" t="str">
            <v>CO2_T</v>
          </cell>
          <cell r="C78" t="str">
            <v>VAR_fout</v>
          </cell>
          <cell r="D78" t="str">
            <v>T_B_u-ICEDSL-S3</v>
          </cell>
        </row>
        <row r="79">
          <cell r="B79" t="str">
            <v>CO2_T</v>
          </cell>
          <cell r="C79" t="str">
            <v>VAR_fout</v>
          </cell>
          <cell r="D79" t="str">
            <v>T_B_u-ICEDSL-S4</v>
          </cell>
        </row>
        <row r="80">
          <cell r="B80" t="str">
            <v>CO2_T</v>
          </cell>
          <cell r="C80" t="str">
            <v>VAR_fout</v>
          </cell>
          <cell r="D80" t="str">
            <v>T_B_c-ICENGAEXT</v>
          </cell>
        </row>
        <row r="81">
          <cell r="B81" t="str">
            <v>CO2_T</v>
          </cell>
          <cell r="C81" t="str">
            <v>VAR_fout</v>
          </cell>
          <cell r="D81" t="str">
            <v>T_B_u-ICEDSLEXT</v>
          </cell>
        </row>
        <row r="82">
          <cell r="B82" t="str">
            <v>CO2_T</v>
          </cell>
          <cell r="C82" t="str">
            <v>VAR_fout</v>
          </cell>
          <cell r="D82" t="str">
            <v>T_C-HYBGSLEXT</v>
          </cell>
        </row>
        <row r="83">
          <cell r="B83" t="str">
            <v>CO2_T</v>
          </cell>
          <cell r="C83" t="str">
            <v>VAR_fout</v>
          </cell>
          <cell r="D83" t="str">
            <v>TPAVDKEREXT</v>
          </cell>
          <cell r="I83">
            <v>185.675788544743</v>
          </cell>
          <cell r="J83">
            <v>154.38211110512901</v>
          </cell>
          <cell r="K83">
            <v>123.088433665514</v>
          </cell>
        </row>
        <row r="84">
          <cell r="B84" t="str">
            <v>CO2_T</v>
          </cell>
          <cell r="C84" t="str">
            <v>VAR_fout</v>
          </cell>
          <cell r="D84" t="str">
            <v>T_C-ICE-GSL-S1</v>
          </cell>
          <cell r="I84">
            <v>68.258576609584168</v>
          </cell>
          <cell r="J84">
            <v>16.823623001582192</v>
          </cell>
          <cell r="K84">
            <v>3.4655532790976662E-2</v>
          </cell>
        </row>
        <row r="85">
          <cell r="B85" t="str">
            <v>CO2_T</v>
          </cell>
          <cell r="C85" t="str">
            <v>VAR_fout</v>
          </cell>
          <cell r="D85" t="str">
            <v>TFLGV-ICEGSL</v>
          </cell>
          <cell r="I85">
            <v>146.52015016770588</v>
          </cell>
          <cell r="J85">
            <v>85.395162386343557</v>
          </cell>
          <cell r="K85">
            <v>85.999001664923625</v>
          </cell>
        </row>
        <row r="86">
          <cell r="B86" t="str">
            <v>CO2_T</v>
          </cell>
          <cell r="C86" t="str">
            <v>VAR_fout</v>
          </cell>
          <cell r="D86" t="str">
            <v>T_C-ICE-GSL-S2</v>
          </cell>
          <cell r="I86">
            <v>55.750487655416016</v>
          </cell>
          <cell r="J86">
            <v>6.1576692073543802</v>
          </cell>
          <cell r="K86">
            <v>7.6074666220647194E-2</v>
          </cell>
        </row>
        <row r="87">
          <cell r="B87" t="str">
            <v>CO2_T</v>
          </cell>
          <cell r="C87" t="str">
            <v>VAR_fout</v>
          </cell>
          <cell r="D87" t="str">
            <v>T_C-ICE-DSL-S1</v>
          </cell>
          <cell r="I87">
            <v>0.10863900680975216</v>
          </cell>
          <cell r="J87">
            <v>6.4451787697208787E-2</v>
          </cell>
          <cell r="K87">
            <v>2.0455927355968111E-2</v>
          </cell>
        </row>
        <row r="88">
          <cell r="B88" t="str">
            <v>CO2_T</v>
          </cell>
          <cell r="C88" t="str">
            <v>VAR_fout</v>
          </cell>
          <cell r="D88" t="str">
            <v>T_C-ICE-GSL-S3</v>
          </cell>
          <cell r="I88">
            <v>73.255769544618218</v>
          </cell>
          <cell r="J88">
            <v>7.5828179772390873</v>
          </cell>
          <cell r="K88">
            <v>0.1062862474507416</v>
          </cell>
        </row>
        <row r="89">
          <cell r="B89" t="str">
            <v>CO2_T</v>
          </cell>
          <cell r="C89" t="str">
            <v>VAR_fout</v>
          </cell>
          <cell r="D89" t="str">
            <v>T_C-ICE-DSL-S2</v>
          </cell>
          <cell r="I89">
            <v>1.6249299064535021</v>
          </cell>
          <cell r="J89">
            <v>9.4712254360738948E-2</v>
          </cell>
          <cell r="K89">
            <v>3.4698443558648512E-2</v>
          </cell>
        </row>
        <row r="90">
          <cell r="B90" t="str">
            <v>CO2_T</v>
          </cell>
          <cell r="C90" t="str">
            <v>VAR_fout</v>
          </cell>
          <cell r="D90" t="str">
            <v>T_C-ICE-GSL-S4</v>
          </cell>
          <cell r="I90">
            <v>1176.9496788266129</v>
          </cell>
          <cell r="J90">
            <v>1502.8886314313258</v>
          </cell>
          <cell r="K90">
            <v>1187.709471545322</v>
          </cell>
        </row>
        <row r="91">
          <cell r="B91" t="str">
            <v>CO2_T</v>
          </cell>
          <cell r="C91" t="str">
            <v>VAR_fout</v>
          </cell>
          <cell r="D91" t="str">
            <v>T_C-ICE-DSL-S3</v>
          </cell>
          <cell r="I91">
            <v>10.222541355179997</v>
          </cell>
          <cell r="J91">
            <v>0.10492119083391679</v>
          </cell>
          <cell r="K91">
            <v>4.3821893877426493E-2</v>
          </cell>
        </row>
        <row r="92">
          <cell r="B92" t="str">
            <v>CO2_T</v>
          </cell>
          <cell r="C92" t="str">
            <v>VAR_fout</v>
          </cell>
          <cell r="D92" t="str">
            <v>T_C-ICE-DSL-S4</v>
          </cell>
          <cell r="I92">
            <v>5.7282903810773043</v>
          </cell>
          <cell r="J92">
            <v>6.231747499603274E-2</v>
          </cell>
          <cell r="K92">
            <v>2.9619048280150058E-2</v>
          </cell>
        </row>
        <row r="93">
          <cell r="B93" t="str">
            <v>CO2_T</v>
          </cell>
          <cell r="C93" t="str">
            <v>VAR_fout</v>
          </cell>
          <cell r="D93" t="str">
            <v>TFLGV-ICENGAExt</v>
          </cell>
        </row>
        <row r="94">
          <cell r="B94" t="str">
            <v>CO2_T</v>
          </cell>
          <cell r="C94" t="str">
            <v>VAR_fout</v>
          </cell>
          <cell r="D94" t="str">
            <v>T_B_u-HYBDSL-S1</v>
          </cell>
          <cell r="I94">
            <v>6.4669539649715696E-2</v>
          </cell>
          <cell r="J94">
            <v>8.2228489859718049E-2</v>
          </cell>
          <cell r="K94">
            <v>9.2257183971885454E-2</v>
          </cell>
        </row>
        <row r="95">
          <cell r="B95" t="str">
            <v>CO2_T</v>
          </cell>
          <cell r="C95" t="str">
            <v>VAR_fout</v>
          </cell>
          <cell r="D95" t="str">
            <v>T_B_u-HYBDSL-S2</v>
          </cell>
          <cell r="I95">
            <v>7.04494985660062E-2</v>
          </cell>
          <cell r="J95">
            <v>7.8334649495200803E-2</v>
          </cell>
          <cell r="K95">
            <v>5.7485692465116631E-2</v>
          </cell>
        </row>
        <row r="96">
          <cell r="B96" t="str">
            <v>CO2_T</v>
          </cell>
          <cell r="C96" t="str">
            <v>VAR_fout</v>
          </cell>
          <cell r="D96" t="str">
            <v>T_B_u-HYBDSL-S3</v>
          </cell>
          <cell r="I96">
            <v>82.539674081593304</v>
          </cell>
          <cell r="J96">
            <v>92.958435901529796</v>
          </cell>
          <cell r="K96">
            <v>107.36443307716389</v>
          </cell>
        </row>
        <row r="97">
          <cell r="B97" t="str">
            <v>CO2_T</v>
          </cell>
          <cell r="C97" t="str">
            <v>VAR_fout</v>
          </cell>
          <cell r="D97" t="str">
            <v>T_C-HY-GSL-S1</v>
          </cell>
          <cell r="I97">
            <v>80.777179799555725</v>
          </cell>
          <cell r="J97">
            <v>130.05914829061197</v>
          </cell>
          <cell r="K97">
            <v>52.148926830417771</v>
          </cell>
        </row>
        <row r="98">
          <cell r="B98" t="str">
            <v>CO2_T</v>
          </cell>
          <cell r="C98" t="str">
            <v>VAR_fout</v>
          </cell>
          <cell r="D98" t="str">
            <v>T_B_u-HYBDSL-S4</v>
          </cell>
          <cell r="I98">
            <v>2.8318218588830901E-3</v>
          </cell>
          <cell r="J98">
            <v>3.1325953551103701E-3</v>
          </cell>
          <cell r="K98">
            <v>3.6430925887407013E-4</v>
          </cell>
        </row>
        <row r="99">
          <cell r="B99" t="str">
            <v>CO2_T</v>
          </cell>
          <cell r="C99" t="str">
            <v>VAR_fout</v>
          </cell>
          <cell r="D99" t="str">
            <v>TFRLFDSLEXT</v>
          </cell>
          <cell r="I99">
            <v>3.0710408874535799E-2</v>
          </cell>
          <cell r="J99">
            <v>3.1235405397808901E-2</v>
          </cell>
          <cell r="K99">
            <v>5.3088996048741297E-3</v>
          </cell>
        </row>
        <row r="100">
          <cell r="B100" t="str">
            <v>CO2_T</v>
          </cell>
          <cell r="C100" t="str">
            <v>VAR_fout</v>
          </cell>
          <cell r="D100" t="str">
            <v>T_C-HY-GSL-S2</v>
          </cell>
          <cell r="I100">
            <v>41.800114302433776</v>
          </cell>
          <cell r="J100">
            <v>16.406700542389373</v>
          </cell>
          <cell r="K100">
            <v>129.97226385300564</v>
          </cell>
        </row>
        <row r="101">
          <cell r="B101" t="str">
            <v>CO2_T</v>
          </cell>
          <cell r="C101" t="str">
            <v>VAR_fout</v>
          </cell>
          <cell r="D101" t="str">
            <v>T_C-HY-DSL-S1</v>
          </cell>
          <cell r="I101">
            <v>7.8894459044130105</v>
          </cell>
          <cell r="J101">
            <v>7.8921148905895011</v>
          </cell>
          <cell r="K101">
            <v>2.5961871770521978</v>
          </cell>
        </row>
        <row r="102">
          <cell r="B102" t="str">
            <v>CO2_T</v>
          </cell>
          <cell r="C102" t="str">
            <v>VAR_fout</v>
          </cell>
          <cell r="D102" t="str">
            <v>T_C-HY-GSL-S3</v>
          </cell>
          <cell r="I102">
            <v>22.315761119306696</v>
          </cell>
          <cell r="J102">
            <v>9.3860324446287058E-2</v>
          </cell>
          <cell r="K102">
            <v>5.7298992749757402E-2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T_C-HY-DSL-S2</v>
          </cell>
          <cell r="I103">
            <v>132.85605930358412</v>
          </cell>
          <cell r="J103">
            <v>126.18025173122021</v>
          </cell>
          <cell r="K103">
            <v>132.010455982557</v>
          </cell>
        </row>
        <row r="104">
          <cell r="B104" t="str">
            <v>CO2_T</v>
          </cell>
          <cell r="C104" t="str">
            <v>VAR_fout</v>
          </cell>
          <cell r="D104" t="str">
            <v>T_C-HY-GSL-S4</v>
          </cell>
          <cell r="I104">
            <v>1.2324020915943115</v>
          </cell>
          <cell r="J104">
            <v>0.12334447543528854</v>
          </cell>
          <cell r="K104">
            <v>0.1762798948369233</v>
          </cell>
        </row>
        <row r="105">
          <cell r="B105" t="str">
            <v>CO2_T</v>
          </cell>
          <cell r="C105" t="str">
            <v>VAR_fout</v>
          </cell>
          <cell r="D105" t="str">
            <v>T_C-HY-DSL-S3</v>
          </cell>
          <cell r="I105">
            <v>0.52482264347534568</v>
          </cell>
          <cell r="J105">
            <v>9.4795298106167672E-2</v>
          </cell>
          <cell r="K105">
            <v>5.8570444144691702E-2</v>
          </cell>
        </row>
        <row r="106">
          <cell r="B106" t="str">
            <v>CO2_T</v>
          </cell>
          <cell r="C106" t="str">
            <v>VAR_fout</v>
          </cell>
          <cell r="D106" t="str">
            <v>T_C-HY-DSL-S4</v>
          </cell>
          <cell r="I106">
            <v>0.97929330719453134</v>
          </cell>
          <cell r="J106">
            <v>0.1258429019397414</v>
          </cell>
          <cell r="K106">
            <v>0.18449625776247669</v>
          </cell>
        </row>
        <row r="107">
          <cell r="B107" t="str">
            <v>CO2_T</v>
          </cell>
          <cell r="C107" t="str">
            <v>VAR_fout</v>
          </cell>
          <cell r="D107" t="str">
            <v>TFHGV-HYBDSL</v>
          </cell>
          <cell r="I107">
            <v>1074.8800040169499</v>
          </cell>
          <cell r="J107">
            <v>1119.977725015144</v>
          </cell>
          <cell r="K107">
            <v>1211.1408819134449</v>
          </cell>
        </row>
        <row r="108">
          <cell r="B108" t="str">
            <v>CO2_T</v>
          </cell>
          <cell r="C108" t="str">
            <v>VAR_fout</v>
          </cell>
          <cell r="D108" t="str">
            <v>TFHGV-ICEDSL</v>
          </cell>
          <cell r="I108">
            <v>0.10323188452770869</v>
          </cell>
          <cell r="J108">
            <v>0.14791617929020928</v>
          </cell>
          <cell r="K108">
            <v>4.8141291667085806E-2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T-Plg-DSL-mix_S1</v>
          </cell>
          <cell r="I109">
            <v>7.79110038613606E-2</v>
          </cell>
          <cell r="J109">
            <v>5.523967244503579E-2</v>
          </cell>
          <cell r="K109">
            <v>2.4050865603709941E-2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T-Plg-DSL-mix_S2</v>
          </cell>
          <cell r="I110">
            <v>0.32964671366189691</v>
          </cell>
          <cell r="J110">
            <v>0.2795074955438886</v>
          </cell>
          <cell r="K110">
            <v>9.94936091073019E-2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T-Plg-DSL-mix_S3</v>
          </cell>
          <cell r="I111">
            <v>720.49711826481735</v>
          </cell>
          <cell r="J111">
            <v>606.65213180980845</v>
          </cell>
          <cell r="K111">
            <v>303.46169990124429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T_B_c-ICEDSL-S1</v>
          </cell>
        </row>
        <row r="113">
          <cell r="B113" t="str">
            <v>CO2_T</v>
          </cell>
          <cell r="C113" t="str">
            <v>VAR_fout</v>
          </cell>
          <cell r="D113" t="str">
            <v>T-Plg-DSL-mix_S4</v>
          </cell>
          <cell r="I113">
            <v>0.52440758979063529</v>
          </cell>
          <cell r="J113">
            <v>0.308867044180753</v>
          </cell>
          <cell r="K113">
            <v>0.1048265668788497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T_B_c-ICEDSL-S2</v>
          </cell>
        </row>
        <row r="115">
          <cell r="B115" t="str">
            <v>CO2_T</v>
          </cell>
          <cell r="C115" t="str">
            <v>VAR_fout</v>
          </cell>
          <cell r="D115" t="str">
            <v>T_B_c-ICEDSL-S3</v>
          </cell>
        </row>
        <row r="116">
          <cell r="B116" t="str">
            <v>CO2_T</v>
          </cell>
          <cell r="C116" t="str">
            <v>VAR_fout</v>
          </cell>
          <cell r="D116" t="str">
            <v>T_B_c-ICEDSL-S4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T_B_u-ICENGA-S1</v>
          </cell>
          <cell r="I117">
            <v>7.5830891957203393E-5</v>
          </cell>
          <cell r="J117">
            <v>6.4097390402302994E-5</v>
          </cell>
          <cell r="K117">
            <v>3.1149642016284797E-5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T_B_u-ICENGA-S2</v>
          </cell>
        </row>
        <row r="119">
          <cell r="B119" t="str">
            <v>CO2_T</v>
          </cell>
          <cell r="C119" t="str">
            <v>VAR_fout</v>
          </cell>
          <cell r="D119" t="str">
            <v>T_B_c-ICEDSLEXT</v>
          </cell>
        </row>
        <row r="120">
          <cell r="B120" t="str">
            <v>CO2_T</v>
          </cell>
          <cell r="C120" t="str">
            <v>VAR_fout</v>
          </cell>
          <cell r="D120" t="str">
            <v>T_B_u-ICENGA-S3</v>
          </cell>
        </row>
        <row r="121">
          <cell r="B121" t="str">
            <v>CO2_T</v>
          </cell>
          <cell r="C121" t="str">
            <v>VAR_fout</v>
          </cell>
          <cell r="D121" t="str">
            <v>T_B_u-ICENGA-S4</v>
          </cell>
        </row>
        <row r="122">
          <cell r="B122" t="str">
            <v>CO2_T</v>
          </cell>
          <cell r="C122" t="str">
            <v>VAR_comnet</v>
          </cell>
          <cell r="D122" t="str">
            <v>-</v>
          </cell>
          <cell r="I122">
            <v>5991.0163667728402</v>
          </cell>
          <cell r="J122">
            <v>5748.32928430828</v>
          </cell>
          <cell r="K122">
            <v>5105.8786343879101</v>
          </cell>
        </row>
        <row r="123">
          <cell r="B123" t="str">
            <v>CO2</v>
          </cell>
          <cell r="C123" t="str">
            <v>VAR_fout</v>
          </cell>
          <cell r="D123" t="str">
            <v>othGHG</v>
          </cell>
          <cell r="I123">
            <v>7303.5315053150998</v>
          </cell>
          <cell r="J123">
            <v>7424.0640793426001</v>
          </cell>
          <cell r="K123">
            <v>7727.0385032951299</v>
          </cell>
        </row>
        <row r="124">
          <cell r="B124" t="str">
            <v>CO2</v>
          </cell>
          <cell r="C124" t="str">
            <v>VAR_fout</v>
          </cell>
          <cell r="D124" t="str">
            <v>D-ICOA</v>
          </cell>
          <cell r="I124">
            <v>9.4857600311852794E-2</v>
          </cell>
          <cell r="J124">
            <v>6.4809548874625297E-2</v>
          </cell>
          <cell r="K124">
            <v>3.4771420240511497E-2</v>
          </cell>
        </row>
        <row r="125">
          <cell r="B125" t="str">
            <v>CO2</v>
          </cell>
          <cell r="C125" t="str">
            <v>VAR_fout</v>
          </cell>
          <cell r="D125" t="str">
            <v>D-ENGA</v>
          </cell>
          <cell r="I125">
            <v>108.79080283627199</v>
          </cell>
          <cell r="J125">
            <v>388.38736216721998</v>
          </cell>
          <cell r="K125">
            <v>1411.5838829363099</v>
          </cell>
        </row>
        <row r="126">
          <cell r="B126" t="str">
            <v>CO2</v>
          </cell>
          <cell r="C126" t="str">
            <v>VAR_fout</v>
          </cell>
          <cell r="D126" t="str">
            <v>D-ILFO</v>
          </cell>
          <cell r="I126">
            <v>351.72791539650098</v>
          </cell>
          <cell r="J126">
            <v>180.84741087879999</v>
          </cell>
          <cell r="K126">
            <v>1.5402060399733001E-2</v>
          </cell>
        </row>
        <row r="127">
          <cell r="B127" t="str">
            <v>CO2</v>
          </cell>
          <cell r="C127" t="str">
            <v>VAR_fout</v>
          </cell>
          <cell r="D127" t="str">
            <v>D-TDSL</v>
          </cell>
          <cell r="I127">
            <v>3543.9831873928501</v>
          </cell>
          <cell r="J127">
            <v>3348.05403016025</v>
          </cell>
          <cell r="K127">
            <v>3177.6713164336702</v>
          </cell>
        </row>
        <row r="128">
          <cell r="B128" t="str">
            <v>CO2</v>
          </cell>
          <cell r="C128" t="str">
            <v>VAR_fout</v>
          </cell>
          <cell r="D128" t="str">
            <v>ITOT-PROCESSCO2</v>
          </cell>
          <cell r="I128">
            <v>2085.53495476948</v>
          </cell>
          <cell r="J128">
            <v>2077.4128471263102</v>
          </cell>
          <cell r="K128">
            <v>2063.74855625499</v>
          </cell>
        </row>
        <row r="129">
          <cell r="B129" t="str">
            <v>CO2</v>
          </cell>
          <cell r="C129" t="str">
            <v>VAR_fout</v>
          </cell>
          <cell r="D129" t="str">
            <v>D-ELFO</v>
          </cell>
          <cell r="I129">
            <v>0.83563359164746098</v>
          </cell>
          <cell r="J129">
            <v>0.88991341097495502</v>
          </cell>
          <cell r="K129">
            <v>1.1018392373543899</v>
          </cell>
        </row>
        <row r="130">
          <cell r="B130" t="str">
            <v>CO2</v>
          </cell>
          <cell r="C130" t="str">
            <v>VAR_fout</v>
          </cell>
          <cell r="D130" t="str">
            <v>D-TNGA</v>
          </cell>
          <cell r="I130">
            <v>0.17085327946315701</v>
          </cell>
          <cell r="J130">
            <v>0.19536373121040401</v>
          </cell>
          <cell r="K130">
            <v>0.17241918193410799</v>
          </cell>
        </row>
        <row r="131">
          <cell r="B131" t="str">
            <v>CO2</v>
          </cell>
          <cell r="C131" t="str">
            <v>VAR_fout</v>
          </cell>
          <cell r="D131" t="str">
            <v>D-SNGA</v>
          </cell>
          <cell r="I131">
            <v>1924.32585277419</v>
          </cell>
          <cell r="J131">
            <v>1751.7837983962199</v>
          </cell>
          <cell r="K131">
            <v>1400.07884390648</v>
          </cell>
        </row>
        <row r="132">
          <cell r="B132" t="str">
            <v>CO2</v>
          </cell>
          <cell r="C132" t="str">
            <v>VAR_fout</v>
          </cell>
          <cell r="D132" t="str">
            <v>CO2compabroad</v>
          </cell>
        </row>
        <row r="133">
          <cell r="B133" t="str">
            <v>CO2</v>
          </cell>
          <cell r="C133" t="str">
            <v>VAR_fout</v>
          </cell>
          <cell r="D133" t="str">
            <v>D-RNGA</v>
          </cell>
          <cell r="I133">
            <v>2438.9389175247502</v>
          </cell>
          <cell r="J133">
            <v>2665.47149991684</v>
          </cell>
          <cell r="K133">
            <v>2176.78495640766</v>
          </cell>
        </row>
        <row r="134">
          <cell r="B134" t="str">
            <v>CO2</v>
          </cell>
          <cell r="C134" t="str">
            <v>VAR_fout</v>
          </cell>
          <cell r="D134" t="str">
            <v>D-IHFO</v>
          </cell>
          <cell r="I134">
            <v>8.2699190064632305E-2</v>
          </cell>
          <cell r="J134">
            <v>5.8141222849621997E-2</v>
          </cell>
        </row>
        <row r="135">
          <cell r="B135" t="str">
            <v>CO2</v>
          </cell>
          <cell r="C135" t="str">
            <v>VAR_fout</v>
          </cell>
          <cell r="D135" t="str">
            <v>D-SLFO</v>
          </cell>
          <cell r="I135">
            <v>1173.8927947818499</v>
          </cell>
          <cell r="J135">
            <v>949.60500795258895</v>
          </cell>
          <cell r="K135">
            <v>495.99892356402</v>
          </cell>
        </row>
        <row r="136">
          <cell r="B136" t="str">
            <v>CO2</v>
          </cell>
          <cell r="C136" t="str">
            <v>VAR_fout</v>
          </cell>
          <cell r="D136" t="str">
            <v>D-RCOA</v>
          </cell>
          <cell r="I136">
            <v>0.15998544489006</v>
          </cell>
        </row>
        <row r="137">
          <cell r="B137" t="str">
            <v>CO2</v>
          </cell>
          <cell r="C137" t="str">
            <v>VAR_fout</v>
          </cell>
          <cell r="D137" t="str">
            <v>D-RLFO</v>
          </cell>
          <cell r="I137">
            <v>1934.0124586479201</v>
          </cell>
          <cell r="J137">
            <v>1475.9837976388999</v>
          </cell>
          <cell r="K137">
            <v>636.35667933153297</v>
          </cell>
        </row>
        <row r="138">
          <cell r="B138" t="str">
            <v>CO2</v>
          </cell>
          <cell r="C138" t="str">
            <v>VAR_fout</v>
          </cell>
          <cell r="D138" t="str">
            <v>D-TGSL</v>
          </cell>
          <cell r="I138">
            <v>2086.4348890762499</v>
          </cell>
          <cell r="J138">
            <v>2068.5949846383801</v>
          </cell>
          <cell r="K138">
            <v>1646.00181169795</v>
          </cell>
        </row>
        <row r="139">
          <cell r="B139" t="str">
            <v>CO2</v>
          </cell>
          <cell r="C139" t="str">
            <v>VAR_fout</v>
          </cell>
          <cell r="D139" t="str">
            <v>D-IWST</v>
          </cell>
          <cell r="I139">
            <v>1001.75492473279</v>
          </cell>
          <cell r="J139">
            <v>996.69833670748699</v>
          </cell>
          <cell r="K139">
            <v>986.585150085191</v>
          </cell>
        </row>
        <row r="140">
          <cell r="B140" t="str">
            <v>CO2</v>
          </cell>
          <cell r="C140" t="str">
            <v>VAR_fout</v>
          </cell>
          <cell r="D140" t="str">
            <v>D-TKER</v>
          </cell>
          <cell r="I140">
            <v>119.397169622603</v>
          </cell>
          <cell r="J140">
            <v>78.697679051702096</v>
          </cell>
          <cell r="K140">
            <v>42.351973282160301</v>
          </cell>
        </row>
        <row r="141">
          <cell r="B141" t="str">
            <v>CO2</v>
          </cell>
          <cell r="C141" t="str">
            <v>VAR_fout</v>
          </cell>
          <cell r="D141" t="str">
            <v>D-INGA</v>
          </cell>
          <cell r="I141">
            <v>1618.0849483248201</v>
          </cell>
          <cell r="J141">
            <v>1374.9955480572301</v>
          </cell>
          <cell r="K141">
            <v>694.92929966645295</v>
          </cell>
        </row>
        <row r="142">
          <cell r="B142" t="str">
            <v>CO2</v>
          </cell>
          <cell r="C142" t="str">
            <v>VAR_fout</v>
          </cell>
          <cell r="D142" t="str">
            <v>D-EWST</v>
          </cell>
          <cell r="I142">
            <v>2240.45302688632</v>
          </cell>
          <cell r="J142">
            <v>2266.0986192349501</v>
          </cell>
          <cell r="K142">
            <v>2317.3896575711901</v>
          </cell>
        </row>
        <row r="143">
          <cell r="B143" t="str">
            <v>CO2</v>
          </cell>
          <cell r="C143" t="str">
            <v>VAR_comnet</v>
          </cell>
          <cell r="D143" t="str">
            <v>-</v>
          </cell>
        </row>
        <row r="144">
          <cell r="B144" t="str">
            <v>CO2</v>
          </cell>
          <cell r="C144" t="str">
            <v>EQ_combalM</v>
          </cell>
          <cell r="D144" t="str">
            <v>-</v>
          </cell>
        </row>
        <row r="145">
          <cell r="B145" t="str">
            <v>CO2_SECTOR</v>
          </cell>
          <cell r="C145" t="str">
            <v>VAR_fout</v>
          </cell>
          <cell r="D145" t="str">
            <v>CO2_IND</v>
          </cell>
          <cell r="I145">
            <v>5057.280300013962</v>
          </cell>
          <cell r="J145">
            <v>4630.0770935415521</v>
          </cell>
          <cell r="K145">
            <v>3745.3131794872761</v>
          </cell>
        </row>
        <row r="146">
          <cell r="B146" t="str">
            <v>CO2_SECTOR</v>
          </cell>
          <cell r="C146" t="str">
            <v>VAR_fout</v>
          </cell>
          <cell r="D146" t="str">
            <v>CO2_RES</v>
          </cell>
          <cell r="I146">
            <v>4373.1113616175526</v>
          </cell>
          <cell r="J146">
            <v>4141.4552975557381</v>
          </cell>
          <cell r="K146">
            <v>2813.1416357392009</v>
          </cell>
        </row>
        <row r="147">
          <cell r="B147" t="str">
            <v>CO2_SECTOR</v>
          </cell>
          <cell r="C147" t="str">
            <v>VAR_fout</v>
          </cell>
          <cell r="D147" t="str">
            <v>CO2_TRA</v>
          </cell>
          <cell r="I147">
            <v>5748.2314260619542</v>
          </cell>
          <cell r="J147">
            <v>5494.3855082481978</v>
          </cell>
          <cell r="K147">
            <v>4865.5751188683635</v>
          </cell>
        </row>
        <row r="148">
          <cell r="B148" t="str">
            <v>CO2_SECTOR</v>
          </cell>
          <cell r="C148" t="str">
            <v>VAR_fout</v>
          </cell>
          <cell r="D148" t="str">
            <v>CO2_ELC</v>
          </cell>
          <cell r="I148">
            <v>2350.0794633142436</v>
          </cell>
          <cell r="J148">
            <v>2655.3758948131481</v>
          </cell>
          <cell r="K148">
            <v>3730.0753797448542</v>
          </cell>
        </row>
        <row r="149">
          <cell r="B149" t="str">
            <v>CO2_SECTOR</v>
          </cell>
          <cell r="C149" t="str">
            <v>VAR_fout</v>
          </cell>
          <cell r="D149" t="str">
            <v>CO2_SER</v>
          </cell>
          <cell r="I149">
            <v>3098.2186475560393</v>
          </cell>
          <cell r="J149">
            <v>2701.3888063488107</v>
          </cell>
          <cell r="K149">
            <v>1896.0777674704959</v>
          </cell>
        </row>
        <row r="150">
          <cell r="B150" t="str">
            <v>CO2_SECTOR</v>
          </cell>
          <cell r="C150" t="str">
            <v>VAR_fout</v>
          </cell>
          <cell r="D150" t="str">
            <v>CO2_ELCCCS</v>
          </cell>
          <cell r="I150">
            <v>2350.0794633142436</v>
          </cell>
          <cell r="J150">
            <v>2655.3758948131481</v>
          </cell>
          <cell r="K150">
            <v>3730.0753797448542</v>
          </cell>
        </row>
        <row r="151">
          <cell r="B151" t="str">
            <v>CO2_SECTOR</v>
          </cell>
          <cell r="C151" t="str">
            <v>VAR_fout</v>
          </cell>
          <cell r="D151" t="str">
            <v>CO2_INDCCS</v>
          </cell>
          <cell r="I151">
            <v>5057.280300013962</v>
          </cell>
          <cell r="J151">
            <v>4630.0770935415621</v>
          </cell>
          <cell r="K151">
            <v>3745.3131794872761</v>
          </cell>
        </row>
        <row r="152">
          <cell r="B152" t="str">
            <v>CO2_SECTOR</v>
          </cell>
          <cell r="C152" t="str">
            <v>VAR_comnet</v>
          </cell>
          <cell r="D152" t="str">
            <v>-</v>
          </cell>
          <cell r="I152">
            <v>28034.280961891938</v>
          </cell>
          <cell r="J152">
            <v>26908.135588862162</v>
          </cell>
          <cell r="K152">
            <v>24525.571640542308</v>
          </cell>
        </row>
        <row r="153">
          <cell r="B153" t="str">
            <v>CO2SC</v>
          </cell>
          <cell r="C153" t="str">
            <v>VAR_fout</v>
          </cell>
          <cell r="D153" t="str">
            <v>CO2S1</v>
          </cell>
          <cell r="I153">
            <v>6307.1990227535098</v>
          </cell>
          <cell r="J153">
            <v>6307.1990227535098</v>
          </cell>
          <cell r="K153">
            <v>6307.1990227535098</v>
          </cell>
        </row>
        <row r="154">
          <cell r="B154" t="str">
            <v>CO2P</v>
          </cell>
          <cell r="C154" t="str">
            <v>VAR_fout</v>
          </cell>
          <cell r="D154" t="str">
            <v>ITOT-PROCESSCO2</v>
          </cell>
          <cell r="I154">
            <v>2085.53495476948</v>
          </cell>
          <cell r="J154">
            <v>2077.4128471263102</v>
          </cell>
          <cell r="K154">
            <v>2063.74855625499</v>
          </cell>
        </row>
        <row r="155">
          <cell r="B155" t="str">
            <v>CO2P</v>
          </cell>
          <cell r="C155" t="str">
            <v>VAR_comnet</v>
          </cell>
          <cell r="D155" t="str">
            <v>-</v>
          </cell>
          <cell r="I155">
            <v>2085.53495476948</v>
          </cell>
          <cell r="J155">
            <v>2077.4128471263102</v>
          </cell>
          <cell r="K155">
            <v>2063.74855625499</v>
          </cell>
        </row>
        <row r="156">
          <cell r="B156" t="str">
            <v>CO2_E</v>
          </cell>
          <cell r="C156" t="str">
            <v>VAR_fout</v>
          </cell>
          <cell r="D156" t="str">
            <v>ENGA-CCS</v>
          </cell>
          <cell r="J156">
            <v>1.00552183057416E-2</v>
          </cell>
          <cell r="K156">
            <v>5.6407825457863202E-3</v>
          </cell>
        </row>
        <row r="157">
          <cell r="B157" t="str">
            <v>CO2_E</v>
          </cell>
          <cell r="C157" t="str">
            <v>VAR_fout</v>
          </cell>
          <cell r="D157" t="str">
            <v>HPLNGA</v>
          </cell>
          <cell r="I157">
            <v>112.021410186496</v>
          </cell>
          <cell r="J157">
            <v>112.018283980223</v>
          </cell>
          <cell r="K157">
            <v>0.116187678836876</v>
          </cell>
        </row>
        <row r="158">
          <cell r="B158" t="str">
            <v>CO2_E</v>
          </cell>
          <cell r="C158" t="str">
            <v>VAR_fout</v>
          </cell>
          <cell r="D158" t="str">
            <v>CHPWST</v>
          </cell>
          <cell r="I158">
            <v>2535.9318331633499</v>
          </cell>
          <cell r="J158">
            <v>2541.4880059305101</v>
          </cell>
          <cell r="K158">
            <v>2549.2467243774599</v>
          </cell>
        </row>
        <row r="159">
          <cell r="B159" t="str">
            <v>CO2_E</v>
          </cell>
          <cell r="C159" t="str">
            <v>VAR_fout</v>
          </cell>
          <cell r="D159" t="str">
            <v>CHPNGA</v>
          </cell>
          <cell r="I159">
            <v>4.3912740781799799</v>
          </cell>
          <cell r="J159">
            <v>157.48655867143299</v>
          </cell>
          <cell r="K159">
            <v>51.838823173863901</v>
          </cell>
        </row>
        <row r="160">
          <cell r="B160" t="str">
            <v>CO2_E</v>
          </cell>
          <cell r="C160" t="str">
            <v>VAR_fout</v>
          </cell>
          <cell r="D160" t="str">
            <v>EWSTINC</v>
          </cell>
          <cell r="I160">
            <v>1944.9747492005899</v>
          </cell>
          <cell r="J160">
            <v>1990.7095275844999</v>
          </cell>
          <cell r="K160">
            <v>2085.53278772264</v>
          </cell>
        </row>
        <row r="161">
          <cell r="B161" t="str">
            <v>CO2_E</v>
          </cell>
          <cell r="C161" t="str">
            <v>VAR_fout</v>
          </cell>
          <cell r="D161" t="str">
            <v>ENGA-GTCC</v>
          </cell>
          <cell r="J161">
            <v>71.716794367376195</v>
          </cell>
          <cell r="K161">
            <v>1116.79305529812</v>
          </cell>
        </row>
        <row r="162">
          <cell r="B162" t="str">
            <v>CO2_E</v>
          </cell>
          <cell r="C162" t="str">
            <v>VAR_fout</v>
          </cell>
          <cell r="D162" t="str">
            <v>HPLOIL</v>
          </cell>
          <cell r="I162">
            <v>2.6086049899367799E-2</v>
          </cell>
          <cell r="J162">
            <v>2.7088563399030301E-2</v>
          </cell>
          <cell r="K162">
            <v>1.44195799206149E-2</v>
          </cell>
        </row>
        <row r="163">
          <cell r="B163" t="str">
            <v>CO2_E</v>
          </cell>
          <cell r="C163" t="str">
            <v>VAR_fout</v>
          </cell>
          <cell r="D163" t="str">
            <v>CHPGFC</v>
          </cell>
          <cell r="J163">
            <v>53.882681732013701</v>
          </cell>
          <cell r="K163">
            <v>246.070143976297</v>
          </cell>
        </row>
        <row r="164">
          <cell r="B164" t="str">
            <v>CO2_E</v>
          </cell>
          <cell r="C164" t="str">
            <v>VAR_fout</v>
          </cell>
          <cell r="D164" t="str">
            <v>EOIL-ENG</v>
          </cell>
          <cell r="I164">
            <v>0.31461512764664501</v>
          </cell>
          <cell r="J164">
            <v>0.40782860886754602</v>
          </cell>
          <cell r="K164">
            <v>0.84061355156092199</v>
          </cell>
        </row>
        <row r="165">
          <cell r="B165" t="str">
            <v>CO2_E</v>
          </cell>
          <cell r="C165" t="str">
            <v>VAR_fout</v>
          </cell>
          <cell r="D165" t="str">
            <v>ENGA-GTOC</v>
          </cell>
          <cell r="I165">
            <v>0.50805365258441204</v>
          </cell>
          <cell r="J165">
            <v>0.51282127483498197</v>
          </cell>
          <cell r="K165">
            <v>0.74171321951583902</v>
          </cell>
        </row>
        <row r="166">
          <cell r="B166" t="str">
            <v>CO2_E</v>
          </cell>
          <cell r="C166" t="str">
            <v>VAR_fout</v>
          </cell>
          <cell r="D166" t="str">
            <v>CHPOIL</v>
          </cell>
          <cell r="I166">
            <v>0.48300794060918301</v>
          </cell>
          <cell r="J166">
            <v>0.44150996548785798</v>
          </cell>
          <cell r="K166">
            <v>0.22954844625412599</v>
          </cell>
        </row>
        <row r="167">
          <cell r="B167" t="str">
            <v>CO2_E</v>
          </cell>
          <cell r="C167" t="str">
            <v>VAR_comnet</v>
          </cell>
          <cell r="D167" t="str">
            <v>-</v>
          </cell>
          <cell r="I167">
            <v>4598.6510293993597</v>
          </cell>
          <cell r="J167">
            <v>4928.7011558969498</v>
          </cell>
          <cell r="K167">
            <v>6051.4296578070098</v>
          </cell>
        </row>
        <row r="168">
          <cell r="B168" t="str">
            <v>CO2_I</v>
          </cell>
          <cell r="C168" t="str">
            <v>VAR_fout</v>
          </cell>
          <cell r="D168" t="str">
            <v>ITOT-CHPNGA</v>
          </cell>
          <cell r="I168">
            <v>127.480054296679</v>
          </cell>
          <cell r="J168">
            <v>39.696211305529602</v>
          </cell>
          <cell r="K168">
            <v>7.3352468518997496</v>
          </cell>
        </row>
        <row r="169">
          <cell r="B169" t="str">
            <v>CO2_I</v>
          </cell>
          <cell r="C169" t="str">
            <v>VAR_fout</v>
          </cell>
          <cell r="D169" t="str">
            <v>ITOT-SWHNGABR</v>
          </cell>
          <cell r="I169">
            <v>1654.5307686065601</v>
          </cell>
          <cell r="J169">
            <v>1494.9158142200599</v>
          </cell>
          <cell r="K169">
            <v>850.05975094654696</v>
          </cell>
        </row>
        <row r="170">
          <cell r="B170" t="str">
            <v>CO2_I</v>
          </cell>
          <cell r="C170" t="str">
            <v>VAR_fout</v>
          </cell>
          <cell r="D170" t="str">
            <v>ITOT-SWHLFOBR</v>
          </cell>
          <cell r="I170">
            <v>376.70594293630103</v>
          </cell>
          <cell r="J170">
            <v>251.787319849076</v>
          </cell>
          <cell r="K170">
            <v>34.605274764332897</v>
          </cell>
        </row>
        <row r="171">
          <cell r="B171" t="str">
            <v>CO2_I</v>
          </cell>
          <cell r="C171" t="str">
            <v>VAR_fout</v>
          </cell>
          <cell r="D171" t="str">
            <v>ITOT-CHPNGACCS</v>
          </cell>
          <cell r="J171">
            <v>8.7230323803464006E-3</v>
          </cell>
          <cell r="K171">
            <v>4.9490045827020098E-3</v>
          </cell>
        </row>
        <row r="172">
          <cell r="B172" t="str">
            <v>CO2_I</v>
          </cell>
          <cell r="C172" t="str">
            <v>VAR_fout</v>
          </cell>
          <cell r="D172" t="str">
            <v>ITOT-CHPGFC</v>
          </cell>
          <cell r="I172">
            <v>0.126709452749939</v>
          </cell>
          <cell r="J172">
            <v>0.409570815006292</v>
          </cell>
          <cell r="K172">
            <v>0.19898560516251401</v>
          </cell>
        </row>
        <row r="173">
          <cell r="B173" t="str">
            <v>CO2_I</v>
          </cell>
          <cell r="C173" t="str">
            <v>VAR_fout</v>
          </cell>
          <cell r="D173" t="str">
            <v>ITOT-SWHCOABR</v>
          </cell>
          <cell r="I173">
            <v>9.4857600311852794E-2</v>
          </cell>
          <cell r="J173">
            <v>6.4809548874625297E-2</v>
          </cell>
          <cell r="K173">
            <v>3.4771420240511497E-2</v>
          </cell>
        </row>
        <row r="174">
          <cell r="B174" t="str">
            <v>CO2_I</v>
          </cell>
          <cell r="C174" t="str">
            <v>VAR_fout</v>
          </cell>
          <cell r="D174" t="str">
            <v>ITOT-CHPOIL</v>
          </cell>
          <cell r="I174">
            <v>47.486009106286801</v>
          </cell>
          <cell r="J174">
            <v>4.3786416342237597</v>
          </cell>
          <cell r="K174">
            <v>43.748463032540997</v>
          </cell>
        </row>
        <row r="175">
          <cell r="B175" t="str">
            <v>CO2_I</v>
          </cell>
          <cell r="C175" t="str">
            <v>VAR_fout</v>
          </cell>
          <cell r="D175" t="str">
            <v>ITOT-SWHWSTBR</v>
          </cell>
          <cell r="I175">
            <v>999.63596536569196</v>
          </cell>
          <cell r="J175">
            <v>995.40814215770502</v>
          </cell>
          <cell r="K175">
            <v>986.14414923426796</v>
          </cell>
        </row>
        <row r="176">
          <cell r="B176" t="str">
            <v>CO2_I</v>
          </cell>
          <cell r="C176" t="str">
            <v>VAR_fout</v>
          </cell>
          <cell r="D176" t="str">
            <v>ITOT-SWHNGAHP</v>
          </cell>
          <cell r="I176">
            <v>0.98973911141104098</v>
          </cell>
          <cell r="J176">
            <v>5.78184980480302</v>
          </cell>
          <cell r="K176">
            <v>5.2972190831150598</v>
          </cell>
        </row>
        <row r="177">
          <cell r="B177" t="str">
            <v>CO2_I</v>
          </cell>
          <cell r="C177" t="str">
            <v>VAR_fout</v>
          </cell>
          <cell r="D177" t="str">
            <v>ITOT-CHPWST</v>
          </cell>
          <cell r="I177">
            <v>2.12149208537351</v>
          </cell>
          <cell r="J177">
            <v>1.29272961928633</v>
          </cell>
          <cell r="K177">
            <v>0.44472218494563298</v>
          </cell>
        </row>
        <row r="178">
          <cell r="B178" t="str">
            <v>CO2_I</v>
          </cell>
          <cell r="C178" t="str">
            <v>VAR_fout</v>
          </cell>
          <cell r="D178" t="str">
            <v>ITOT-SWHHFOBR</v>
          </cell>
          <cell r="I178">
            <v>8.1318017213296304E-2</v>
          </cell>
          <cell r="J178">
            <v>5.7170196670519001E-2</v>
          </cell>
        </row>
        <row r="179">
          <cell r="B179" t="str">
            <v>CO2_I</v>
          </cell>
          <cell r="C179" t="str">
            <v>VAR_comnet</v>
          </cell>
          <cell r="D179" t="str">
            <v>-</v>
          </cell>
          <cell r="I179">
            <v>3209.2528565785801</v>
          </cell>
          <cell r="J179">
            <v>2793.8009821836199</v>
          </cell>
          <cell r="K179">
            <v>1927.8735321276399</v>
          </cell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7.0279232630883105E-7</v>
          </cell>
          <cell r="J4">
            <v>7.7555258052041902E-7</v>
          </cell>
          <cell r="K4">
            <v>8.3998853914711704E-5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1.5472117251132899E-5</v>
          </cell>
          <cell r="K5">
            <v>9.7728083008129501E-8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2.3777389002551998E-6</v>
          </cell>
          <cell r="J6">
            <v>1.1617081977773101E-6</v>
          </cell>
          <cell r="K6">
            <v>2.54620044009003E-5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7.6738707473682196E-7</v>
          </cell>
          <cell r="J7">
            <v>5.6657981824026699E-7</v>
          </cell>
          <cell r="K7">
            <v>4.10330067068065E-7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1.0083885109772399E-6</v>
          </cell>
          <cell r="J8">
            <v>1.9284051096748301E-6</v>
          </cell>
          <cell r="K8">
            <v>0.37553156599519899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5.2442220570596905E-4</v>
          </cell>
          <cell r="K9">
            <v>9.9092113224553506E-7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0.11685338938652801</v>
          </cell>
          <cell r="J10">
            <v>1.8442105592735701E-2</v>
          </cell>
          <cell r="K10">
            <v>7.1443380608069804E-2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5.6674865891827204E-7</v>
          </cell>
          <cell r="J11">
            <v>1.0625478224657199E-6</v>
          </cell>
          <cell r="K11">
            <v>2.6210658382474101E-4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1.0261644404796599E-2</v>
          </cell>
          <cell r="J12">
            <v>4.8540621513072001E-2</v>
          </cell>
          <cell r="K12">
            <v>4.7189046607712802E-2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6.5808610155988801E-7</v>
          </cell>
          <cell r="J13">
            <v>3.1877067419025498E-7</v>
          </cell>
          <cell r="K13">
            <v>2.7115779291356898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1.1575681586697E-7</v>
          </cell>
          <cell r="J14">
            <v>1.59095136975641E-7</v>
          </cell>
          <cell r="K14">
            <v>2.7592078208846701E-7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6.90233104703094E-6</v>
          </cell>
          <cell r="J15">
            <v>9.8647334680972598E-5</v>
          </cell>
          <cell r="K15">
            <v>1.0037867313527E-5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1.1472584579044101E-6</v>
          </cell>
          <cell r="J16">
            <v>7.3269470978495302E-7</v>
          </cell>
          <cell r="K16">
            <v>5.5546428057912197E-7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4.3834250405695801E-6</v>
          </cell>
          <cell r="J17">
            <v>2.90930061625205E-4</v>
          </cell>
          <cell r="K17">
            <v>8.59562422216486E-7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3.3394651214215298E-7</v>
          </cell>
          <cell r="J18">
            <v>5.0967107480220898E-7</v>
          </cell>
          <cell r="K18">
            <v>0.13978726950955001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4.5626933090326503E-6</v>
          </cell>
          <cell r="J19">
            <v>8.0756194813088406E-2</v>
          </cell>
          <cell r="K19">
            <v>8.3495435255978204E-2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1.6778022932994799E-7</v>
          </cell>
          <cell r="J20">
            <v>2.7980969311375299E-7</v>
          </cell>
          <cell r="K20">
            <v>0.45959174344695403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7.7879590192581192E-6</v>
          </cell>
          <cell r="J21">
            <v>5.4730036033880203E-6</v>
          </cell>
          <cell r="K21">
            <v>5.6695675101657101E-6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2.01440021577629E-4</v>
          </cell>
          <cell r="K22">
            <v>1.07293136419558E-4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1.8451932379205199E-4</v>
          </cell>
          <cell r="J23">
            <v>2.42749453226845E-4</v>
          </cell>
          <cell r="K23">
            <v>1.79560249143795E-2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9.2449972410686904E-7</v>
          </cell>
          <cell r="J24">
            <v>1.1471288290658501E-6</v>
          </cell>
          <cell r="K24">
            <v>1.233195192767E-5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4.6427156244271396E-6</v>
          </cell>
          <cell r="J25">
            <v>0.129137939399914</v>
          </cell>
          <cell r="K25">
            <v>0.118551115785772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3.2582530908058497E-5</v>
          </cell>
          <cell r="J26">
            <v>1.44847309814541E-4</v>
          </cell>
          <cell r="K26">
            <v>4.4745498776175197E-6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5.6210465829691898E-7</v>
          </cell>
          <cell r="J27">
            <v>4.8763514109850597E-6</v>
          </cell>
          <cell r="K27">
            <v>5.5930348913451796E-6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5.7152270075778101E-7</v>
          </cell>
          <cell r="J28">
            <v>7.8824626198265703E-7</v>
          </cell>
          <cell r="K28">
            <v>1.5148998384323601E-6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1.27383316610669E-6</v>
          </cell>
          <cell r="J29">
            <v>6.9016520866867997E-7</v>
          </cell>
          <cell r="K29">
            <v>6.2518948186833003E-7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9.0092608957971709E-7</v>
          </cell>
          <cell r="J30">
            <v>1.2312751289143072E-6</v>
          </cell>
          <cell r="K30">
            <v>8.508637244928416E-5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1.5472117251132899E-5</v>
          </cell>
          <cell r="K31">
            <v>1.5524797416615496E-5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3.8311051689682702E-6</v>
          </cell>
          <cell r="J32">
            <v>4.7441604987103531E-6</v>
          </cell>
          <cell r="K32">
            <v>2.8508354050433352E-5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9.2841001288147095E-7</v>
          </cell>
          <cell r="J33">
            <v>8.4483407414356995E-7</v>
          </cell>
          <cell r="K33">
            <v>6.1920387526831009E-7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1.0275151653426891</v>
          </cell>
          <cell r="J34">
            <v>1.0275170937477989</v>
          </cell>
          <cell r="K34">
            <v>1.100213346516778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5.2442220570596905E-4</v>
          </cell>
          <cell r="K35">
            <v>5.2541312683821405E-4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0.22017032533473729</v>
          </cell>
          <cell r="J36">
            <v>0.21408867553611333</v>
          </cell>
          <cell r="K36">
            <v>0.2019444908295108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1.62693362403368E-6</v>
          </cell>
          <cell r="J37">
            <v>2.6894814464994001E-6</v>
          </cell>
          <cell r="K37">
            <v>2.6479606527124103E-4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0.1055102073967597</v>
          </cell>
          <cell r="J38">
            <v>0.10387128020305159</v>
          </cell>
          <cell r="K38">
            <v>0.1039065167934896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7.5741636057586798E-2</v>
          </cell>
          <cell r="J39">
            <v>7.5742227485751795E-2</v>
          </cell>
          <cell r="K39">
            <v>1.62495164788986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0.95961810310904916</v>
          </cell>
          <cell r="J40">
            <v>0.95961826220418611</v>
          </cell>
          <cell r="K40">
            <v>0.48125419447891216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1.1743974812789599E-5</v>
          </cell>
          <cell r="J41">
            <v>1.1039130949376201E-4</v>
          </cell>
          <cell r="K41">
            <v>1.15444397209845E-4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1.500832512422549E-6</v>
          </cell>
          <cell r="J42">
            <v>1.6340434231932021E-6</v>
          </cell>
          <cell r="K42">
            <v>1.0998429250195601E-6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5.0406900853633604E-6</v>
          </cell>
          <cell r="J43">
            <v>2.9597075171056798E-4</v>
          </cell>
          <cell r="K43">
            <v>2.9683031413278499E-4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2.2350533023454267</v>
          </cell>
          <cell r="J44">
            <v>2.2350538120165013</v>
          </cell>
          <cell r="K44">
            <v>1.2606793823897711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0.16240168257643095</v>
          </cell>
          <cell r="J45">
            <v>0.16424677332204216</v>
          </cell>
          <cell r="K45">
            <v>0.16425519908106778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3.0972407277926619</v>
          </cell>
          <cell r="J46">
            <v>3.0972410076023551</v>
          </cell>
          <cell r="K46">
            <v>2.0128749916896091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3.0231067099256251E-5</v>
          </cell>
          <cell r="J47">
            <v>2.5141938425708E-5</v>
          </cell>
          <cell r="K47">
            <v>1.7196516820716099E-5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2.01440021577629E-4</v>
          </cell>
          <cell r="K48">
            <v>1.7617720506646803E-4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5.2444467843680543E-4</v>
          </cell>
          <cell r="J49">
            <v>5.635824301210697E-4</v>
          </cell>
          <cell r="K49">
            <v>1.8347449577583292E-2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3.2100541120965928E-5</v>
          </cell>
          <cell r="J50">
            <v>3.0351456845893802E-5</v>
          </cell>
          <cell r="K50">
            <v>1.4069610429273664E-5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0.17709357705754936</v>
          </cell>
          <cell r="J51">
            <v>0.20029913602353852</v>
          </cell>
          <cell r="K51">
            <v>0.24769201499638124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6.06737407445775E-5</v>
          </cell>
          <cell r="J52">
            <v>2.05521050559119E-4</v>
          </cell>
          <cell r="K52">
            <v>2.0999560043673599E-4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2.6136561707589684E-5</v>
          </cell>
          <cell r="J53">
            <v>1.440745851176992E-5</v>
          </cell>
          <cell r="K53">
            <v>1.0745426241648012E-5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1.9844853472891142</v>
          </cell>
          <cell r="J54">
            <v>1.984486135535376</v>
          </cell>
          <cell r="K54">
            <v>1.0954637176150344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1.4086412611186621E-6</v>
          </cell>
          <cell r="J55">
            <v>1.2280784097121799E-6</v>
          </cell>
          <cell r="K55">
            <v>9.8739905435750002E-7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0.11656064269051247</v>
          </cell>
          <cell r="J56">
            <v>0.11334105418366792</v>
          </cell>
          <cell r="K56">
            <v>0.10691181052426793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0.49003809433970874</v>
          </cell>
          <cell r="J57">
            <v>0.49003934120138559</v>
          </cell>
          <cell r="K57">
            <v>10.513259396735068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8.3268334883094558E-6</v>
          </cell>
          <cell r="J58">
            <v>8.4689598965125963E-6</v>
          </cell>
          <cell r="K58">
            <v>8.8790881852397104E-6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9.9636819604538608E-3</v>
          </cell>
          <cell r="J59">
            <v>8.0295715527307042E-3</v>
          </cell>
          <cell r="K59">
            <v>0.13830207412399861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9.4521406750990771E-4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10.020884967307202</v>
          </cell>
          <cell r="J61">
            <v>9.7445466183271954</v>
          </cell>
          <cell r="K61">
            <v>9.1918536048252104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4.6225658519449527E-4</v>
          </cell>
          <cell r="K62">
            <v>5.0068229508894635E-4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10.020884967307202</v>
          </cell>
          <cell r="J63">
            <v>9.7440923439616149</v>
          </cell>
          <cell r="K63">
            <v>9.1913610819292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1.0968979952792762E-3</v>
          </cell>
          <cell r="J64">
            <v>5.1523102298610239E-4</v>
          </cell>
          <cell r="K64">
            <v>2.9333688459156048E-4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1.9289149439055335</v>
          </cell>
          <cell r="J65">
            <v>6.8863007476457518</v>
          </cell>
          <cell r="K65">
            <v>25.028083030785652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3.0293134656588136E-3</v>
          </cell>
          <cell r="J66">
            <v>3.4638959434468738E-3</v>
          </cell>
          <cell r="K66">
            <v>3.0570776938671604E-3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34.119252708762239</v>
          </cell>
          <cell r="J67">
            <v>31.059996425464888</v>
          </cell>
          <cell r="K67">
            <v>24.82409297706517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43.243597828452927</v>
          </cell>
          <cell r="J68">
            <v>47.260132977248922</v>
          </cell>
          <cell r="K68">
            <v>38.59547795049054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28.689449438383257</v>
          </cell>
          <cell r="J69">
            <v>24.379353688957991</v>
          </cell>
          <cell r="K69">
            <v>12.321441483447755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108.79080283627199</v>
          </cell>
          <cell r="J70">
            <v>388.38736216721998</v>
          </cell>
          <cell r="K70">
            <v>1411.5838829363099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351.72791539650098</v>
          </cell>
          <cell r="J71">
            <v>180.84741087879999</v>
          </cell>
          <cell r="K71">
            <v>1.5402060399733001E-2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0.17085327946315701</v>
          </cell>
          <cell r="J72">
            <v>0.19536373121040401</v>
          </cell>
          <cell r="K72">
            <v>0.17241918193410799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1924.32585277419</v>
          </cell>
          <cell r="J73">
            <v>1751.7837983962199</v>
          </cell>
          <cell r="K73">
            <v>1400.07884390648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2438.9389175247502</v>
          </cell>
          <cell r="J74">
            <v>2665.47149991684</v>
          </cell>
          <cell r="K74">
            <v>2176.78495640766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1173.8927947818499</v>
          </cell>
          <cell r="J75">
            <v>949.60500795258895</v>
          </cell>
          <cell r="K75">
            <v>495.99892356402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1934.0124586479201</v>
          </cell>
          <cell r="J76">
            <v>1475.9837976388999</v>
          </cell>
          <cell r="K76">
            <v>636.35667933153297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2086.4348890762499</v>
          </cell>
          <cell r="J77">
            <v>2068.5949846383801</v>
          </cell>
          <cell r="K77">
            <v>1646.00181169795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1618.0849483248201</v>
          </cell>
          <cell r="J78">
            <v>1374.9955480572301</v>
          </cell>
          <cell r="K78">
            <v>694.92929966645295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2.0730531236971004</v>
          </cell>
          <cell r="J79">
            <v>7.014653276034811</v>
          </cell>
          <cell r="K79">
            <v>25.098666525392026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5.7556491659163491</v>
          </cell>
          <cell r="J80">
            <v>3.4757815093000368</v>
          </cell>
          <cell r="K80">
            <v>1.0631403674177184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3.4326622377078972E-4</v>
          </cell>
          <cell r="K81">
            <v>2.0187410672292935E-4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3.4326622377078972E-4</v>
          </cell>
          <cell r="K82">
            <v>2.0187410672292935E-4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2.0375021980449244</v>
          </cell>
          <cell r="J83">
            <v>1.9162196254542905</v>
          </cell>
          <cell r="K83">
            <v>1.853944450705981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1.2437027204077742E-3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1.2437027204077742E-3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2.1341552791842169</v>
          </cell>
          <cell r="J86">
            <v>2.1348169278666029</v>
          </cell>
          <cell r="K86">
            <v>2.1351615151114078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1.3067290306100111E-5</v>
          </cell>
          <cell r="J87">
            <v>7.9570079480601624E-4</v>
          </cell>
          <cell r="K87">
            <v>8.4354410180502762E-4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1.3067290306100111E-5</v>
          </cell>
          <cell r="J88">
            <v>7.9570079480601624E-4</v>
          </cell>
          <cell r="K88">
            <v>8.4354410180502762E-4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3.2285924077332693</v>
          </cell>
          <cell r="J89">
            <v>3.1784457161470012</v>
          </cell>
          <cell r="K89">
            <v>3.1795299170264442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0.15076320391234291</v>
          </cell>
          <cell r="J90">
            <v>0.15076408515287643</v>
          </cell>
          <cell r="K90">
            <v>0.15076659432738237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1.2476758774801167E-3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6.8956937183432322E-4</v>
          </cell>
          <cell r="J92">
            <v>8.7068769844571718E-5</v>
          </cell>
          <cell r="K92">
            <v>5.9079141202597732E-5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2.4554740924774308E-2</v>
          </cell>
          <cell r="J93">
            <v>1.4107129197673187E-4</v>
          </cell>
          <cell r="K93">
            <v>8.116940755878656E-5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2.525900094579947E-2</v>
          </cell>
          <cell r="J94">
            <v>1.4120206210507146E-4</v>
          </cell>
          <cell r="K94">
            <v>8.1175055877687224E-5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3.0272836879767717</v>
          </cell>
          <cell r="J95">
            <v>3.0272846503257718</v>
          </cell>
          <cell r="K95">
            <v>3.0272875529276502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4.7724276173202274</v>
          </cell>
          <cell r="J96">
            <v>2.4538318979484428</v>
          </cell>
          <cell r="K96">
            <v>2.0898318045770714E-4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15.927989074380557</v>
          </cell>
          <cell r="J97">
            <v>12.884735521744778</v>
          </cell>
          <cell r="K97">
            <v>6.7299718258347321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26.241688719781813</v>
          </cell>
          <cell r="J98">
            <v>20.026917199985061</v>
          </cell>
          <cell r="K98">
            <v>8.6344189868593286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12.540427198704482</v>
          </cell>
          <cell r="J99">
            <v>12.683045244098338</v>
          </cell>
          <cell r="K99">
            <v>12.683748260261128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3.7422731966054337E-3</v>
          </cell>
          <cell r="J100">
            <v>3.5673760273232159E-3</v>
          </cell>
          <cell r="K100">
            <v>3.1315977085923413E-3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4.0482028310308555</v>
          </cell>
          <cell r="J101">
            <v>4.5535256691767714</v>
          </cell>
          <cell r="K101">
            <v>5.5585810669333444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28.271475461737808</v>
          </cell>
          <cell r="J102">
            <v>28.029742339273401</v>
          </cell>
          <cell r="K102">
            <v>22.303547583983132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6.134688796366671</v>
          </cell>
          <cell r="J103">
            <v>6.1373590788992969</v>
          </cell>
          <cell r="K103">
            <v>6.2256206306065209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34.035078321798956</v>
          </cell>
          <cell r="J104">
            <v>30.961228150835716</v>
          </cell>
          <cell r="K104">
            <v>24.745119888926716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7.901282009924447E-6</v>
          </cell>
          <cell r="J105">
            <v>9.3397194696296486E-6</v>
          </cell>
          <cell r="K105">
            <v>2.1249394679441218E-5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3.38203003281037E-5</v>
          </cell>
          <cell r="J106">
            <v>4.2587753912649483E-5</v>
          </cell>
          <cell r="K106">
            <v>1.696568636138742E-4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6.5099948795832661E-6</v>
          </cell>
          <cell r="J107">
            <v>7.7660663758438622E-6</v>
          </cell>
          <cell r="K107">
            <v>1.7246698659186803E-5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7.829204019848803E-6</v>
          </cell>
          <cell r="J108">
            <v>8.9583264172690328E-6</v>
          </cell>
          <cell r="K108">
            <v>1.8446269174089257E-5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1.1579819418747227E-5</v>
          </cell>
          <cell r="J109">
            <v>1.6523641649907002E-5</v>
          </cell>
          <cell r="K109">
            <v>1.1271450110115691E-4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9.4521406750990771E-4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7.6956176010688073E-6</v>
          </cell>
          <cell r="J111">
            <v>9.9236042196700855E-6</v>
          </cell>
          <cell r="K111">
            <v>3.2951920259218476E-5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3.3454974983356903E-5</v>
          </cell>
          <cell r="J112">
            <v>4.2173656975875107E-5</v>
          </cell>
          <cell r="K112">
            <v>1.680428629126304E-4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1.1457949506803162E-5</v>
          </cell>
          <cell r="J113">
            <v>1.4789297954347654E-5</v>
          </cell>
          <cell r="K113">
            <v>7.2924760441912858E-5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7.653312417236476E-6</v>
          </cell>
          <cell r="J114">
            <v>1.0337259082123371E-5</v>
          </cell>
          <cell r="K114">
            <v>3.9325856424454615E-5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6.6480954582485112E-6</v>
          </cell>
          <cell r="J115">
            <v>7.1234957197340065E-6</v>
          </cell>
          <cell r="K115">
            <v>2.2840325787044401E-5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3.9623936235375063E-4</v>
          </cell>
          <cell r="K116">
            <v>3.9865056920776389E-4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2.2972431898506673E-3</v>
          </cell>
          <cell r="K117">
            <v>1.8168669605063644E-3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7.398006556653164E-3</v>
          </cell>
          <cell r="J118">
            <v>4.3866202521975137E-3</v>
          </cell>
          <cell r="K118">
            <v>0.11186049104832189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1.2936617403039097E-5</v>
          </cell>
          <cell r="J119">
            <v>7.8774378685795611E-4</v>
          </cell>
          <cell r="K119">
            <v>8.3510866078697721E-4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7.901282009924447E-6</v>
          </cell>
          <cell r="J120">
            <v>9.3397194696296486E-6</v>
          </cell>
          <cell r="K120">
            <v>2.1249394679441218E-5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3.38203003281037E-5</v>
          </cell>
          <cell r="J121">
            <v>4.2587753912649483E-5</v>
          </cell>
          <cell r="K121">
            <v>1.696568636138742E-4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6.5099948795832661E-6</v>
          </cell>
          <cell r="J122">
            <v>7.7660663758438622E-6</v>
          </cell>
          <cell r="K122">
            <v>1.7246698659186803E-5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7.829204019848803E-6</v>
          </cell>
          <cell r="J123">
            <v>8.9583264172690328E-6</v>
          </cell>
          <cell r="K123">
            <v>1.8446269174089257E-5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1.1579819418747227E-5</v>
          </cell>
          <cell r="J124">
            <v>1.6523641649907002E-5</v>
          </cell>
          <cell r="K124">
            <v>1.1271450110115691E-4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3.8441144297755961E-5</v>
          </cell>
          <cell r="J125">
            <v>3.0684887842737853E-5</v>
          </cell>
          <cell r="K125">
            <v>2.8498722840780186E-5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4.4385809188191502E-3</v>
          </cell>
          <cell r="J126">
            <v>4.8864093395437095E-3</v>
          </cell>
          <cell r="K126">
            <v>9.0746527801353477E-2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7.6956176010688073E-6</v>
          </cell>
          <cell r="J127">
            <v>9.9236042196700855E-6</v>
          </cell>
          <cell r="K127">
            <v>3.2951920259218476E-5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3.3454974983356903E-5</v>
          </cell>
          <cell r="J128">
            <v>4.2173656975875107E-5</v>
          </cell>
          <cell r="K128">
            <v>1.6804286291263059E-4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1.1457949506803162E-5</v>
          </cell>
          <cell r="J129">
            <v>1.4789297954347654E-5</v>
          </cell>
          <cell r="K129">
            <v>7.2924760441912858E-5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7.653312417236476E-6</v>
          </cell>
          <cell r="J130">
            <v>1.0337259082123371E-5</v>
          </cell>
          <cell r="K130">
            <v>3.9325856424454615E-5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6.6480954582485112E-6</v>
          </cell>
          <cell r="J131">
            <v>7.1234957197340065E-6</v>
          </cell>
          <cell r="K131">
            <v>2.2840325787044424E-5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43.131069470015703</v>
          </cell>
          <cell r="J132">
            <v>47.109776364946363</v>
          </cell>
          <cell r="K132">
            <v>38.472653632646818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4.0482028310308555</v>
          </cell>
          <cell r="J133">
            <v>4.5535256691767714</v>
          </cell>
          <cell r="K133">
            <v>5.5585810669333444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2.8103063023044377E-4</v>
          </cell>
          <cell r="J134">
            <v>2.8582739650729981E-4</v>
          </cell>
          <cell r="K134">
            <v>2.9966922625184004E-4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3.1160089752687534E-4</v>
          </cell>
          <cell r="J135">
            <v>2.5255741695539029E-4</v>
          </cell>
          <cell r="K135">
            <v>1.890937881843044E-4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4.047451099540841</v>
          </cell>
          <cell r="J136">
            <v>4.5529031577065577</v>
          </cell>
          <cell r="K136">
            <v>5.5580211608103864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1.5909996225695888E-4</v>
          </cell>
          <cell r="J137">
            <v>8.4126656749141385E-5</v>
          </cell>
          <cell r="K137">
            <v>8.3296866042841252E-5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4.0978938400431284</v>
          </cell>
          <cell r="J138">
            <v>4.0973288479588632</v>
          </cell>
          <cell r="K138">
            <v>4.0970147428153973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1.0935283296258139E-4</v>
          </cell>
          <cell r="J139">
            <v>8.8632187034704416E-5</v>
          </cell>
          <cell r="K139">
            <v>6.6360339773400436E-5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1.0809805536288175</v>
          </cell>
          <cell r="J140">
            <v>1.0809854475236185</v>
          </cell>
          <cell r="K140">
            <v>1.0809888532974294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3.3427556256416727E-4</v>
          </cell>
          <cell r="J141">
            <v>1.8994882778925555E-4</v>
          </cell>
          <cell r="K141">
            <v>1.300496238834509E-4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3.3487978209650041E-4</v>
          </cell>
          <cell r="J142">
            <v>1.9086645412803323E-4</v>
          </cell>
          <cell r="K142">
            <v>1.303502443874764E-4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3.0163544801961555</v>
          </cell>
          <cell r="J143">
            <v>3.0160520009051721</v>
          </cell>
          <cell r="K143">
            <v>3.0158324837911055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3.2357960963614641E-4</v>
          </cell>
          <cell r="K144">
            <v>3.5047760656226192E-4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5.828032134525623</v>
          </cell>
          <cell r="J145">
            <v>5.6670527091833982</v>
          </cell>
          <cell r="K145">
            <v>5.3455905262133978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2.1341552791842169</v>
          </cell>
          <cell r="J146">
            <v>2.1348169278666029</v>
          </cell>
          <cell r="K146">
            <v>2.1351615151114078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4.3847647547917834</v>
          </cell>
          <cell r="J147">
            <v>4.4346312042301923</v>
          </cell>
          <cell r="K147">
            <v>4.4348770140773208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2.0817083720773598E-4</v>
          </cell>
          <cell r="J148">
            <v>2.1172399741281448E-4</v>
          </cell>
          <cell r="K148">
            <v>2.2197720463099232E-4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6.134688796366671</v>
          </cell>
          <cell r="J149">
            <v>6.1373590788992969</v>
          </cell>
          <cell r="K149">
            <v>6.2256206306065209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1.1839534739415307</v>
          </cell>
          <cell r="J150">
            <v>1.1839535878988456</v>
          </cell>
          <cell r="K150">
            <v>1.1839557576259212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3.5375998099864381</v>
          </cell>
          <cell r="J151">
            <v>3.4826535968310948</v>
          </cell>
          <cell r="K151">
            <v>3.4838415661814293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2.9906053507675838</v>
          </cell>
          <cell r="J152">
            <v>2.9497586678708614</v>
          </cell>
          <cell r="K152">
            <v>2.8714387568284407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5.0049689808281101</v>
          </cell>
          <cell r="J153">
            <v>5.0049691090722597</v>
          </cell>
          <cell r="K153">
            <v>5.00496934319741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1.1839534739415307</v>
          </cell>
          <cell r="J154">
            <v>1.1839535878988456</v>
          </cell>
          <cell r="K154">
            <v>1.1839557576259212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3.399858923614306</v>
          </cell>
          <cell r="J155">
            <v>3.8244386524735141</v>
          </cell>
          <cell r="K155">
            <v>4.6687377750807242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15.662301744582512</v>
          </cell>
          <cell r="J156">
            <v>12.669732199180967</v>
          </cell>
          <cell r="K156">
            <v>6.6177014221950454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1.6401242212436129</v>
          </cell>
          <cell r="J157">
            <v>1.6236916332755276</v>
          </cell>
          <cell r="K157">
            <v>1.2920561002917035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7.6124383855004279E-5</v>
          </cell>
          <cell r="J158">
            <v>4.0251988875187259E-5</v>
          </cell>
          <cell r="K158">
            <v>3.985495982911063E-5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1.6402003456274672</v>
          </cell>
          <cell r="J159">
            <v>1.6237318852644032</v>
          </cell>
          <cell r="K159">
            <v>1.2920959552515336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29.472090687056184</v>
          </cell>
          <cell r="J160">
            <v>29.217683944663168</v>
          </cell>
          <cell r="K160">
            <v>23.248879095727048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25.803751248928396</v>
          </cell>
          <cell r="J161">
            <v>19.692632022229805</v>
          </cell>
          <cell r="K161">
            <v>8.4903421054001491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1.7390785860142343E-5</v>
          </cell>
          <cell r="J162">
            <v>1.026710702975505E-3</v>
          </cell>
          <cell r="K162">
            <v>1.0287123192744237E-3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1.7365169841993494E-5</v>
          </cell>
          <cell r="J163">
            <v>1.026710702975505E-3</v>
          </cell>
          <cell r="K163">
            <v>1.0287123192744237E-3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3.5375998099864381</v>
          </cell>
          <cell r="J164">
            <v>3.4826535968310948</v>
          </cell>
          <cell r="K164">
            <v>3.4838415661814293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3.5375998099864381</v>
          </cell>
          <cell r="J165">
            <v>3.4826535968310948</v>
          </cell>
          <cell r="K165">
            <v>3.4838415661814293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2.4980500464928334E-5</v>
          </cell>
          <cell r="J166">
            <v>2.540687968953777E-5</v>
          </cell>
          <cell r="K166">
            <v>2.6637264555719111E-5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4.2647604855406667E-5</v>
          </cell>
          <cell r="J167">
            <v>3.4566552943534643E-5</v>
          </cell>
          <cell r="K167">
            <v>2.588053251162613E-5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8.2610111427960104E-5</v>
          </cell>
          <cell r="K168">
            <v>5.1025676819677398E-5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1.0968979952792762E-3</v>
          </cell>
          <cell r="J169">
            <v>5.1523102298610239E-4</v>
          </cell>
          <cell r="K169">
            <v>2.9333688459156048E-4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4.4390767199342651E-3</v>
          </cell>
          <cell r="J170">
            <v>4.8895749021248009E-3</v>
          </cell>
          <cell r="K170">
            <v>9.0749693363938053E-2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2.6349153288252053E-4</v>
          </cell>
          <cell r="K171">
            <v>1.5252292951986317E-4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0.49003809433970874</v>
          </cell>
          <cell r="J172">
            <v>0.49003934120138559</v>
          </cell>
          <cell r="K172">
            <v>10.513259396735068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1.7390785860142343E-5</v>
          </cell>
          <cell r="J173">
            <v>1.026710702975505E-3</v>
          </cell>
          <cell r="K173">
            <v>1.0287123192744237E-3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0.934523459762585</v>
          </cell>
          <cell r="J174">
            <v>1.05550857727131</v>
          </cell>
          <cell r="K174">
            <v>1.1175672082741199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5.0049689808281101</v>
          </cell>
          <cell r="J175">
            <v>5.0049691090722597</v>
          </cell>
          <cell r="K175">
            <v>5.00496934319741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5.0049689808281101</v>
          </cell>
          <cell r="J176">
            <v>5.0049691090722597</v>
          </cell>
          <cell r="K176">
            <v>5.00496934319741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9.9636819604538608E-3</v>
          </cell>
          <cell r="J177">
            <v>8.0295715527307042E-3</v>
          </cell>
          <cell r="K177">
            <v>0.13830207412399861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2.2972431898506673E-3</v>
          </cell>
          <cell r="K178">
            <v>1.8168669605063644E-3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9.8312379490407432E-3</v>
          </cell>
          <cell r="J179">
            <v>5.6601551641258241E-3</v>
          </cell>
          <cell r="K179">
            <v>0.13641523298575819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7.6000218908994004E-6</v>
          </cell>
          <cell r="J180">
            <v>6.1599369989119528E-6</v>
          </cell>
          <cell r="K180">
            <v>4.6120436142513266E-6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1.2484398952220695E-4</v>
          </cell>
          <cell r="J181">
            <v>6.6013261755307133E-5</v>
          </cell>
          <cell r="K181">
            <v>6.5362134119741479E-5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2.9906053507675838</v>
          </cell>
          <cell r="J182">
            <v>2.9497586678708614</v>
          </cell>
          <cell r="K182">
            <v>2.8714387568284407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31.615717674684667</v>
          </cell>
          <cell r="J183">
            <v>27.319344206368427</v>
          </cell>
          <cell r="K183">
            <v>15.299556545919964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10.020884967307202</v>
          </cell>
          <cell r="J184">
            <v>9.7445466183271954</v>
          </cell>
          <cell r="K184">
            <v>9.1918536048252104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0.49003809433970902</v>
          </cell>
          <cell r="J185">
            <v>0.49003934120138598</v>
          </cell>
          <cell r="K185">
            <v>10.5132593967351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1.7390785860142299E-5</v>
          </cell>
          <cell r="J186">
            <v>1.02671070297551E-3</v>
          </cell>
          <cell r="K186">
            <v>1.02871231927442E-3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0.13716870211814639</v>
          </cell>
          <cell r="I8">
            <v>0.13297884846266911</v>
          </cell>
          <cell r="J8">
            <v>0.12466257436803098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2.8057442667055822E-4</v>
          </cell>
          <cell r="I9">
            <v>2.7911524183090402E-4</v>
          </cell>
          <cell r="J9">
            <v>2.8455275573125604E-4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2.4320691864919545E-3</v>
          </cell>
          <cell r="I10">
            <v>2.3577810011111591E-3</v>
          </cell>
          <cell r="J10">
            <v>2.2103293327665119E-3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4.5069475183537301E-6</v>
          </cell>
          <cell r="I11">
            <v>2.5285595513382501E-6</v>
          </cell>
          <cell r="J11">
            <v>5.1602694628976702E-6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5.5981399341002303E-6</v>
          </cell>
          <cell r="I12">
            <v>5.6067430047109001E-6</v>
          </cell>
          <cell r="J12">
            <v>5.6040029304246603E-6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1.0299667034125836E-3</v>
          </cell>
          <cell r="I13">
            <v>8.9218855960018577E-4</v>
          </cell>
          <cell r="J13">
            <v>5.6725987449093656E-4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1.0299667034125836E-3</v>
          </cell>
          <cell r="I14">
            <v>8.9218855960018577E-4</v>
          </cell>
          <cell r="J14">
            <v>5.6725987449093656E-4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6.3785482953481406E-5</v>
          </cell>
          <cell r="I15">
            <v>5.8039923337133E-5</v>
          </cell>
          <cell r="J15">
            <v>4.5455540845558502E-5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1.4984232370064487E-4</v>
          </cell>
          <cell r="I16">
            <v>1.3049413302827675E-4</v>
          </cell>
          <cell r="J16">
            <v>8.4063213862386457E-5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2.5926350657263782E-4</v>
          </cell>
          <cell r="I17">
            <v>3.9189202666260536E-4</v>
          </cell>
          <cell r="J17">
            <v>2.1712154941180956E-4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8.5689265614174678E-4</v>
          </cell>
          <cell r="I18">
            <v>1.2529180053929771E-3</v>
          </cell>
          <cell r="J18">
            <v>6.4854011325269788E-4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4.24113480532301E-6</v>
          </cell>
          <cell r="I19">
            <v>5.2280866568269098E-6</v>
          </cell>
          <cell r="J19">
            <v>3.54525700509125E-6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5.2709104108640804E-6</v>
          </cell>
          <cell r="I20">
            <v>8.1247236662671207E-6</v>
          </cell>
          <cell r="J20">
            <v>4.4627268030786296E-6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1.2077039407081765E-2</v>
          </cell>
          <cell r="I21">
            <v>3.6817472305584013E-3</v>
          </cell>
          <cell r="J21">
            <v>2.1674248200356113E-3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1.2077039407081765E-2</v>
          </cell>
          <cell r="I22">
            <v>3.6817472305584013E-3</v>
          </cell>
          <cell r="J22">
            <v>2.1674248200356113E-3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1.9250197151203299E-4</v>
          </cell>
          <cell r="I23">
            <v>1.5316400010026101E-4</v>
          </cell>
          <cell r="J23">
            <v>1.1231493305164601E-4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1.2208401366813483E-3</v>
          </cell>
          <cell r="I24">
            <v>3.500601241802354E-4</v>
          </cell>
          <cell r="J24">
            <v>2.2136437130695636E-4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44.142404083983983</v>
          </cell>
          <cell r="I25">
            <v>46.384322168571458</v>
          </cell>
          <cell r="J25">
            <v>46.210273109031888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1.3658061038312699E-4</v>
          </cell>
          <cell r="I26">
            <v>1.5841479444573501E-4</v>
          </cell>
          <cell r="J26">
            <v>0.27785530625221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8.8587083140656055</v>
          </cell>
          <cell r="I27">
            <v>7.564785992818746</v>
          </cell>
          <cell r="J27">
            <v>8.6089384699184315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2.5444336743309067E-3</v>
          </cell>
          <cell r="I28">
            <v>2.0032345850981006E-3</v>
          </cell>
          <cell r="J28">
            <v>1.0006559749179504E-3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1.3598531285138406E-2</v>
          </cell>
          <cell r="I29">
            <v>1.6935952602219858E-2</v>
          </cell>
          <cell r="J29">
            <v>5.1086692364642382E-2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35.267695120111398</v>
          </cell>
          <cell r="I30">
            <v>38.800769865942712</v>
          </cell>
          <cell r="J30">
            <v>37.827114303551276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4.4767945181419257</v>
          </cell>
          <cell r="I31">
            <v>3.8398518819418843</v>
          </cell>
          <cell r="J31">
            <v>3.2694625093709568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4.4767945181419257</v>
          </cell>
          <cell r="I32">
            <v>3.8398518819418843</v>
          </cell>
          <cell r="J32">
            <v>3.2694625093709568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0.10784377157601201</v>
          </cell>
          <cell r="I33">
            <v>8.9844707159847104E-2</v>
          </cell>
          <cell r="J33">
            <v>0.17863709014302401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0.30784265213971773</v>
          </cell>
          <cell r="I34">
            <v>0.26403222794402798</v>
          </cell>
          <cell r="J34">
            <v>0.2248171396333522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1.0650239154838051E-3</v>
          </cell>
          <cell r="I35">
            <v>8.9062298210451272E-4</v>
          </cell>
          <cell r="J35">
            <v>5.6327534860124305E-4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1.0650239154838051E-3</v>
          </cell>
          <cell r="I36">
            <v>8.9062298210451272E-4</v>
          </cell>
          <cell r="J36">
            <v>5.6327534860124305E-4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6.5612510224133595E-5</v>
          </cell>
          <cell r="I37">
            <v>5.54366700473786E-5</v>
          </cell>
          <cell r="J37">
            <v>4.5754004736278301E-5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1.5524366845379086E-4</v>
          </cell>
          <cell r="I38">
            <v>1.3020094444812232E-4</v>
          </cell>
          <cell r="J38">
            <v>8.345259270869808E-5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2.1702068263216207E-2</v>
          </cell>
          <cell r="I39">
            <v>4.0345492115420279E-3</v>
          </cell>
          <cell r="J39">
            <v>2.3461980112203921E-3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2.1702068263216207E-2</v>
          </cell>
          <cell r="I40">
            <v>4.0345492115420279E-3</v>
          </cell>
          <cell r="J40">
            <v>2.3461980112203921E-3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1.6404014912265401E-4</v>
          </cell>
          <cell r="I41">
            <v>1.41423403157692E-4</v>
          </cell>
          <cell r="J41">
            <v>1.3145144762662699E-4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2.1406687371749991E-3</v>
          </cell>
          <cell r="I42">
            <v>3.3489893022748795E-4</v>
          </cell>
          <cell r="J42">
            <v>2.2465503188175506E-4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3.9001585583500506E-3</v>
          </cell>
          <cell r="I43">
            <v>4.033538510447264E-3</v>
          </cell>
          <cell r="J43">
            <v>2.2241688302046445E-3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3.9001585583500506E-3</v>
          </cell>
          <cell r="I44">
            <v>4.033538510447264E-3</v>
          </cell>
          <cell r="J44">
            <v>2.2241688302046445E-3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2.32891216436537E-4</v>
          </cell>
          <cell r="I45">
            <v>1.42292470001571E-4</v>
          </cell>
          <cell r="J45">
            <v>1.13822578856398E-4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3.7898898713301961E-4</v>
          </cell>
          <cell r="I46">
            <v>3.8170623385970286E-4</v>
          </cell>
          <cell r="J46">
            <v>2.2723595497072579E-4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0.24502188136025249</v>
          </cell>
          <cell r="J47">
            <v>0.26339642791573514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9.7091731596567321</v>
          </cell>
          <cell r="J48">
            <v>10.452403905625358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1.3344046234288901E-4</v>
          </cell>
          <cell r="I49">
            <v>1.33439228841759E-4</v>
          </cell>
          <cell r="J49">
            <v>1.2803227633029299E-3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2.4975219193879138E-3</v>
          </cell>
          <cell r="I50">
            <v>2.6309611482296727E-3</v>
          </cell>
          <cell r="J50">
            <v>2.8282495780643101E-3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8.8228590532711735</v>
          </cell>
          <cell r="I51">
            <v>9.4021889182049296</v>
          </cell>
          <cell r="J51">
            <v>8.4839723329592687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8.8228590532711735</v>
          </cell>
          <cell r="I52">
            <v>9.4021889182049296</v>
          </cell>
          <cell r="J52">
            <v>8.4839723329592687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0.39968240065046601</v>
          </cell>
          <cell r="I53">
            <v>0.22354767304802001</v>
          </cell>
          <cell r="J53">
            <v>0.43414417827808399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0.60665791443554284</v>
          </cell>
          <cell r="I54">
            <v>0.64648106424586471</v>
          </cell>
          <cell r="J54">
            <v>0.58335124621548007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5.8704723667449424E-3</v>
          </cell>
          <cell r="I55">
            <v>4.317129669932921E-3</v>
          </cell>
          <cell r="J55">
            <v>2.3941098983517126E-3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5.8704723667449424E-3</v>
          </cell>
          <cell r="I56">
            <v>4.317129669932921E-3</v>
          </cell>
          <cell r="J56">
            <v>2.3941098983517126E-3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1.8580339572348399E-4</v>
          </cell>
          <cell r="I57">
            <v>1.37052345983269E-4</v>
          </cell>
          <cell r="J57">
            <v>1.3172426510286799E-4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5.4536651187783833E-4</v>
          </cell>
          <cell r="I58">
            <v>3.5684485152122515E-4</v>
          </cell>
          <cell r="J58">
            <v>2.2811030339244117E-4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6.0526989496579001E-9</v>
          </cell>
          <cell r="I62">
            <v>3.6166844875001402E-9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7.6938904606720202E-4</v>
          </cell>
          <cell r="I63">
            <v>5.8248521800559881E-4</v>
          </cell>
          <cell r="J63">
            <v>2.7552843937776267E-4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7.7358942854649476E-2</v>
          </cell>
          <cell r="I64">
            <v>5.6753651106234503E-2</v>
          </cell>
          <cell r="J64">
            <v>2.466865380537419E-2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1.0482241579220792E-3</v>
          </cell>
          <cell r="I65">
            <v>7.6901966268610425E-4</v>
          </cell>
          <cell r="J65">
            <v>3.3426360169883736E-4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1.1762188194973401E-8</v>
          </cell>
          <cell r="I67">
            <v>2.08334139485235E-9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H68">
            <v>1.0349932379336537</v>
          </cell>
          <cell r="I68">
            <v>0.26021127547145367</v>
          </cell>
          <cell r="J68">
            <v>9.7033588345562E-2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H69">
            <v>8.5198011240478298E-3</v>
          </cell>
          <cell r="I69">
            <v>2.2192587843634149E-3</v>
          </cell>
          <cell r="J69">
            <v>9.2428851312454589E-4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H70">
            <v>1.4024298616987176E-2</v>
          </cell>
          <cell r="I70">
            <v>3.5258980416185983E-3</v>
          </cell>
          <cell r="J70">
            <v>1.3148182702650672E-3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T-ELC-car-PlgSTGAUXout_S1</v>
          </cell>
          <cell r="H71">
            <v>1.0827333249378581E-3</v>
          </cell>
          <cell r="I71">
            <v>1.3173262629946263E-3</v>
          </cell>
          <cell r="J71">
            <v>1.2217003466237762E-3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T-ELC-car-PlgSTGOut_S1</v>
          </cell>
          <cell r="H72">
            <v>1.0827333249378581E-3</v>
          </cell>
          <cell r="I72">
            <v>1.317326262994626E-3</v>
          </cell>
          <cell r="J72">
            <v>1.2217003466237762E-3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T-ELC-car-PlgSTGAUXin_S1</v>
          </cell>
          <cell r="H73">
            <v>1.0846850468322539E-3</v>
          </cell>
          <cell r="I73">
            <v>1.3176919715061374E-3</v>
          </cell>
          <cell r="J73">
            <v>1.2227395370847758E-3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T-ELC-car-PlgSTGin_S1</v>
          </cell>
          <cell r="H74">
            <v>1.0846850468322539E-3</v>
          </cell>
          <cell r="I74">
            <v>1.3176919715061374E-3</v>
          </cell>
          <cell r="J74">
            <v>1.2227395370847758E-3</v>
          </cell>
        </row>
        <row r="75">
          <cell r="A75" t="str">
            <v>T-PHEV-STG_S1</v>
          </cell>
          <cell r="B75" t="str">
            <v>VAR_ncap</v>
          </cell>
          <cell r="C75" t="str">
            <v>-</v>
          </cell>
          <cell r="H75">
            <v>5.6598252511736299E-3</v>
          </cell>
          <cell r="I75">
            <v>4.8615267112596099E-3</v>
          </cell>
          <cell r="J75">
            <v>3.7468941684524301E-3</v>
          </cell>
        </row>
        <row r="76">
          <cell r="A76" t="str">
            <v>T-PHEV-STG_S1</v>
          </cell>
          <cell r="B76" t="str">
            <v>VAR_cap</v>
          </cell>
          <cell r="C76" t="str">
            <v>-</v>
          </cell>
          <cell r="H76">
            <v>1.6922096166593167E-2</v>
          </cell>
          <cell r="I76">
            <v>1.3726970258146322E-2</v>
          </cell>
          <cell r="J76">
            <v>9.6618250746265451E-3</v>
          </cell>
        </row>
        <row r="77">
          <cell r="A77" t="str">
            <v>T-Plg-GSL-mix_S3</v>
          </cell>
          <cell r="B77" t="str">
            <v>VAR_fout</v>
          </cell>
          <cell r="C77" t="str">
            <v>CO2_T</v>
          </cell>
          <cell r="H77">
            <v>362.91600226498849</v>
          </cell>
          <cell r="I77">
            <v>241.61757622334281</v>
          </cell>
          <cell r="J77">
            <v>119.24556043618323</v>
          </cell>
        </row>
        <row r="78">
          <cell r="A78" t="str">
            <v>T-Plg-GSL-mix_S3</v>
          </cell>
          <cell r="B78" t="str">
            <v>VAR_fout</v>
          </cell>
          <cell r="C78" t="str">
            <v>T-PEVmix-ELC_GSL_S3</v>
          </cell>
          <cell r="H78">
            <v>2.8421190733153185</v>
          </cell>
          <cell r="I78">
            <v>1.9985921726374647</v>
          </cell>
          <cell r="J78">
            <v>1.1061654712786377</v>
          </cell>
        </row>
        <row r="79">
          <cell r="A79" t="str">
            <v>T-Plg-GSL-mix_S3</v>
          </cell>
          <cell r="B79" t="str">
            <v>VAR_fin</v>
          </cell>
          <cell r="C79" t="str">
            <v>TGSL</v>
          </cell>
          <cell r="H79">
            <v>4.9175610063006561</v>
          </cell>
          <cell r="I79">
            <v>3.2739508973352578</v>
          </cell>
          <cell r="J79">
            <v>1.6157935018452947</v>
          </cell>
        </row>
        <row r="80">
          <cell r="A80" t="str">
            <v>T_B_u-FCLH2O-S4</v>
          </cell>
          <cell r="B80" t="str">
            <v>VAR_cap</v>
          </cell>
          <cell r="C80" t="str">
            <v>-</v>
          </cell>
          <cell r="J80">
            <v>-2.7452194979333198E-9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T-ELC-car-PlgSTGAUXout_S2</v>
          </cell>
          <cell r="H81">
            <v>3.4060450992918711E-3</v>
          </cell>
          <cell r="I81">
            <v>2.3799258924524702E-3</v>
          </cell>
          <cell r="J81">
            <v>1.8572713806779139E-3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T-ELC-car-PlgSTGOut_S2</v>
          </cell>
          <cell r="H82">
            <v>3.4060450992918702E-3</v>
          </cell>
          <cell r="I82">
            <v>2.3799258924524697E-3</v>
          </cell>
          <cell r="J82">
            <v>1.8572713806779136E-3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T-ELC-car-PlgSTGAUXin_S2</v>
          </cell>
          <cell r="H83">
            <v>3.4072242350970607E-3</v>
          </cell>
          <cell r="I83">
            <v>2.3806396853622669E-3</v>
          </cell>
          <cell r="J83">
            <v>1.8582532276945154E-3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T-ELC-car-PlgSTGin_S2</v>
          </cell>
          <cell r="H84">
            <v>3.4072242350970607E-3</v>
          </cell>
          <cell r="I84">
            <v>2.3806396853622669E-3</v>
          </cell>
          <cell r="J84">
            <v>1.8582532276945154E-3</v>
          </cell>
        </row>
        <row r="85">
          <cell r="A85" t="str">
            <v>T-PHEV-STG_S2</v>
          </cell>
          <cell r="B85" t="str">
            <v>VAR_ncap</v>
          </cell>
          <cell r="C85" t="str">
            <v>-</v>
          </cell>
          <cell r="H85">
            <v>1.58574280021185E-2</v>
          </cell>
          <cell r="I85">
            <v>1.1386146510155799E-2</v>
          </cell>
          <cell r="J85">
            <v>7.6368400398181303E-3</v>
          </cell>
        </row>
        <row r="86">
          <cell r="A86" t="str">
            <v>T-PHEV-STG_S2</v>
          </cell>
          <cell r="B86" t="str">
            <v>VAR_cap</v>
          </cell>
          <cell r="C86" t="str">
            <v>-</v>
          </cell>
          <cell r="H86">
            <v>6.9490835067019779E-2</v>
          </cell>
          <cell r="I86">
            <v>4.3962071266950065E-2</v>
          </cell>
          <cell r="J86">
            <v>2.25913384263727E-2</v>
          </cell>
        </row>
        <row r="87">
          <cell r="A87" t="str">
            <v>T-Plg-GSL-mix_S4</v>
          </cell>
          <cell r="B87" t="str">
            <v>VAR_fout</v>
          </cell>
          <cell r="C87" t="str">
            <v>CO2_T</v>
          </cell>
          <cell r="H87">
            <v>1.9711178197840602</v>
          </cell>
          <cell r="I87">
            <v>0.29388064921956547</v>
          </cell>
          <cell r="J87">
            <v>0.10430925947269321</v>
          </cell>
        </row>
        <row r="88">
          <cell r="A88" t="str">
            <v>T-Plg-GSL-mix_S4</v>
          </cell>
          <cell r="B88" t="str">
            <v>VAR_fout</v>
          </cell>
          <cell r="C88" t="str">
            <v>T-PEVmix-ELC_GSL_S4</v>
          </cell>
          <cell r="H88">
            <v>1.4269638116494867E-2</v>
          </cell>
          <cell r="I88">
            <v>2.2141600017314429E-3</v>
          </cell>
          <cell r="J88">
            <v>8.7157149644540488E-4</v>
          </cell>
        </row>
        <row r="89">
          <cell r="A89" t="str">
            <v>T-Plg-GSL-mix_S4</v>
          </cell>
          <cell r="B89" t="str">
            <v>VAR_fin</v>
          </cell>
          <cell r="C89" t="str">
            <v>TGSL</v>
          </cell>
          <cell r="H89">
            <v>2.6708913547209487E-2</v>
          </cell>
          <cell r="I89">
            <v>3.9821226181512839E-3</v>
          </cell>
          <cell r="J89">
            <v>1.4134045999009931E-3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T-ELC-car-PlgSTGAUXout_S3</v>
          </cell>
          <cell r="H90">
            <v>3.3031336440922083</v>
          </cell>
          <cell r="I90">
            <v>4.1270463552763825</v>
          </cell>
          <cell r="J90">
            <v>4.6098637774461011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T-ELC-car-PlgSTGOut_S3</v>
          </cell>
          <cell r="H91">
            <v>3.3031336440922079</v>
          </cell>
          <cell r="I91">
            <v>4.1270463552763816</v>
          </cell>
          <cell r="J91">
            <v>4.6098637774460993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T-ELC-car-PlgSTGAUXin_S3</v>
          </cell>
          <cell r="H92">
            <v>3.3034652466712116</v>
          </cell>
          <cell r="I92">
            <v>4.1274592896223092</v>
          </cell>
          <cell r="J92">
            <v>4.6103251930651101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T-ELC-car-PlgSTGin_S3</v>
          </cell>
          <cell r="H93">
            <v>3.3034652466712116</v>
          </cell>
          <cell r="I93">
            <v>4.1274592896223092</v>
          </cell>
          <cell r="J93">
            <v>4.6103251930651101</v>
          </cell>
        </row>
        <row r="94">
          <cell r="A94" t="str">
            <v>T-PHEV-STG_S3</v>
          </cell>
          <cell r="B94" t="str">
            <v>VAR_ncap</v>
          </cell>
          <cell r="C94" t="str">
            <v>-</v>
          </cell>
          <cell r="H94">
            <v>42.510988422664703</v>
          </cell>
          <cell r="I94">
            <v>25.651321197830601</v>
          </cell>
          <cell r="J94">
            <v>47.900977653727999</v>
          </cell>
        </row>
        <row r="95">
          <cell r="A95" t="str">
            <v>T-PHEV-STG_S3</v>
          </cell>
          <cell r="B95" t="str">
            <v>VAR_cap</v>
          </cell>
          <cell r="C95" t="str">
            <v>-</v>
          </cell>
          <cell r="H95">
            <v>69.456090915188497</v>
          </cell>
          <cell r="I95">
            <v>59.114373352338298</v>
          </cell>
          <cell r="J95">
            <v>65.670212615533998</v>
          </cell>
        </row>
        <row r="96">
          <cell r="A96" t="str">
            <v>TFLGV-HYBDSL</v>
          </cell>
          <cell r="B96" t="str">
            <v>VAR_fout</v>
          </cell>
          <cell r="C96" t="str">
            <v>CO2_T</v>
          </cell>
          <cell r="H96">
            <v>334.7618164570556</v>
          </cell>
          <cell r="I96">
            <v>219.59379343822334</v>
          </cell>
          <cell r="J96">
            <v>248.21655843436363</v>
          </cell>
        </row>
        <row r="97">
          <cell r="A97" t="str">
            <v>TFLGV-HYBDSL</v>
          </cell>
          <cell r="B97" t="str">
            <v>VAR_fout</v>
          </cell>
          <cell r="C97" t="str">
            <v>TFLGV</v>
          </cell>
          <cell r="H97">
            <v>2.1043300993027247</v>
          </cell>
          <cell r="I97">
            <v>1.3803779476486313</v>
          </cell>
          <cell r="J97">
            <v>1.5603021293970361</v>
          </cell>
        </row>
        <row r="98">
          <cell r="A98" t="str">
            <v>TFLGV-HYBDSL</v>
          </cell>
          <cell r="B98" t="str">
            <v>VAR_fin</v>
          </cell>
          <cell r="C98" t="str">
            <v>TDSL</v>
          </cell>
          <cell r="H98">
            <v>4.567009774311809</v>
          </cell>
          <cell r="I98">
            <v>2.9958225571381081</v>
          </cell>
          <cell r="J98">
            <v>3.386310483415595</v>
          </cell>
        </row>
        <row r="99">
          <cell r="A99" t="str">
            <v>TFLGV-HYBDSL</v>
          </cell>
          <cell r="B99" t="str">
            <v>VAR_ncap</v>
          </cell>
          <cell r="C99" t="str">
            <v>-</v>
          </cell>
          <cell r="H99">
            <v>8.9762027663609703E-2</v>
          </cell>
          <cell r="I99">
            <v>3.0036905705486299E-5</v>
          </cell>
          <cell r="J99">
            <v>0.10725459437643101</v>
          </cell>
        </row>
        <row r="100">
          <cell r="A100" t="str">
            <v>TFLGV-HYBDSL</v>
          </cell>
          <cell r="B100" t="str">
            <v>VAR_cap</v>
          </cell>
          <cell r="C100" t="str">
            <v>-</v>
          </cell>
          <cell r="H100">
            <v>0.20640481905185479</v>
          </cell>
          <cell r="I100">
            <v>0.10686389394311827</v>
          </cell>
          <cell r="J100">
            <v>0.12302186812888902</v>
          </cell>
        </row>
        <row r="101">
          <cell r="A101" t="str">
            <v>TFHGV-FCLH2O</v>
          </cell>
          <cell r="B101" t="str">
            <v>VAR_fout</v>
          </cell>
          <cell r="C101" t="str">
            <v>TFHGV</v>
          </cell>
          <cell r="H101">
            <v>2.252667187990511E-5</v>
          </cell>
          <cell r="I101">
            <v>2.2184588203819785E-5</v>
          </cell>
          <cell r="J101">
            <v>2.1278711696373779E-5</v>
          </cell>
        </row>
        <row r="102">
          <cell r="A102" t="str">
            <v>TFHGV-FCLH2O</v>
          </cell>
          <cell r="B102" t="str">
            <v>VAR_fin</v>
          </cell>
          <cell r="C102" t="str">
            <v>TH2O</v>
          </cell>
          <cell r="H102">
            <v>1.1594608849423763E-4</v>
          </cell>
          <cell r="I102">
            <v>1.1135902758792466E-4</v>
          </cell>
          <cell r="J102">
            <v>9.7817664224180516E-5</v>
          </cell>
        </row>
        <row r="103">
          <cell r="A103" t="str">
            <v>TFHGV-FCLH2O</v>
          </cell>
          <cell r="B103" t="str">
            <v>VAR_ncap</v>
          </cell>
          <cell r="C103" t="str">
            <v>-</v>
          </cell>
          <cell r="H103">
            <v>4.56620733805863E-7</v>
          </cell>
          <cell r="I103">
            <v>2.5411576158784301E-7</v>
          </cell>
          <cell r="J103">
            <v>4.24263369139747E-7</v>
          </cell>
        </row>
        <row r="104">
          <cell r="A104" t="str">
            <v>TFHGV-FCLH2O</v>
          </cell>
          <cell r="B104" t="str">
            <v>VAR_cap</v>
          </cell>
          <cell r="C104" t="str">
            <v>-</v>
          </cell>
          <cell r="H104">
            <v>4.9133008938080701E-7</v>
          </cell>
          <cell r="I104">
            <v>4.803095542707631E-7</v>
          </cell>
          <cell r="J104">
            <v>4.6885779760909301E-7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T-ELC-car-PlgSTGAUXout_S4</v>
          </cell>
          <cell r="H105">
            <v>7.4527489290206464E-3</v>
          </cell>
          <cell r="I105">
            <v>4.5412589723125242E-3</v>
          </cell>
          <cell r="J105">
            <v>4.6936972112976575E-3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T-ELC-car-PlgSTGOut_S4</v>
          </cell>
          <cell r="H106">
            <v>7.4527489290206464E-3</v>
          </cell>
          <cell r="I106">
            <v>4.5412589723125233E-3</v>
          </cell>
          <cell r="J106">
            <v>4.6936972112976575E-3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T-ELC-car-PlgSTGAUXin_S4</v>
          </cell>
          <cell r="H107">
            <v>7.4547630158323724E-3</v>
          </cell>
          <cell r="I107">
            <v>4.5426175900789038E-3</v>
          </cell>
          <cell r="J107">
            <v>4.6945434806487446E-3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T-ELC-car-PlgSTGin_S4</v>
          </cell>
          <cell r="H108">
            <v>7.4547630158323724E-3</v>
          </cell>
          <cell r="I108">
            <v>4.5426175900789038E-3</v>
          </cell>
          <cell r="J108">
            <v>4.6945434806487446E-3</v>
          </cell>
        </row>
        <row r="109">
          <cell r="A109" t="str">
            <v>T-PHEV-STG_S4</v>
          </cell>
          <cell r="B109" t="str">
            <v>VAR_ncap</v>
          </cell>
          <cell r="C109" t="str">
            <v>-</v>
          </cell>
          <cell r="H109">
            <v>2.9869835469172299E-2</v>
          </cell>
          <cell r="I109">
            <v>2.3114102746285399E-2</v>
          </cell>
          <cell r="J109">
            <v>2.0800495504377799E-2</v>
          </cell>
        </row>
        <row r="110">
          <cell r="A110" t="str">
            <v>T-PHEV-STG_S4</v>
          </cell>
          <cell r="B110" t="str">
            <v>VAR_cap</v>
          </cell>
          <cell r="C110" t="str">
            <v>-</v>
          </cell>
          <cell r="H110">
            <v>9.2377789367187782E-2</v>
          </cell>
          <cell r="I110">
            <v>7.345130413893651E-2</v>
          </cell>
          <cell r="J110">
            <v>5.0160303769297157E-2</v>
          </cell>
        </row>
        <row r="111">
          <cell r="A111" t="str">
            <v>TFLGV-ICEGSLExt</v>
          </cell>
          <cell r="B111" t="str">
            <v>VAR_fout</v>
          </cell>
          <cell r="C111" t="str">
            <v>CO2_T</v>
          </cell>
        </row>
        <row r="112">
          <cell r="A112" t="str">
            <v>TFLGV-ICEGSLExt</v>
          </cell>
          <cell r="B112" t="str">
            <v>VAR_fout</v>
          </cell>
          <cell r="C112" t="str">
            <v>TFLGV</v>
          </cell>
        </row>
        <row r="113">
          <cell r="A113" t="str">
            <v>TFLGV-ICEGSLExt</v>
          </cell>
          <cell r="B113" t="str">
            <v>VAR_fin</v>
          </cell>
          <cell r="C113" t="str">
            <v>TGSL</v>
          </cell>
        </row>
        <row r="114">
          <cell r="A114" t="str">
            <v>TFLGV-ICEGSLExt</v>
          </cell>
          <cell r="B114" t="str">
            <v>VAR_cap</v>
          </cell>
          <cell r="C114" t="str">
            <v>-</v>
          </cell>
        </row>
        <row r="115">
          <cell r="A115" t="str">
            <v>TFRLFELCEXT</v>
          </cell>
          <cell r="B115" t="str">
            <v>VAR_fout</v>
          </cell>
          <cell r="C115" t="str">
            <v>TFRLF</v>
          </cell>
          <cell r="H115">
            <v>3.3096939474878913E-2</v>
          </cell>
          <cell r="I115">
            <v>3.3878028967656404E-2</v>
          </cell>
          <cell r="J115">
            <v>3.6421670635295639E-2</v>
          </cell>
        </row>
        <row r="116">
          <cell r="A116" t="str">
            <v>TFRLFELCEXT</v>
          </cell>
          <cell r="B116" t="str">
            <v>VAR_fin</v>
          </cell>
          <cell r="C116" t="str">
            <v>TELC</v>
          </cell>
          <cell r="H116">
            <v>1.9813742598291739</v>
          </cell>
          <cell r="I116">
            <v>2.028134795400355</v>
          </cell>
          <cell r="J116">
            <v>2.1804119003669564</v>
          </cell>
        </row>
        <row r="117">
          <cell r="A117" t="str">
            <v>TFRLFELCEXT</v>
          </cell>
          <cell r="B117" t="str">
            <v>VAR_ncap</v>
          </cell>
          <cell r="C117" t="str">
            <v>-</v>
          </cell>
          <cell r="H117">
            <v>1.3424299204663201E-4</v>
          </cell>
          <cell r="I117">
            <v>7.2104159522851999E-5</v>
          </cell>
          <cell r="J117">
            <v>1.49580579517091E-3</v>
          </cell>
        </row>
        <row r="118">
          <cell r="A118" t="str">
            <v>TFRLFELCEXT</v>
          </cell>
          <cell r="B118" t="str">
            <v>VAR_cap</v>
          </cell>
          <cell r="C118" t="str">
            <v>-</v>
          </cell>
          <cell r="H118">
            <v>3.0554491139915397E-3</v>
          </cell>
          <cell r="I118">
            <v>3.1275532735143916E-3</v>
          </cell>
          <cell r="J118">
            <v>3.3623637356686399E-3</v>
          </cell>
        </row>
        <row r="119">
          <cell r="A119" t="str">
            <v>TFLGV-ICEDSLExt</v>
          </cell>
          <cell r="B119" t="str">
            <v>VAR_fout</v>
          </cell>
          <cell r="C119" t="str">
            <v>CO2_T</v>
          </cell>
        </row>
        <row r="120">
          <cell r="A120" t="str">
            <v>TFLGV-ICEDSLExt</v>
          </cell>
          <cell r="B120" t="str">
            <v>VAR_fout</v>
          </cell>
          <cell r="C120" t="str">
            <v>TFLGV</v>
          </cell>
        </row>
        <row r="121">
          <cell r="A121" t="str">
            <v>TFLGV-ICEDSLExt</v>
          </cell>
          <cell r="B121" t="str">
            <v>VAR_fin</v>
          </cell>
          <cell r="C121" t="str">
            <v>TDSL</v>
          </cell>
        </row>
        <row r="122">
          <cell r="A122" t="str">
            <v>TFLGV-ICEDSLExt</v>
          </cell>
          <cell r="B122" t="str">
            <v>VAR_cap</v>
          </cell>
          <cell r="C122" t="str">
            <v>-</v>
          </cell>
        </row>
        <row r="123">
          <cell r="A123" t="str">
            <v>T_C-ICE-NGA-S1</v>
          </cell>
          <cell r="B123" t="str">
            <v>VAR_fout</v>
          </cell>
          <cell r="C123" t="str">
            <v>CO2_T</v>
          </cell>
          <cell r="H123">
            <v>6.9494408190065001E-3</v>
          </cell>
          <cell r="I123">
            <v>5.4775363162399473E-3</v>
          </cell>
          <cell r="J123">
            <v>3.5024949988459978E-3</v>
          </cell>
        </row>
        <row r="124">
          <cell r="A124" t="str">
            <v>T_C-ICE-NGA-S1</v>
          </cell>
          <cell r="B124" t="str">
            <v>VAR_fout</v>
          </cell>
          <cell r="C124" t="str">
            <v>TPCAR</v>
          </cell>
          <cell r="H124">
            <v>7.3865185157650129E-5</v>
          </cell>
          <cell r="I124">
            <v>6.0801433129912554E-5</v>
          </cell>
          <cell r="J124">
            <v>4.3755635693170491E-5</v>
          </cell>
        </row>
        <row r="125">
          <cell r="A125" t="str">
            <v>T_C-ICE-NGA-S1</v>
          </cell>
          <cell r="B125" t="str">
            <v>VAR_fin</v>
          </cell>
          <cell r="C125" t="str">
            <v>TNGA</v>
          </cell>
          <cell r="H125">
            <v>1.2321703579798752E-4</v>
          </cell>
          <cell r="I125">
            <v>9.7119438231204678E-5</v>
          </cell>
          <cell r="J125">
            <v>6.2100975156843978E-5</v>
          </cell>
        </row>
        <row r="126">
          <cell r="A126" t="str">
            <v>T_C-ICE-NGA-S1</v>
          </cell>
          <cell r="B126" t="str">
            <v>VAR_ncap</v>
          </cell>
          <cell r="C126" t="str">
            <v>-</v>
          </cell>
          <cell r="H126">
            <v>5.2203242782908203E-6</v>
          </cell>
          <cell r="I126">
            <v>3.26657941826523E-6</v>
          </cell>
          <cell r="J126">
            <v>3.51927517246647E-6</v>
          </cell>
        </row>
        <row r="127">
          <cell r="A127" t="str">
            <v>T_C-ICE-NGA-S1</v>
          </cell>
          <cell r="B127" t="str">
            <v>VAR_cap</v>
          </cell>
          <cell r="C127" t="str">
            <v>-</v>
          </cell>
          <cell r="H127">
            <v>9.8460671822166484E-6</v>
          </cell>
          <cell r="I127">
            <v>8.1132467124199891E-6</v>
          </cell>
          <cell r="J127">
            <v>5.9318071604449085E-6</v>
          </cell>
        </row>
        <row r="128">
          <cell r="A128" t="str">
            <v>D-T-ELC-car</v>
          </cell>
          <cell r="B128" t="str">
            <v>VAR_fout</v>
          </cell>
          <cell r="C128" t="str">
            <v>T-ELC-car</v>
          </cell>
          <cell r="H128">
            <v>27.824965233661587</v>
          </cell>
          <cell r="I128">
            <v>27.802488274385706</v>
          </cell>
          <cell r="J128">
            <v>26.481913516104939</v>
          </cell>
        </row>
        <row r="129">
          <cell r="A129" t="str">
            <v>D-T-ELC-car</v>
          </cell>
          <cell r="B129" t="str">
            <v>VAR_fin</v>
          </cell>
          <cell r="C129" t="str">
            <v>TELC</v>
          </cell>
          <cell r="H129">
            <v>27.824965233661587</v>
          </cell>
          <cell r="I129">
            <v>27.802488274385706</v>
          </cell>
          <cell r="J129">
            <v>26.481913516104939</v>
          </cell>
        </row>
        <row r="130">
          <cell r="A130" t="str">
            <v>D-T-ELC-car</v>
          </cell>
          <cell r="B130" t="str">
            <v>VAR_ncap</v>
          </cell>
          <cell r="C130" t="str">
            <v>-</v>
          </cell>
          <cell r="H130">
            <v>10.665730590443101</v>
          </cell>
          <cell r="I130">
            <v>6.44689467443418</v>
          </cell>
          <cell r="J130">
            <v>15.715260980238799</v>
          </cell>
        </row>
        <row r="131">
          <cell r="A131" t="str">
            <v>D-T-ELC-car</v>
          </cell>
          <cell r="B131" t="str">
            <v>VAR_cap</v>
          </cell>
          <cell r="C131" t="str">
            <v>-</v>
          </cell>
          <cell r="H131">
            <v>19.963242205786408</v>
          </cell>
          <cell r="I131">
            <v>22.7393168853602</v>
          </cell>
          <cell r="J131">
            <v>24.905535562798601</v>
          </cell>
        </row>
        <row r="132">
          <cell r="A132" t="str">
            <v>T_C-ICE-NGA-S2</v>
          </cell>
          <cell r="B132" t="str">
            <v>VAR_fout</v>
          </cell>
          <cell r="C132" t="str">
            <v>CO2_T</v>
          </cell>
          <cell r="H132">
            <v>1.4890240633799659E-2</v>
          </cell>
          <cell r="I132">
            <v>1.2996872999188372E-2</v>
          </cell>
          <cell r="J132">
            <v>8.1355716425991001E-3</v>
          </cell>
        </row>
        <row r="133">
          <cell r="A133" t="str">
            <v>T_C-ICE-NGA-S2</v>
          </cell>
          <cell r="B133" t="str">
            <v>VAR_fout</v>
          </cell>
          <cell r="C133" t="str">
            <v>TPCAR</v>
          </cell>
          <cell r="H133">
            <v>1.27574823178073E-4</v>
          </cell>
          <cell r="I133">
            <v>1.1543019121396844E-4</v>
          </cell>
          <cell r="J133">
            <v>8.1550072123999647E-5</v>
          </cell>
        </row>
        <row r="134">
          <cell r="A134" t="str">
            <v>T_C-ICE-NGA-S2</v>
          </cell>
          <cell r="B134" t="str">
            <v>VAR_fin</v>
          </cell>
          <cell r="C134" t="str">
            <v>TNGA</v>
          </cell>
          <cell r="H134">
            <v>2.6401135875531303E-4</v>
          </cell>
          <cell r="I134">
            <v>2.3044101062390745E-4</v>
          </cell>
          <cell r="J134">
            <v>1.4424772415955862E-4</v>
          </cell>
        </row>
        <row r="135">
          <cell r="A135" t="str">
            <v>T_C-ICE-NGA-S2</v>
          </cell>
          <cell r="B135" t="str">
            <v>VAR_ncap</v>
          </cell>
          <cell r="C135" t="str">
            <v>-</v>
          </cell>
          <cell r="H135">
            <v>6.3773487129728296E-6</v>
          </cell>
          <cell r="I135">
            <v>3.8443721171628704E-6</v>
          </cell>
          <cell r="J135">
            <v>4.3293280182756601E-6</v>
          </cell>
        </row>
        <row r="136">
          <cell r="A136" t="str">
            <v>T_C-ICE-NGA-S2</v>
          </cell>
          <cell r="B136" t="str">
            <v>VAR_cap</v>
          </cell>
          <cell r="C136" t="str">
            <v>-</v>
          </cell>
          <cell r="H136">
            <v>1.0902709384972542E-5</v>
          </cell>
          <cell r="I136">
            <v>9.8934449002458638E-6</v>
          </cell>
          <cell r="J136">
            <v>7.2310574745690704E-6</v>
          </cell>
        </row>
        <row r="137">
          <cell r="A137" t="str">
            <v>TFLGV-ICEDSL</v>
          </cell>
          <cell r="B137" t="str">
            <v>VAR_fout</v>
          </cell>
          <cell r="C137" t="str">
            <v>CO2_T</v>
          </cell>
          <cell r="H137">
            <v>0.46638157622084081</v>
          </cell>
          <cell r="I137">
            <v>0.34221666575699167</v>
          </cell>
          <cell r="J137">
            <v>0.12575767311261549</v>
          </cell>
        </row>
        <row r="138">
          <cell r="A138" t="str">
            <v>TFLGV-ICEDSL</v>
          </cell>
          <cell r="B138" t="str">
            <v>VAR_fout</v>
          </cell>
          <cell r="C138" t="str">
            <v>TFLGV</v>
          </cell>
          <cell r="H138">
            <v>2.1767517874791845E-3</v>
          </cell>
          <cell r="I138">
            <v>1.5972344896809626E-3</v>
          </cell>
          <cell r="J138">
            <v>5.8695122983907382E-4</v>
          </cell>
        </row>
        <row r="139">
          <cell r="A139" t="str">
            <v>TFLGV-ICEDSL</v>
          </cell>
          <cell r="B139" t="str">
            <v>VAR_fin</v>
          </cell>
          <cell r="C139" t="str">
            <v>TDSL</v>
          </cell>
          <cell r="H139">
            <v>6.362640876136993E-3</v>
          </cell>
          <cell r="I139">
            <v>4.6687130389766992E-3</v>
          </cell>
          <cell r="J139">
            <v>1.7156572048105802E-3</v>
          </cell>
        </row>
        <row r="140">
          <cell r="A140" t="str">
            <v>TFLGV-ICEDSL</v>
          </cell>
          <cell r="B140" t="str">
            <v>VAR_ncap</v>
          </cell>
          <cell r="C140" t="str">
            <v>-</v>
          </cell>
          <cell r="H140">
            <v>1.18320316948226E-4</v>
          </cell>
          <cell r="I140">
            <v>1.92822519116162E-5</v>
          </cell>
          <cell r="J140">
            <v>2.1677510963066399E-5</v>
          </cell>
        </row>
        <row r="141">
          <cell r="A141" t="str">
            <v>TFLGV-ICEDSL</v>
          </cell>
          <cell r="B141" t="str">
            <v>VAR_cap</v>
          </cell>
          <cell r="C141" t="str">
            <v>-</v>
          </cell>
          <cell r="H141">
            <v>2.002135309114664E-4</v>
          </cell>
          <cell r="I141">
            <v>1.4772816601665964E-4</v>
          </cell>
          <cell r="J141">
            <v>5.2105769469038593E-5</v>
          </cell>
        </row>
        <row r="142">
          <cell r="A142" t="str">
            <v>T_C-ICE-NGA-S3</v>
          </cell>
          <cell r="B142" t="str">
            <v>VAR_fout</v>
          </cell>
          <cell r="C142" t="str">
            <v>CO2_T</v>
          </cell>
          <cell r="H142">
            <v>2.1171757651003476E-2</v>
          </cell>
          <cell r="I142">
            <v>1.9132724209626729E-2</v>
          </cell>
          <cell r="J142">
            <v>1.433022793758662E-2</v>
          </cell>
        </row>
        <row r="143">
          <cell r="A143" t="str">
            <v>T_C-ICE-NGA-S3</v>
          </cell>
          <cell r="B143" t="str">
            <v>VAR_fout</v>
          </cell>
          <cell r="C143" t="str">
            <v>TPCAR</v>
          </cell>
          <cell r="H143">
            <v>1.7761699108378396E-4</v>
          </cell>
          <cell r="I143">
            <v>1.6359524095602276E-4</v>
          </cell>
          <cell r="J143">
            <v>1.4051415558782315E-4</v>
          </cell>
        </row>
        <row r="144">
          <cell r="A144" t="str">
            <v>T_C-ICE-NGA-S3</v>
          </cell>
          <cell r="B144" t="str">
            <v>VAR_fin</v>
          </cell>
          <cell r="C144" t="str">
            <v>TNGA</v>
          </cell>
          <cell r="H144">
            <v>3.7538577395396266E-4</v>
          </cell>
          <cell r="I144">
            <v>3.39232698752247E-4</v>
          </cell>
          <cell r="J144">
            <v>2.5408205563096824E-4</v>
          </cell>
        </row>
        <row r="145">
          <cell r="A145" t="str">
            <v>T_C-ICE-NGA-S3</v>
          </cell>
          <cell r="B145" t="str">
            <v>VAR_ncap</v>
          </cell>
          <cell r="C145" t="str">
            <v>-</v>
          </cell>
          <cell r="H145">
            <v>7.9783265660384497E-6</v>
          </cell>
          <cell r="I145">
            <v>4.9184184151916096E-6</v>
          </cell>
          <cell r="J145">
            <v>7.4568205444740804E-6</v>
          </cell>
        </row>
        <row r="146">
          <cell r="A146" t="str">
            <v>T_C-ICE-NGA-S3</v>
          </cell>
          <cell r="B146" t="str">
            <v>VAR_cap</v>
          </cell>
          <cell r="C146" t="str">
            <v>-</v>
          </cell>
          <cell r="H146">
            <v>1.3601745871473199E-5</v>
          </cell>
          <cell r="I146">
            <v>1.2437180216069013E-5</v>
          </cell>
          <cell r="J146">
            <v>1.08430781858915E-5</v>
          </cell>
        </row>
        <row r="147">
          <cell r="A147" t="str">
            <v>T_C-ICE-NGA-S4</v>
          </cell>
          <cell r="B147" t="str">
            <v>VAR_fout</v>
          </cell>
          <cell r="C147" t="str">
            <v>CO2_T</v>
          </cell>
          <cell r="H147">
            <v>1.6870475122839172E-2</v>
          </cell>
          <cell r="I147">
            <v>1.7175572520607703E-2</v>
          </cell>
          <cell r="J147">
            <v>1.5172928979617931E-2</v>
          </cell>
        </row>
        <row r="148">
          <cell r="A148" t="str">
            <v>T_C-ICE-NGA-S4</v>
          </cell>
          <cell r="B148" t="str">
            <v>VAR_fout</v>
          </cell>
          <cell r="C148" t="str">
            <v>TPCAR</v>
          </cell>
          <cell r="H148">
            <v>1.4299806577123861E-4</v>
          </cell>
          <cell r="I148">
            <v>1.4809428534622534E-4</v>
          </cell>
          <cell r="J148">
            <v>1.514164611920713E-4</v>
          </cell>
        </row>
        <row r="149">
          <cell r="A149" t="str">
            <v>T_C-ICE-NGA-S4</v>
          </cell>
          <cell r="B149" t="str">
            <v>VAR_fin</v>
          </cell>
          <cell r="C149" t="str">
            <v>TNGA</v>
          </cell>
          <cell r="H149">
            <v>2.9912189934112063E-4</v>
          </cell>
          <cell r="I149">
            <v>3.045314276703493E-4</v>
          </cell>
          <cell r="J149">
            <v>2.6902356346840243E-4</v>
          </cell>
        </row>
        <row r="150">
          <cell r="A150" t="str">
            <v>T_C-ICE-NGA-S4</v>
          </cell>
          <cell r="B150" t="str">
            <v>VAR_ncap</v>
          </cell>
          <cell r="C150" t="str">
            <v>-</v>
          </cell>
          <cell r="H150">
            <v>8.3718264669143298E-6</v>
          </cell>
          <cell r="I150">
            <v>5.36588739120232E-6</v>
          </cell>
          <cell r="J150">
            <v>1.0427988417345699E-5</v>
          </cell>
        </row>
        <row r="151">
          <cell r="A151" t="str">
            <v>T_C-ICE-NGA-S4</v>
          </cell>
          <cell r="B151" t="str">
            <v>VAR_cap</v>
          </cell>
          <cell r="C151" t="str">
            <v>-</v>
          </cell>
          <cell r="H151">
            <v>1.2816852697577607E-5</v>
          </cell>
          <cell r="I151">
            <v>1.3174362058069418E-5</v>
          </cell>
          <cell r="J151">
            <v>1.3703390429074E-5</v>
          </cell>
        </row>
        <row r="152">
          <cell r="A152" t="str">
            <v>T_C-MHY-GSL-S1</v>
          </cell>
          <cell r="B152" t="str">
            <v>VAR_fout</v>
          </cell>
          <cell r="C152" t="str">
            <v>CO2_T</v>
          </cell>
          <cell r="H152">
            <v>41.744970108010172</v>
          </cell>
          <cell r="I152">
            <v>20.730622149660448</v>
          </cell>
          <cell r="J152">
            <v>3.9927008293620593E-2</v>
          </cell>
        </row>
        <row r="153">
          <cell r="A153" t="str">
            <v>T_C-MHY-GSL-S1</v>
          </cell>
          <cell r="B153" t="str">
            <v>VAR_fout</v>
          </cell>
          <cell r="C153" t="str">
            <v>TPCAR</v>
          </cell>
          <cell r="H153">
            <v>0.34479720653382168</v>
          </cell>
          <cell r="I153">
            <v>0.17131824170298326</v>
          </cell>
          <cell r="J153">
            <v>4.0016651548785908E-4</v>
          </cell>
        </row>
        <row r="154">
          <cell r="A154" t="str">
            <v>T_C-MHY-GSL-S1</v>
          </cell>
          <cell r="B154" t="str">
            <v>VAR_fin</v>
          </cell>
          <cell r="C154" t="str">
            <v>TGSL</v>
          </cell>
          <cell r="H154">
            <v>0.56565000146355393</v>
          </cell>
          <cell r="I154">
            <v>0.28090273915529096</v>
          </cell>
          <cell r="J154">
            <v>5.4101637254228431E-4</v>
          </cell>
        </row>
        <row r="155">
          <cell r="A155" t="str">
            <v>T_C-MHY-GSL-S1</v>
          </cell>
          <cell r="B155" t="str">
            <v>VAR_ncap</v>
          </cell>
          <cell r="C155" t="str">
            <v>-</v>
          </cell>
          <cell r="H155">
            <v>1.09655181421975E-4</v>
          </cell>
          <cell r="I155">
            <v>4.2215960640968901E-5</v>
          </cell>
          <cell r="J155">
            <v>1.22573089823812E-5</v>
          </cell>
        </row>
        <row r="156">
          <cell r="A156" t="str">
            <v>T_C-MHY-GSL-S1</v>
          </cell>
          <cell r="B156" t="str">
            <v>VAR_cap</v>
          </cell>
          <cell r="C156" t="str">
            <v>-</v>
          </cell>
          <cell r="H156">
            <v>5.2394728546966897E-2</v>
          </cell>
          <cell r="I156">
            <v>2.6031169756403599E-2</v>
          </cell>
          <cell r="J156">
            <v>5.9183738769334199E-5</v>
          </cell>
        </row>
        <row r="157">
          <cell r="A157" t="str">
            <v>T_TRLY_ELC</v>
          </cell>
          <cell r="B157" t="str">
            <v>VAR_fout</v>
          </cell>
          <cell r="C157" t="str">
            <v>TPTRLY</v>
          </cell>
          <cell r="H157">
            <v>3.1140487340042711E-2</v>
          </cell>
          <cell r="I157">
            <v>3.2006602244411902E-2</v>
          </cell>
          <cell r="J157">
            <v>3.3071687199031169E-2</v>
          </cell>
        </row>
        <row r="158">
          <cell r="A158" t="str">
            <v>T_TRLY_ELC</v>
          </cell>
          <cell r="B158" t="str">
            <v>VAR_fin</v>
          </cell>
          <cell r="C158" t="str">
            <v>TELC</v>
          </cell>
          <cell r="H158">
            <v>0.45958965891661224</v>
          </cell>
          <cell r="I158">
            <v>0.47237229295618205</v>
          </cell>
          <cell r="J158">
            <v>0.48809144422268363</v>
          </cell>
        </row>
        <row r="159">
          <cell r="A159" t="str">
            <v>T_C-MHY-GSL-S2</v>
          </cell>
          <cell r="B159" t="str">
            <v>VAR_fout</v>
          </cell>
          <cell r="C159" t="str">
            <v>CO2_T</v>
          </cell>
          <cell r="H159">
            <v>0.23455275382889432</v>
          </cell>
          <cell r="I159">
            <v>0.18493343066207746</v>
          </cell>
          <cell r="J159">
            <v>6.0157129918187599E-2</v>
          </cell>
        </row>
        <row r="160">
          <cell r="A160" t="str">
            <v>T_C-MHY-GSL-S2</v>
          </cell>
          <cell r="B160" t="str">
            <v>VAR_fout</v>
          </cell>
          <cell r="C160" t="str">
            <v>TPCAR</v>
          </cell>
          <cell r="H160">
            <v>1.6273984516965441E-3</v>
          </cell>
          <cell r="I160">
            <v>1.3827973299055151E-3</v>
          </cell>
          <cell r="J160">
            <v>5.0505516483564071E-4</v>
          </cell>
        </row>
        <row r="161">
          <cell r="A161" t="str">
            <v>T_C-MHY-GSL-S2</v>
          </cell>
          <cell r="B161" t="str">
            <v>VAR_fin</v>
          </cell>
          <cell r="C161" t="str">
            <v>TGSL</v>
          </cell>
          <cell r="H161">
            <v>3.1782215965974864E-3</v>
          </cell>
          <cell r="I161">
            <v>2.5058730442015886E-3</v>
          </cell>
          <cell r="J161">
            <v>8.1513726176406112E-4</v>
          </cell>
        </row>
        <row r="162">
          <cell r="A162" t="str">
            <v>T_C-MHY-GSL-S2</v>
          </cell>
          <cell r="B162" t="str">
            <v>VAR_ncap</v>
          </cell>
          <cell r="C162" t="str">
            <v>-</v>
          </cell>
          <cell r="H162">
            <v>7.7649176379575402E-5</v>
          </cell>
          <cell r="I162">
            <v>3.7038933000349803E-5</v>
          </cell>
          <cell r="J162">
            <v>1.37940190341881E-5</v>
          </cell>
        </row>
        <row r="163">
          <cell r="A163" t="str">
            <v>T_C-MHY-GSL-S2</v>
          </cell>
          <cell r="B163" t="str">
            <v>VAR_cap</v>
          </cell>
          <cell r="C163" t="str">
            <v>-</v>
          </cell>
          <cell r="H163">
            <v>1.57114795293754E-4</v>
          </cell>
          <cell r="I163">
            <v>1.33285019228284E-4</v>
          </cell>
          <cell r="J163">
            <v>4.9887387364817799E-5</v>
          </cell>
        </row>
        <row r="164">
          <cell r="A164" t="str">
            <v>T_C-MHY-DSL-S1</v>
          </cell>
          <cell r="B164" t="str">
            <v>VAR_fout</v>
          </cell>
          <cell r="C164" t="str">
            <v>CO2_T</v>
          </cell>
          <cell r="H164">
            <v>33.877270434291994</v>
          </cell>
          <cell r="I164">
            <v>19.268304889224911</v>
          </cell>
          <cell r="J164">
            <v>1.6920335558409556</v>
          </cell>
        </row>
        <row r="165">
          <cell r="A165" t="str">
            <v>T_C-MHY-DSL-S1</v>
          </cell>
          <cell r="B165" t="str">
            <v>VAR_fout</v>
          </cell>
          <cell r="C165" t="str">
            <v>TPCAR</v>
          </cell>
          <cell r="H165">
            <v>0.30266402761026545</v>
          </cell>
          <cell r="I165">
            <v>0.17392938833078092</v>
          </cell>
          <cell r="J165">
            <v>1.6339531601256032E-2</v>
          </cell>
        </row>
        <row r="166">
          <cell r="A166" t="str">
            <v>T_C-MHY-DSL-S1</v>
          </cell>
          <cell r="B166" t="str">
            <v>VAR_fin</v>
          </cell>
          <cell r="C166" t="str">
            <v>TDSL</v>
          </cell>
          <cell r="H166">
            <v>0.46217285722090062</v>
          </cell>
          <cell r="I166">
            <v>0.26286909807946657</v>
          </cell>
          <cell r="J166">
            <v>2.3083677433028083E-2</v>
          </cell>
        </row>
        <row r="167">
          <cell r="A167" t="str">
            <v>T_C-MHY-DSL-S1</v>
          </cell>
          <cell r="B167" t="str">
            <v>VAR_ncap</v>
          </cell>
          <cell r="C167" t="str">
            <v>-</v>
          </cell>
          <cell r="H167">
            <v>9.6112222922073495E-3</v>
          </cell>
          <cell r="I167">
            <v>1.2725626676056499E-4</v>
          </cell>
          <cell r="J167">
            <v>2.0295714505717898E-5</v>
          </cell>
        </row>
        <row r="168">
          <cell r="A168" t="str">
            <v>T_C-MHY-DSL-S1</v>
          </cell>
          <cell r="B168" t="str">
            <v>VAR_cap</v>
          </cell>
          <cell r="C168" t="str">
            <v>-</v>
          </cell>
          <cell r="H168">
            <v>4.59908720418849E-2</v>
          </cell>
          <cell r="I168">
            <v>2.64268133090221E-2</v>
          </cell>
          <cell r="J168">
            <v>2.48098530058067E-3</v>
          </cell>
        </row>
        <row r="169">
          <cell r="A169" t="str">
            <v>T_C-MHY-GSL-S3</v>
          </cell>
          <cell r="B169" t="str">
            <v>VAR_fout</v>
          </cell>
          <cell r="C169" t="str">
            <v>CO2_T</v>
          </cell>
          <cell r="H169">
            <v>0.22889659091540898</v>
          </cell>
          <cell r="I169">
            <v>0.19452887098659041</v>
          </cell>
          <cell r="J169">
            <v>7.1064316322781096E-2</v>
          </cell>
        </row>
        <row r="170">
          <cell r="A170" t="str">
            <v>T_C-MHY-GSL-S3</v>
          </cell>
          <cell r="B170" t="str">
            <v>VAR_fout</v>
          </cell>
          <cell r="C170" t="str">
            <v>TPCAR</v>
          </cell>
          <cell r="H170">
            <v>1.4745830068966428E-3</v>
          </cell>
          <cell r="I170">
            <v>1.3716879349032613E-3</v>
          </cell>
          <cell r="J170">
            <v>5.7561064664265191E-4</v>
          </cell>
        </row>
        <row r="171">
          <cell r="A171" t="str">
            <v>T_C-MHY-GSL-S3</v>
          </cell>
          <cell r="B171" t="str">
            <v>VAR_fin</v>
          </cell>
          <cell r="C171" t="str">
            <v>TGSL</v>
          </cell>
          <cell r="H171">
            <v>3.1015798227020152E-3</v>
          </cell>
          <cell r="I171">
            <v>2.6358925607939086E-3</v>
          </cell>
          <cell r="J171">
            <v>9.6293111548483913E-4</v>
          </cell>
        </row>
        <row r="172">
          <cell r="A172" t="str">
            <v>T_C-MHY-GSL-S3</v>
          </cell>
          <cell r="B172" t="str">
            <v>VAR_ncap</v>
          </cell>
          <cell r="C172" t="str">
            <v>-</v>
          </cell>
          <cell r="H172">
            <v>5.3643530876425903E-5</v>
          </cell>
          <cell r="I172">
            <v>3.6716345843798599E-5</v>
          </cell>
          <cell r="J172">
            <v>1.88752410207778E-5</v>
          </cell>
        </row>
        <row r="173">
          <cell r="A173" t="str">
            <v>T_C-MHY-GSL-S3</v>
          </cell>
          <cell r="B173" t="str">
            <v>VAR_cap</v>
          </cell>
          <cell r="C173" t="str">
            <v>-</v>
          </cell>
          <cell r="H173">
            <v>1.1203685555165199E-4</v>
          </cell>
          <cell r="I173">
            <v>1.0278368561127899E-4</v>
          </cell>
          <cell r="J173">
            <v>4.8068232317649697E-5</v>
          </cell>
        </row>
        <row r="174">
          <cell r="A174" t="str">
            <v>T_C-MHY-DSL-S2</v>
          </cell>
          <cell r="B174" t="str">
            <v>VAR_fout</v>
          </cell>
          <cell r="C174" t="str">
            <v>CO2_T</v>
          </cell>
          <cell r="H174">
            <v>0.31191123097667339</v>
          </cell>
          <cell r="I174">
            <v>0.36599363830412468</v>
          </cell>
          <cell r="J174">
            <v>0.12781650744115741</v>
          </cell>
        </row>
        <row r="175">
          <cell r="A175" t="str">
            <v>T_C-MHY-DSL-S2</v>
          </cell>
          <cell r="B175" t="str">
            <v>VAR_fout</v>
          </cell>
          <cell r="C175" t="str">
            <v>TPCAR</v>
          </cell>
          <cell r="H175">
            <v>2.340966907125E-3</v>
          </cell>
          <cell r="I175">
            <v>2.9283785672006282E-3</v>
          </cell>
          <cell r="J175">
            <v>1.1059213237431579E-3</v>
          </cell>
        </row>
        <row r="176">
          <cell r="A176" t="str">
            <v>T_C-MHY-DSL-S2</v>
          </cell>
          <cell r="B176" t="str">
            <v>VAR_fin</v>
          </cell>
          <cell r="C176" t="str">
            <v>TDSL</v>
          </cell>
          <cell r="H176">
            <v>4.2552691811278713E-3</v>
          </cell>
          <cell r="I176">
            <v>4.9930919277506912E-3</v>
          </cell>
          <cell r="J176">
            <v>1.7437449855546721E-3</v>
          </cell>
        </row>
        <row r="177">
          <cell r="A177" t="str">
            <v>T_C-MHY-DSL-S2</v>
          </cell>
          <cell r="B177" t="str">
            <v>VAR_ncap</v>
          </cell>
          <cell r="C177" t="str">
            <v>-</v>
          </cell>
          <cell r="H177">
            <v>1.5310844829035099E-4</v>
          </cell>
          <cell r="I177">
            <v>9.5145730053237899E-5</v>
          </cell>
          <cell r="J177">
            <v>2.7524082717302201E-5</v>
          </cell>
        </row>
        <row r="178">
          <cell r="A178" t="str">
            <v>T_C-MHY-DSL-S2</v>
          </cell>
          <cell r="B178" t="str">
            <v>VAR_cap</v>
          </cell>
          <cell r="C178" t="str">
            <v>-</v>
          </cell>
          <cell r="H178">
            <v>2.2549990768885801E-4</v>
          </cell>
          <cell r="I178">
            <v>2.5186941861299301E-4</v>
          </cell>
          <cell r="J178">
            <v>1.0982752861675201E-4</v>
          </cell>
        </row>
        <row r="179">
          <cell r="A179" t="str">
            <v>T_C-MHY-GSL-S4</v>
          </cell>
          <cell r="B179" t="str">
            <v>VAR_fout</v>
          </cell>
          <cell r="C179" t="str">
            <v>CO2_T</v>
          </cell>
          <cell r="H179">
            <v>13.36957800615874</v>
          </cell>
          <cell r="I179">
            <v>49.77433079498708</v>
          </cell>
          <cell r="J179">
            <v>74.491088884526818</v>
          </cell>
        </row>
        <row r="180">
          <cell r="A180" t="str">
            <v>T_C-MHY-GSL-S4</v>
          </cell>
          <cell r="B180" t="str">
            <v>VAR_fout</v>
          </cell>
          <cell r="C180" t="str">
            <v>TPCAR</v>
          </cell>
          <cell r="H180">
            <v>9.3843034182484616E-2</v>
          </cell>
          <cell r="I180">
            <v>0.37861785265130893</v>
          </cell>
          <cell r="J180">
            <v>0.6731569583753233</v>
          </cell>
        </row>
        <row r="181">
          <cell r="A181" t="str">
            <v>T_C-MHY-GSL-S4</v>
          </cell>
          <cell r="B181" t="str">
            <v>VAR_fin</v>
          </cell>
          <cell r="C181" t="str">
            <v>TGSL</v>
          </cell>
          <cell r="H181">
            <v>0.18115959357938657</v>
          </cell>
          <cell r="I181">
            <v>0.6744489267613436</v>
          </cell>
          <cell r="J181">
            <v>1.0093643480288188</v>
          </cell>
        </row>
        <row r="182">
          <cell r="A182" t="str">
            <v>T_C-MHY-GSL-S4</v>
          </cell>
          <cell r="B182" t="str">
            <v>VAR_ncap</v>
          </cell>
          <cell r="C182" t="str">
            <v>-</v>
          </cell>
          <cell r="H182">
            <v>1.0581203013769001E-2</v>
          </cell>
          <cell r="I182">
            <v>3.4640422557962097E-2</v>
          </cell>
          <cell r="J182">
            <v>6.5080835002528301E-2</v>
          </cell>
        </row>
        <row r="183">
          <cell r="A183" t="str">
            <v>T_C-MHY-GSL-S4</v>
          </cell>
          <cell r="B183" t="str">
            <v>VAR_cap</v>
          </cell>
          <cell r="C183" t="str">
            <v>-</v>
          </cell>
          <cell r="H183">
            <v>1.05170040930272E-2</v>
          </cell>
          <cell r="I183">
            <v>4.2318476972306E-2</v>
          </cell>
          <cell r="J183">
            <v>7.5703492215497006E-2</v>
          </cell>
        </row>
        <row r="184">
          <cell r="A184" t="str">
            <v>T_C-MHY-DSL-S3</v>
          </cell>
          <cell r="B184" t="str">
            <v>VAR_fout</v>
          </cell>
          <cell r="C184" t="str">
            <v>CO2_T</v>
          </cell>
          <cell r="H184">
            <v>0.37831279944805174</v>
          </cell>
          <cell r="I184">
            <v>25.995609919376626</v>
          </cell>
          <cell r="J184">
            <v>48.718932353718543</v>
          </cell>
        </row>
        <row r="185">
          <cell r="A185" t="str">
            <v>T_C-MHY-DSL-S3</v>
          </cell>
          <cell r="B185" t="str">
            <v>VAR_fout</v>
          </cell>
          <cell r="C185" t="str">
            <v>TPCAR</v>
          </cell>
          <cell r="H185">
            <v>2.6710081134624468E-3</v>
          </cell>
          <cell r="I185">
            <v>0.20808133427433811</v>
          </cell>
          <cell r="J185">
            <v>0.4528443352896111</v>
          </cell>
        </row>
        <row r="186">
          <cell r="A186" t="str">
            <v>T_C-MHY-DSL-S3</v>
          </cell>
          <cell r="B186" t="str">
            <v>VAR_fin</v>
          </cell>
          <cell r="C186" t="str">
            <v>TDSL</v>
          </cell>
          <cell r="H186">
            <v>5.1611568819652457E-3</v>
          </cell>
          <cell r="I186">
            <v>0.35464679289736212</v>
          </cell>
          <cell r="J186">
            <v>0.66465119172876541</v>
          </cell>
        </row>
        <row r="187">
          <cell r="A187" t="str">
            <v>T_C-MHY-DSL-S3</v>
          </cell>
          <cell r="B187" t="str">
            <v>VAR_ncap</v>
          </cell>
          <cell r="C187" t="str">
            <v>-</v>
          </cell>
          <cell r="H187">
            <v>1.4264504362634101E-4</v>
          </cell>
          <cell r="I187">
            <v>1.47711101980561E-2</v>
          </cell>
          <cell r="J187">
            <v>2.7700242175342199E-2</v>
          </cell>
        </row>
        <row r="188">
          <cell r="A188" t="str">
            <v>T_C-MHY-DSL-S3</v>
          </cell>
          <cell r="B188" t="str">
            <v>VAR_cap</v>
          </cell>
          <cell r="C188" t="str">
            <v>-</v>
          </cell>
          <cell r="H188">
            <v>1.9243611141713399E-4</v>
          </cell>
          <cell r="I188">
            <v>1.4314191466221701E-2</v>
          </cell>
          <cell r="J188">
            <v>3.11466164547698E-2</v>
          </cell>
        </row>
        <row r="189">
          <cell r="A189" t="str">
            <v>T_B_c-HYBDSL-S1</v>
          </cell>
          <cell r="B189" t="str">
            <v>VAR_fout</v>
          </cell>
          <cell r="C189" t="str">
            <v>CO2_T</v>
          </cell>
          <cell r="H189">
            <v>1.9958305867568007</v>
          </cell>
          <cell r="I189">
            <v>6.9113298251215749</v>
          </cell>
          <cell r="J189">
            <v>11.682735740127214</v>
          </cell>
        </row>
        <row r="190">
          <cell r="A190" t="str">
            <v>T_B_c-HYBDSL-S1</v>
          </cell>
          <cell r="B190" t="str">
            <v>VAR_fout</v>
          </cell>
          <cell r="C190" t="str">
            <v>TPBSc</v>
          </cell>
          <cell r="H190">
            <v>5.2590295609020515E-3</v>
          </cell>
          <cell r="I190">
            <v>1.9004861567537886E-2</v>
          </cell>
          <cell r="J190">
            <v>3.5223307347378011E-2</v>
          </cell>
        </row>
        <row r="191">
          <cell r="A191" t="str">
            <v>T_B_c-HYBDSL-S1</v>
          </cell>
          <cell r="B191" t="str">
            <v>VAR_fin</v>
          </cell>
          <cell r="C191" t="str">
            <v>TDSL</v>
          </cell>
          <cell r="H191">
            <v>2.7228248114008178E-2</v>
          </cell>
          <cell r="I191">
            <v>9.4288265008479893E-2</v>
          </cell>
          <cell r="J191">
            <v>0.15938247940146266</v>
          </cell>
        </row>
        <row r="192">
          <cell r="A192" t="str">
            <v>T_B_c-HYBDSL-S1</v>
          </cell>
          <cell r="B192" t="str">
            <v>VAR_ncap</v>
          </cell>
          <cell r="C192" t="str">
            <v>-</v>
          </cell>
          <cell r="H192">
            <v>1.1898443851687E-4</v>
          </cell>
          <cell r="I192">
            <v>2.9353746381313999E-4</v>
          </cell>
          <cell r="J192">
            <v>7.0235945620474895E-4</v>
          </cell>
        </row>
        <row r="193">
          <cell r="A193" t="str">
            <v>T_B_c-HYBDSL-S1</v>
          </cell>
          <cell r="B193" t="str">
            <v>VAR_cap</v>
          </cell>
          <cell r="C193" t="str">
            <v>-</v>
          </cell>
          <cell r="H193">
            <v>1.3078550859530814E-4</v>
          </cell>
          <cell r="I193">
            <v>4.139470289695066E-4</v>
          </cell>
          <cell r="J193">
            <v>8.7044785786474213E-4</v>
          </cell>
        </row>
        <row r="194">
          <cell r="A194" t="str">
            <v>T_C-MHY-DSL-S4</v>
          </cell>
          <cell r="B194" t="str">
            <v>VAR_fout</v>
          </cell>
          <cell r="C194" t="str">
            <v>CO2_T</v>
          </cell>
          <cell r="H194">
            <v>9.8107244815092781E-2</v>
          </cell>
          <cell r="I194">
            <v>0.11290592015675641</v>
          </cell>
          <cell r="J194">
            <v>6.8946520946285089E-2</v>
          </cell>
        </row>
        <row r="195">
          <cell r="A195" t="str">
            <v>T_C-MHY-DSL-S4</v>
          </cell>
          <cell r="B195" t="str">
            <v>VAR_fout</v>
          </cell>
          <cell r="C195" t="str">
            <v>TPCAR</v>
          </cell>
          <cell r="H195">
            <v>6.3595849297372266E-4</v>
          </cell>
          <cell r="I195">
            <v>8.0203411248462402E-4</v>
          </cell>
          <cell r="J195">
            <v>5.6236927228071366E-4</v>
          </cell>
        </row>
        <row r="196">
          <cell r="A196" t="str">
            <v>T_C-MHY-DSL-S4</v>
          </cell>
          <cell r="B196" t="str">
            <v>VAR_fin</v>
          </cell>
          <cell r="C196" t="str">
            <v>TDSL</v>
          </cell>
          <cell r="H196">
            <v>1.3384344449535171E-3</v>
          </cell>
          <cell r="I196">
            <v>1.5403263322886288E-3</v>
          </cell>
          <cell r="J196">
            <v>9.4060737989474759E-4</v>
          </cell>
        </row>
        <row r="197">
          <cell r="A197" t="str">
            <v>T_C-MHY-DSL-S4</v>
          </cell>
          <cell r="B197" t="str">
            <v>VAR_ncap</v>
          </cell>
          <cell r="C197" t="str">
            <v>-</v>
          </cell>
          <cell r="H197">
            <v>3.2646038628751997E-5</v>
          </cell>
          <cell r="I197">
            <v>3.4132037824594901E-5</v>
          </cell>
          <cell r="J197">
            <v>2.8662345456469601E-5</v>
          </cell>
        </row>
        <row r="198">
          <cell r="A198" t="str">
            <v>T_C-MHY-DSL-S4</v>
          </cell>
          <cell r="B198" t="str">
            <v>VAR_cap</v>
          </cell>
          <cell r="C198" t="str">
            <v>-</v>
          </cell>
          <cell r="H198">
            <v>5.8297422991466399E-5</v>
          </cell>
          <cell r="I198">
            <v>6.9348595708983499E-5</v>
          </cell>
          <cell r="J198">
            <v>4.98725874111969E-5</v>
          </cell>
        </row>
        <row r="199">
          <cell r="A199" t="str">
            <v>T_B_c-HYBDSL-S2</v>
          </cell>
          <cell r="B199" t="str">
            <v>VAR_fout</v>
          </cell>
          <cell r="C199" t="str">
            <v>CO2_T</v>
          </cell>
          <cell r="H199">
            <v>18.497841441976028</v>
          </cell>
          <cell r="I199">
            <v>10.106480457391847</v>
          </cell>
          <cell r="J199">
            <v>3.6560938381801771</v>
          </cell>
        </row>
        <row r="200">
          <cell r="A200" t="str">
            <v>T_B_c-HYBDSL-S2</v>
          </cell>
          <cell r="B200" t="str">
            <v>VAR_fout</v>
          </cell>
          <cell r="C200" t="str">
            <v>TPBSc</v>
          </cell>
          <cell r="H200">
            <v>3.3048726350344219E-2</v>
          </cell>
          <cell r="I200">
            <v>1.9642951232618937E-2</v>
          </cell>
          <cell r="J200">
            <v>7.326418567800007E-3</v>
          </cell>
        </row>
        <row r="201">
          <cell r="A201" t="str">
            <v>T_B_c-HYBDSL-S2</v>
          </cell>
          <cell r="B201" t="str">
            <v>VAR_fin</v>
          </cell>
          <cell r="C201" t="str">
            <v>TDSL</v>
          </cell>
          <cell r="H201">
            <v>0.25235800057266061</v>
          </cell>
          <cell r="I201">
            <v>0.13787831456196248</v>
          </cell>
          <cell r="J201">
            <v>4.9878497110234475E-2</v>
          </cell>
        </row>
        <row r="202">
          <cell r="A202" t="str">
            <v>T_B_c-HYBDSL-S2</v>
          </cell>
          <cell r="B202" t="str">
            <v>VAR_ncap</v>
          </cell>
          <cell r="C202" t="str">
            <v>-</v>
          </cell>
          <cell r="H202">
            <v>8.07362675635334E-6</v>
          </cell>
          <cell r="I202">
            <v>3.0821903238106401E-4</v>
          </cell>
          <cell r="J202">
            <v>3.4129923189403201E-6</v>
          </cell>
        </row>
        <row r="203">
          <cell r="A203" t="str">
            <v>T_B_c-HYBDSL-S2</v>
          </cell>
          <cell r="B203" t="str">
            <v>VAR_cap</v>
          </cell>
          <cell r="C203" t="str">
            <v>-</v>
          </cell>
          <cell r="H203">
            <v>7.1871812099943294E-4</v>
          </cell>
          <cell r="I203">
            <v>4.2702863013674598E-4</v>
          </cell>
          <cell r="J203">
            <v>1.5940329727917E-4</v>
          </cell>
        </row>
        <row r="204">
          <cell r="A204" t="str">
            <v>T_C-BATELCEXT</v>
          </cell>
          <cell r="B204" t="str">
            <v>VAR_fout</v>
          </cell>
          <cell r="C204" t="str">
            <v>TPCAR</v>
          </cell>
        </row>
        <row r="205">
          <cell r="A205" t="str">
            <v>T_C-BATELCEXT</v>
          </cell>
          <cell r="B205" t="str">
            <v>VAR_fin</v>
          </cell>
          <cell r="C205" t="str">
            <v>T-ELC-car</v>
          </cell>
        </row>
        <row r="206">
          <cell r="A206" t="str">
            <v>T_C-BATELCEXT</v>
          </cell>
          <cell r="B206" t="str">
            <v>VAR_cap</v>
          </cell>
          <cell r="C206" t="str">
            <v>-</v>
          </cell>
        </row>
        <row r="207">
          <cell r="A207" t="str">
            <v>D-TDSL</v>
          </cell>
          <cell r="B207" t="str">
            <v>VAR_fout</v>
          </cell>
          <cell r="C207" t="str">
            <v>CO2</v>
          </cell>
          <cell r="H207">
            <v>3543.9831873928501</v>
          </cell>
          <cell r="I207">
            <v>3348.05403016025</v>
          </cell>
          <cell r="J207">
            <v>3177.6713164336702</v>
          </cell>
        </row>
        <row r="208">
          <cell r="A208" t="str">
            <v>D-TDSL</v>
          </cell>
          <cell r="B208" t="str">
            <v>VAR_fout</v>
          </cell>
          <cell r="C208" t="str">
            <v>TDSL</v>
          </cell>
          <cell r="H208">
            <v>47.638478026060767</v>
          </cell>
          <cell r="I208">
            <v>45.004784140408745</v>
          </cell>
          <cell r="J208">
            <v>42.714487393867145</v>
          </cell>
        </row>
        <row r="209">
          <cell r="A209" t="str">
            <v>D-TDSL</v>
          </cell>
          <cell r="B209" t="str">
            <v>VAR_fin</v>
          </cell>
          <cell r="C209" t="str">
            <v>DSL</v>
          </cell>
          <cell r="H209">
            <v>48.349020291853392</v>
          </cell>
          <cell r="I209">
            <v>45.676044067670524</v>
          </cell>
          <cell r="J209">
            <v>43.351586854483962</v>
          </cell>
        </row>
        <row r="210">
          <cell r="A210" t="str">
            <v>T_B_c-HYBDSL-S3</v>
          </cell>
          <cell r="B210" t="str">
            <v>VAR_fout</v>
          </cell>
          <cell r="C210" t="str">
            <v>CO2_T</v>
          </cell>
          <cell r="H210">
            <v>9.3071807173388699</v>
          </cell>
          <cell r="I210">
            <v>8.2480882455917701</v>
          </cell>
          <cell r="J210">
            <v>3.7140394289305103</v>
          </cell>
        </row>
        <row r="211">
          <cell r="A211" t="str">
            <v>T_B_c-HYBDSL-S3</v>
          </cell>
          <cell r="B211" t="str">
            <v>VAR_fout</v>
          </cell>
          <cell r="C211" t="str">
            <v>TPBSc</v>
          </cell>
          <cell r="H211">
            <v>1.1407842025649444E-2</v>
          </cell>
          <cell r="I211">
            <v>1.0979007385406924E-2</v>
          </cell>
          <cell r="J211">
            <v>5.2126278940305111E-3</v>
          </cell>
        </row>
        <row r="212">
          <cell r="A212" t="str">
            <v>T_B_c-HYBDSL-S3</v>
          </cell>
          <cell r="B212" t="str">
            <v>VAR_fin</v>
          </cell>
          <cell r="C212" t="str">
            <v>TDSL</v>
          </cell>
          <cell r="H212">
            <v>0.12697381606192204</v>
          </cell>
          <cell r="I212">
            <v>0.11252507838460815</v>
          </cell>
          <cell r="J212">
            <v>5.0669023587046544E-2</v>
          </cell>
        </row>
        <row r="213">
          <cell r="A213" t="str">
            <v>T_B_c-HYBDSL-S3</v>
          </cell>
          <cell r="B213" t="str">
            <v>VAR_ncap</v>
          </cell>
          <cell r="C213" t="str">
            <v>-</v>
          </cell>
          <cell r="H213">
            <v>5.3792626698291497E-5</v>
          </cell>
          <cell r="I213">
            <v>1.8485345850081101E-4</v>
          </cell>
          <cell r="J213">
            <v>5.0017094046051497E-5</v>
          </cell>
        </row>
        <row r="214">
          <cell r="A214" t="str">
            <v>T_B_c-HYBDSL-S3</v>
          </cell>
          <cell r="B214" t="str">
            <v>VAR_cap</v>
          </cell>
          <cell r="C214" t="str">
            <v>-</v>
          </cell>
          <cell r="H214">
            <v>2.4802369024474802E-4</v>
          </cell>
          <cell r="I214">
            <v>2.38646085199103E-4</v>
          </cell>
          <cell r="J214">
            <v>1.13333331116753E-4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T-ELC-car-BatSTGAUXout_S1</v>
          </cell>
          <cell r="H215">
            <v>7.1625758100617521E-3</v>
          </cell>
          <cell r="I215">
            <v>7.6170719750602689E-2</v>
          </cell>
          <cell r="J215">
            <v>0.83806353316094706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T-ELC-car-BatSTGOut_S1</v>
          </cell>
          <cell r="H216">
            <v>7.1625758100617503E-3</v>
          </cell>
          <cell r="I216">
            <v>7.6170719750602675E-2</v>
          </cell>
          <cell r="J216">
            <v>0.83806353316094684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T-ELC-car-BatSTGAUXin_S1</v>
          </cell>
          <cell r="H217">
            <v>7.1712449086622793E-3</v>
          </cell>
          <cell r="I217">
            <v>7.618449127409227E-2</v>
          </cell>
          <cell r="J217">
            <v>0.83815285228289604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T-ELC-car-BatSTGin_S1</v>
          </cell>
          <cell r="H218">
            <v>7.1712449086622793E-3</v>
          </cell>
          <cell r="I218">
            <v>7.618449127409227E-2</v>
          </cell>
          <cell r="J218">
            <v>0.83815285228289604</v>
          </cell>
        </row>
        <row r="219">
          <cell r="A219" t="str">
            <v>T-Bat-Car-STG_S1</v>
          </cell>
          <cell r="B219" t="str">
            <v>VAR_ncap</v>
          </cell>
          <cell r="C219" t="str">
            <v>-</v>
          </cell>
          <cell r="H219">
            <v>4.7828475626862398E-2</v>
          </cell>
          <cell r="I219">
            <v>1.35209120282004</v>
          </cell>
          <cell r="J219">
            <v>20.125044688044799</v>
          </cell>
        </row>
        <row r="220">
          <cell r="A220" t="str">
            <v>T-Bat-Car-STG_S1</v>
          </cell>
          <cell r="B220" t="str">
            <v>VAR_cap</v>
          </cell>
          <cell r="C220" t="str">
            <v>-</v>
          </cell>
          <cell r="H220">
            <v>8.3007433258186283E-2</v>
          </cell>
          <cell r="I220">
            <v>1.3460246831546747</v>
          </cell>
          <cell r="J220">
            <v>17.870933710928245</v>
          </cell>
        </row>
        <row r="221">
          <cell r="A221" t="str">
            <v>T_B_c-HYBDSL-S4</v>
          </cell>
          <cell r="B221" t="str">
            <v>VAR_fout</v>
          </cell>
          <cell r="C221" t="str">
            <v>CO2_T</v>
          </cell>
          <cell r="H221">
            <v>3.6169022359152461E-3</v>
          </cell>
          <cell r="I221">
            <v>5.16128552929859E-3</v>
          </cell>
          <cell r="J221">
            <v>8.4794488620124303E-4</v>
          </cell>
        </row>
        <row r="222">
          <cell r="A222" t="str">
            <v>T_B_c-HYBDSL-S4</v>
          </cell>
          <cell r="B222" t="str">
            <v>VAR_fout</v>
          </cell>
          <cell r="C222" t="str">
            <v>TPBSc</v>
          </cell>
          <cell r="H222">
            <v>3.1154712097456949E-6</v>
          </cell>
          <cell r="I222">
            <v>4.6086151085751968E-6</v>
          </cell>
          <cell r="J222">
            <v>8.3552878135256729E-7</v>
          </cell>
        </row>
        <row r="223">
          <cell r="A223" t="str">
            <v>T_B_c-HYBDSL-S4</v>
          </cell>
          <cell r="B223" t="str">
            <v>VAR_fin</v>
          </cell>
          <cell r="C223" t="str">
            <v>TDSL</v>
          </cell>
          <cell r="H223">
            <v>4.9343823136633702E-5</v>
          </cell>
          <cell r="I223">
            <v>7.0413172296024336E-5</v>
          </cell>
          <cell r="J223">
            <v>1.1568143058679989E-5</v>
          </cell>
        </row>
        <row r="224">
          <cell r="A224" t="str">
            <v>T_B_c-HYBDSL-S4</v>
          </cell>
          <cell r="B224" t="str">
            <v>VAR_ncap</v>
          </cell>
          <cell r="C224" t="str">
            <v>-</v>
          </cell>
          <cell r="H224">
            <v>8.5660355540161597E-8</v>
          </cell>
          <cell r="I224">
            <v>8.8118890165536901E-8</v>
          </cell>
          <cell r="J224">
            <v>3.0967459068583397E-8</v>
          </cell>
        </row>
        <row r="225">
          <cell r="A225" t="str">
            <v>T_B_c-HYBDSL-S4</v>
          </cell>
          <cell r="B225" t="str">
            <v>VAR_cap</v>
          </cell>
          <cell r="C225" t="str">
            <v>-</v>
          </cell>
          <cell r="H225">
            <v>1.0070260424117499E-7</v>
          </cell>
          <cell r="I225">
            <v>1.46623740279713E-7</v>
          </cell>
          <cell r="J225">
            <v>4.64313229380693E-8</v>
          </cell>
        </row>
        <row r="226">
          <cell r="A226" t="str">
            <v>TFHGV-ICEDSLExt</v>
          </cell>
          <cell r="B226" t="str">
            <v>VAR_fout</v>
          </cell>
          <cell r="C226" t="str">
            <v>CO2_T</v>
          </cell>
        </row>
        <row r="227">
          <cell r="A227" t="str">
            <v>TFHGV-ICEDSLExt</v>
          </cell>
          <cell r="B227" t="str">
            <v>VAR_fout</v>
          </cell>
          <cell r="C227" t="str">
            <v>TFHGV</v>
          </cell>
        </row>
        <row r="228">
          <cell r="A228" t="str">
            <v>TFHGV-ICEDSLExt</v>
          </cell>
          <cell r="B228" t="str">
            <v>VAR_fin</v>
          </cell>
          <cell r="C228" t="str">
            <v>TDSL</v>
          </cell>
        </row>
        <row r="229">
          <cell r="A229" t="str">
            <v>TFHGV-ICEDSLExt</v>
          </cell>
          <cell r="B229" t="str">
            <v>VAR_cap</v>
          </cell>
          <cell r="C229" t="str">
            <v>-</v>
          </cell>
        </row>
        <row r="230">
          <cell r="A230" t="str">
            <v>TPSHPGSLEXT</v>
          </cell>
          <cell r="B230" t="str">
            <v>VAR_fout</v>
          </cell>
          <cell r="C230" t="str">
            <v>TPSHP</v>
          </cell>
          <cell r="H230">
            <v>7.9208208594485697E-5</v>
          </cell>
          <cell r="I230">
            <v>3.6005059576228497E-5</v>
          </cell>
        </row>
        <row r="231">
          <cell r="A231" t="str">
            <v>TPSHPGSLEXT</v>
          </cell>
          <cell r="B231" t="str">
            <v>VAR_fout</v>
          </cell>
          <cell r="C231" t="str">
            <v>CO2_T</v>
          </cell>
          <cell r="H231">
            <v>6.4491247458330703E-3</v>
          </cell>
          <cell r="I231">
            <v>2.9315284969645698E-3</v>
          </cell>
        </row>
        <row r="232">
          <cell r="A232" t="str">
            <v>TPSHPGSLEXT</v>
          </cell>
          <cell r="B232" t="str">
            <v>VAR_fin</v>
          </cell>
          <cell r="C232" t="str">
            <v>TGSL</v>
          </cell>
          <cell r="H232">
            <v>8.7386514171180032E-5</v>
          </cell>
          <cell r="I232">
            <v>3.9722608359953556E-5</v>
          </cell>
        </row>
        <row r="233">
          <cell r="A233" t="str">
            <v>TPSHPGSLEXT</v>
          </cell>
          <cell r="B233" t="str">
            <v>VAR_ncap</v>
          </cell>
          <cell r="C233" t="str">
            <v>-</v>
          </cell>
          <cell r="H233">
            <v>6.1227321841578401E-6</v>
          </cell>
          <cell r="I233">
            <v>4.99233623251464E-6</v>
          </cell>
          <cell r="J233">
            <v>1.09210378179395E-6</v>
          </cell>
        </row>
        <row r="234">
          <cell r="A234" t="str">
            <v>TPSHPGSLEXT</v>
          </cell>
          <cell r="B234" t="str">
            <v>VAR_cap</v>
          </cell>
          <cell r="C234" t="str">
            <v>-</v>
          </cell>
          <cell r="H234">
            <v>7.9877221865531922E-5</v>
          </cell>
          <cell r="I234">
            <v>3.5346464679286704E-5</v>
          </cell>
          <cell r="J234">
            <v>3.1644482697789292E-6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T-ELC-car-BatSTGAUXout_S2</v>
          </cell>
          <cell r="H235">
            <v>9.8924287240867965</v>
          </cell>
          <cell r="I235">
            <v>10.688399320814096</v>
          </cell>
          <cell r="J235">
            <v>8.7528956379323226</v>
          </cell>
        </row>
        <row r="236">
          <cell r="A236" t="str">
            <v>T-Bat-Car-STG_S2</v>
          </cell>
          <cell r="B236" t="str">
            <v>VAR_fout</v>
          </cell>
          <cell r="C236" t="str">
            <v>T-ELC-car-BatSTGOut_S2</v>
          </cell>
          <cell r="H236">
            <v>9.8924287240867965</v>
          </cell>
          <cell r="I236">
            <v>10.688399320814096</v>
          </cell>
          <cell r="J236">
            <v>8.7528956379323208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T-ELC-car-BatSTGAUXin_S2</v>
          </cell>
          <cell r="H237">
            <v>9.8934252161919716</v>
          </cell>
          <cell r="I237">
            <v>10.689474692950107</v>
          </cell>
          <cell r="J237">
            <v>8.7537758929348328</v>
          </cell>
        </row>
        <row r="238">
          <cell r="A238" t="str">
            <v>T-Bat-Car-STG_S2</v>
          </cell>
          <cell r="B238" t="str">
            <v>VAR_fin</v>
          </cell>
          <cell r="C238" t="str">
            <v>T-ELC-car-BatSTGin_S2</v>
          </cell>
          <cell r="H238">
            <v>9.8934252161919716</v>
          </cell>
          <cell r="I238">
            <v>10.689474692950107</v>
          </cell>
          <cell r="J238">
            <v>8.7537758929348328</v>
          </cell>
        </row>
        <row r="239">
          <cell r="A239" t="str">
            <v>T-Bat-Car-STG_S2</v>
          </cell>
          <cell r="B239" t="str">
            <v>VAR_ncap</v>
          </cell>
          <cell r="C239" t="str">
            <v>-</v>
          </cell>
          <cell r="H239">
            <v>120.445033946668</v>
          </cell>
          <cell r="I239">
            <v>95.719279443883906</v>
          </cell>
          <cell r="J239">
            <v>137.13340186786601</v>
          </cell>
        </row>
        <row r="240">
          <cell r="A240" t="str">
            <v>T-Bat-Car-STG_S2</v>
          </cell>
          <cell r="B240" t="str">
            <v>VAR_cap</v>
          </cell>
          <cell r="C240" t="str">
            <v>-</v>
          </cell>
          <cell r="H240">
            <v>156.13716369997942</v>
          </cell>
          <cell r="I240">
            <v>154.65195765485419</v>
          </cell>
          <cell r="J240">
            <v>153.33089526798031</v>
          </cell>
        </row>
        <row r="241">
          <cell r="A241" t="str">
            <v>T_TW-ICEGSL-S1</v>
          </cell>
          <cell r="B241" t="str">
            <v>VAR_fout</v>
          </cell>
          <cell r="C241" t="str">
            <v>CO2_T</v>
          </cell>
          <cell r="H241">
            <v>62.615789352704901</v>
          </cell>
          <cell r="I241">
            <v>65.745590692253131</v>
          </cell>
          <cell r="J241">
            <v>64.791659702537544</v>
          </cell>
        </row>
        <row r="242">
          <cell r="A242" t="str">
            <v>T_TW-ICEGSL-S1</v>
          </cell>
          <cell r="B242" t="str">
            <v>VAR_fout</v>
          </cell>
          <cell r="C242" t="str">
            <v>TPTWL</v>
          </cell>
          <cell r="H242">
            <v>1.7170616917335941</v>
          </cell>
          <cell r="I242">
            <v>1.8402287593857705</v>
          </cell>
          <cell r="J242">
            <v>1.8962904987309246</v>
          </cell>
        </row>
        <row r="243">
          <cell r="A243" t="str">
            <v>T_TW-ICEGSL-S1</v>
          </cell>
          <cell r="B243" t="str">
            <v>VAR_fin</v>
          </cell>
          <cell r="C243" t="str">
            <v>TGSL</v>
          </cell>
          <cell r="H243">
            <v>0.84845243025345352</v>
          </cell>
          <cell r="I243">
            <v>0.89086166249665388</v>
          </cell>
          <cell r="J243">
            <v>0.8779357683270671</v>
          </cell>
        </row>
        <row r="244">
          <cell r="A244" t="str">
            <v>T_TW-ICEGSL-S1</v>
          </cell>
          <cell r="B244" t="str">
            <v>VAR_ncap</v>
          </cell>
          <cell r="C244" t="str">
            <v>-</v>
          </cell>
          <cell r="H244">
            <v>0.38681063442771002</v>
          </cell>
          <cell r="I244">
            <v>0.31086373155078001</v>
          </cell>
          <cell r="J244">
            <v>0.57001147655063999</v>
          </cell>
        </row>
        <row r="245">
          <cell r="A245" t="str">
            <v>T_TW-ICEGSL-S1</v>
          </cell>
          <cell r="B245" t="str">
            <v>VAR_cap</v>
          </cell>
          <cell r="C245" t="str">
            <v>-</v>
          </cell>
          <cell r="H245">
            <v>0.68202580786922073</v>
          </cell>
          <cell r="I245">
            <v>0.73950714685545127</v>
          </cell>
          <cell r="J245">
            <v>0.79379200215777079</v>
          </cell>
        </row>
        <row r="246">
          <cell r="A246" t="str">
            <v>TPSHPDSLEXT</v>
          </cell>
          <cell r="B246" t="str">
            <v>VAR_fout</v>
          </cell>
          <cell r="C246" t="str">
            <v>TPSHP</v>
          </cell>
          <cell r="H246">
            <v>16.062296695188799</v>
          </cell>
          <cell r="I246">
            <v>16.062309677535701</v>
          </cell>
          <cell r="J246">
            <v>16.0639904441426</v>
          </cell>
        </row>
        <row r="247">
          <cell r="A247" t="str">
            <v>TPSHPDSLEXT</v>
          </cell>
          <cell r="B247" t="str">
            <v>VAR_fout</v>
          </cell>
          <cell r="C247" t="str">
            <v>CO2_T</v>
          </cell>
          <cell r="H247">
            <v>1191.34104007223</v>
          </cell>
          <cell r="I247">
            <v>1191.3420029732899</v>
          </cell>
          <cell r="J247">
            <v>1191.4666654842399</v>
          </cell>
        </row>
        <row r="248">
          <cell r="A248" t="str">
            <v>TPSHPDSLEXT</v>
          </cell>
          <cell r="B248" t="str">
            <v>VAR_fin</v>
          </cell>
          <cell r="C248" t="str">
            <v>TDSL</v>
          </cell>
          <cell r="H248">
            <v>16.252947340685189</v>
          </cell>
          <cell r="I248">
            <v>16.252960477125399</v>
          </cell>
          <cell r="J248">
            <v>16.254661193509477</v>
          </cell>
        </row>
        <row r="249">
          <cell r="A249" t="str">
            <v>TPSHPDSLEXT</v>
          </cell>
          <cell r="B249" t="str">
            <v>VAR_ncap</v>
          </cell>
          <cell r="C249" t="str">
            <v>-</v>
          </cell>
          <cell r="H249">
            <v>7.6192716280367003E-6</v>
          </cell>
          <cell r="I249">
            <v>10.4417253171253</v>
          </cell>
          <cell r="J249">
            <v>5.6222542322692002</v>
          </cell>
        </row>
        <row r="250">
          <cell r="A250" t="str">
            <v>TPSHPDSLEXT</v>
          </cell>
          <cell r="B250" t="str">
            <v>VAR_cap</v>
          </cell>
          <cell r="C250" t="str">
            <v>-</v>
          </cell>
          <cell r="H250">
            <v>16.062287148699003</v>
          </cell>
          <cell r="I250">
            <v>16.062302591703432</v>
          </cell>
          <cell r="J250">
            <v>16.063980312448287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T-ELC-car-BatSTGAUXout_S3</v>
          </cell>
          <cell r="H251">
            <v>3.4294333071646221</v>
          </cell>
          <cell r="I251">
            <v>3.6775398678732252</v>
          </cell>
          <cell r="J251">
            <v>3.1346398270267035</v>
          </cell>
        </row>
        <row r="252">
          <cell r="A252" t="str">
            <v>T-Bat-Car-STG_S3</v>
          </cell>
          <cell r="B252" t="str">
            <v>VAR_fout</v>
          </cell>
          <cell r="C252" t="str">
            <v>T-ELC-car-BatSTGOut_S3</v>
          </cell>
          <cell r="H252">
            <v>3.4294333071646217</v>
          </cell>
          <cell r="I252">
            <v>3.6775398678732252</v>
          </cell>
          <cell r="J252">
            <v>3.1346398270267035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T-ELC-car-BatSTGAUXin_S3</v>
          </cell>
          <cell r="H253">
            <v>3.4297833283658021</v>
          </cell>
          <cell r="I253">
            <v>3.6779141012264507</v>
          </cell>
          <cell r="J253">
            <v>3.1349581978650587</v>
          </cell>
        </row>
        <row r="254">
          <cell r="A254" t="str">
            <v>T-Bat-Car-STG_S3</v>
          </cell>
          <cell r="B254" t="str">
            <v>VAR_fin</v>
          </cell>
          <cell r="C254" t="str">
            <v>T-ELC-car-BatSTGin_S3</v>
          </cell>
          <cell r="H254">
            <v>3.4297833283658021</v>
          </cell>
          <cell r="I254">
            <v>3.6779141012264507</v>
          </cell>
          <cell r="J254">
            <v>3.1349581978650587</v>
          </cell>
        </row>
        <row r="255">
          <cell r="A255" t="str">
            <v>T-Bat-Car-STG_S3</v>
          </cell>
          <cell r="B255" t="str">
            <v>VAR_ncap</v>
          </cell>
          <cell r="C255" t="str">
            <v>-</v>
          </cell>
          <cell r="H255">
            <v>41.876284212755102</v>
          </cell>
          <cell r="I255">
            <v>14.8623906420639</v>
          </cell>
          <cell r="J255">
            <v>35.073884718868499</v>
          </cell>
        </row>
        <row r="256">
          <cell r="A256" t="str">
            <v>T-Bat-Car-STG_S3</v>
          </cell>
          <cell r="B256" t="str">
            <v>VAR_cap</v>
          </cell>
          <cell r="C256" t="str">
            <v>-</v>
          </cell>
          <cell r="H256">
            <v>50.312644224839936</v>
          </cell>
          <cell r="I256">
            <v>54.104129722939561</v>
          </cell>
          <cell r="J256">
            <v>47.74420583942986</v>
          </cell>
        </row>
        <row r="257">
          <cell r="A257" t="str">
            <v>T_TW-ICEGSL-S2</v>
          </cell>
          <cell r="B257" t="str">
            <v>VAR_fout</v>
          </cell>
          <cell r="C257" t="str">
            <v>CO2_T</v>
          </cell>
          <cell r="H257">
            <v>0.74452344785527758</v>
          </cell>
          <cell r="I257">
            <v>3.5500552660977708E-2</v>
          </cell>
          <cell r="J257">
            <v>2.1365492541540781E-2</v>
          </cell>
        </row>
        <row r="258">
          <cell r="A258" t="str">
            <v>T_TW-ICEGSL-S2</v>
          </cell>
          <cell r="B258" t="str">
            <v>VAR_fout</v>
          </cell>
          <cell r="C258" t="str">
            <v>TPTWL</v>
          </cell>
          <cell r="H258">
            <v>1.1202214172162129E-2</v>
          </cell>
          <cell r="I258">
            <v>5.6878338155353086E-4</v>
          </cell>
          <cell r="J258">
            <v>3.5239128008364505E-4</v>
          </cell>
        </row>
        <row r="259">
          <cell r="A259" t="str">
            <v>T_TW-ICEGSL-S2</v>
          </cell>
          <cell r="B259" t="str">
            <v>VAR_fin</v>
          </cell>
          <cell r="C259" t="str">
            <v>TGSL</v>
          </cell>
          <cell r="H259">
            <v>1.008839360237504E-2</v>
          </cell>
          <cell r="I259">
            <v>4.8103729892923799E-4</v>
          </cell>
          <cell r="J259">
            <v>2.8950531899106735E-4</v>
          </cell>
        </row>
        <row r="260">
          <cell r="A260" t="str">
            <v>T_TW-ICEGSL-S2</v>
          </cell>
          <cell r="B260" t="str">
            <v>VAR_ncap</v>
          </cell>
          <cell r="C260" t="str">
            <v>-</v>
          </cell>
          <cell r="H260">
            <v>1.0405567358336901E-4</v>
          </cell>
          <cell r="I260">
            <v>8.0255364755606805E-5</v>
          </cell>
          <cell r="J260">
            <v>5.32322147563599E-5</v>
          </cell>
        </row>
        <row r="261">
          <cell r="A261" t="str">
            <v>T_TW-ICEGSL-S2</v>
          </cell>
          <cell r="B261" t="str">
            <v>VAR_cap</v>
          </cell>
          <cell r="C261" t="str">
            <v>-</v>
          </cell>
          <cell r="H261">
            <v>5.2513982156720315E-3</v>
          </cell>
          <cell r="I261">
            <v>2.2805596591601946E-4</v>
          </cell>
          <cell r="J261">
            <v>1.4117527538446746E-4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T-ELC-car-BatSTGAUXout_S4</v>
          </cell>
          <cell r="H262">
            <v>11.178110850941414</v>
          </cell>
          <cell r="I262">
            <v>9.2223345057502062</v>
          </cell>
          <cell r="J262">
            <v>9.136046963303853</v>
          </cell>
        </row>
        <row r="263">
          <cell r="A263" t="str">
            <v>T-Bat-Car-STG_S4</v>
          </cell>
          <cell r="B263" t="str">
            <v>VAR_fout</v>
          </cell>
          <cell r="C263" t="str">
            <v>T-ELC-car-BatSTGOut_S4</v>
          </cell>
          <cell r="H263">
            <v>11.178110850941412</v>
          </cell>
          <cell r="I263">
            <v>9.2223345057502044</v>
          </cell>
          <cell r="J263">
            <v>9.136046963303853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T-ELC-car-BatSTGAUXin_S4</v>
          </cell>
          <cell r="H264">
            <v>11.179235793067601</v>
          </cell>
          <cell r="I264">
            <v>9.2232625328535995</v>
          </cell>
          <cell r="J264">
            <v>9.1369655419266191</v>
          </cell>
        </row>
        <row r="265">
          <cell r="A265" t="str">
            <v>T-Bat-Car-STG_S4</v>
          </cell>
          <cell r="B265" t="str">
            <v>VAR_fin</v>
          </cell>
          <cell r="C265" t="str">
            <v>T-ELC-car-BatSTGin_S4</v>
          </cell>
          <cell r="H265">
            <v>11.179235793067601</v>
          </cell>
          <cell r="I265">
            <v>9.2232625328535995</v>
          </cell>
          <cell r="J265">
            <v>9.1369655419266191</v>
          </cell>
        </row>
        <row r="266">
          <cell r="A266" t="str">
            <v>T-Bat-Car-STG_S4</v>
          </cell>
          <cell r="B266" t="str">
            <v>VAR_ncap</v>
          </cell>
          <cell r="C266" t="str">
            <v>-</v>
          </cell>
          <cell r="H266">
            <v>75.8154621852985</v>
          </cell>
          <cell r="I266">
            <v>44.975954299173601</v>
          </cell>
          <cell r="J266">
            <v>152.62755590063901</v>
          </cell>
        </row>
        <row r="267">
          <cell r="A267" t="str">
            <v>T-Bat-Car-STG_S4</v>
          </cell>
          <cell r="B267" t="str">
            <v>VAR_cap</v>
          </cell>
          <cell r="C267" t="str">
            <v>-</v>
          </cell>
          <cell r="H267">
            <v>143.08625918098858</v>
          </cell>
          <cell r="I267">
            <v>113.324806391923</v>
          </cell>
          <cell r="J267">
            <v>166.09900088020825</v>
          </cell>
        </row>
        <row r="268">
          <cell r="A268" t="str">
            <v>T_TW-ICEGSL-S3</v>
          </cell>
          <cell r="B268" t="str">
            <v>VAR_fout</v>
          </cell>
          <cell r="C268" t="str">
            <v>CO2_T</v>
          </cell>
          <cell r="H268">
            <v>13.912530085191758</v>
          </cell>
          <cell r="I268">
            <v>3.3955923333112104</v>
          </cell>
          <cell r="J268">
            <v>2.037781133426067E-2</v>
          </cell>
        </row>
        <row r="269">
          <cell r="A269" t="str">
            <v>T_TW-ICEGSL-S3</v>
          </cell>
          <cell r="B269" t="str">
            <v>VAR_fout</v>
          </cell>
          <cell r="C269" t="str">
            <v>TPTWL</v>
          </cell>
          <cell r="H269">
            <v>0.13766755682860743</v>
          </cell>
          <cell r="I269">
            <v>3.3654967588817045E-2</v>
          </cell>
          <cell r="J269">
            <v>2.1983163724457739E-4</v>
          </cell>
        </row>
        <row r="270">
          <cell r="A270" t="str">
            <v>T_TW-ICEGSL-S3</v>
          </cell>
          <cell r="B270" t="str">
            <v>VAR_fin</v>
          </cell>
          <cell r="C270" t="str">
            <v>TGSL</v>
          </cell>
          <cell r="H270">
            <v>0.18851666782102683</v>
          </cell>
          <cell r="I270">
            <v>4.6010736223729219E-2</v>
          </cell>
          <cell r="J270">
            <v>2.7612210480028001E-4</v>
          </cell>
        </row>
        <row r="271">
          <cell r="A271" t="str">
            <v>T_TW-ICEGSL-S3</v>
          </cell>
          <cell r="B271" t="str">
            <v>VAR_ncap</v>
          </cell>
          <cell r="C271" t="str">
            <v>-</v>
          </cell>
          <cell r="H271">
            <v>3.4132552160998101E-5</v>
          </cell>
          <cell r="I271">
            <v>2.78017177590947E-5</v>
          </cell>
          <cell r="J271">
            <v>2.3597552013735999E-5</v>
          </cell>
        </row>
        <row r="272">
          <cell r="A272" t="str">
            <v>T_TW-ICEGSL-S3</v>
          </cell>
          <cell r="B272" t="str">
            <v>VAR_cap</v>
          </cell>
          <cell r="C272" t="str">
            <v>-</v>
          </cell>
          <cell r="H272">
            <v>6.606324491070327E-2</v>
          </cell>
          <cell r="I272">
            <v>1.6083323957918023E-2</v>
          </cell>
          <cell r="J272">
            <v>8.8172349778426189E-5</v>
          </cell>
        </row>
        <row r="273">
          <cell r="A273" t="str">
            <v>T_C-ICEGSLEXT</v>
          </cell>
          <cell r="B273" t="str">
            <v>VAR_fout</v>
          </cell>
          <cell r="C273" t="str">
            <v>CO2_T</v>
          </cell>
        </row>
        <row r="274">
          <cell r="A274" t="str">
            <v>T_C-ICEGSLEXT</v>
          </cell>
          <cell r="B274" t="str">
            <v>VAR_fout</v>
          </cell>
          <cell r="C274" t="str">
            <v>TPCAR</v>
          </cell>
        </row>
        <row r="275">
          <cell r="A275" t="str">
            <v>T_C-ICEGSLEXT</v>
          </cell>
          <cell r="B275" t="str">
            <v>VAR_fin</v>
          </cell>
          <cell r="C275" t="str">
            <v>TGSL</v>
          </cell>
        </row>
        <row r="276">
          <cell r="A276" t="str">
            <v>T_C-ICEGSLEXT</v>
          </cell>
          <cell r="B276" t="str">
            <v>VAR_cap</v>
          </cell>
          <cell r="C276" t="str">
            <v>-</v>
          </cell>
        </row>
        <row r="277">
          <cell r="A277" t="str">
            <v>T_TW-ICEGSL-S4</v>
          </cell>
          <cell r="B277" t="str">
            <v>VAR_fout</v>
          </cell>
          <cell r="C277" t="str">
            <v>CO2_T</v>
          </cell>
          <cell r="H277">
            <v>9.3220045454161564</v>
          </cell>
          <cell r="I277">
            <v>8.4399027232000865</v>
          </cell>
          <cell r="J277">
            <v>0.52059553498588385</v>
          </cell>
        </row>
        <row r="278">
          <cell r="A278" t="str">
            <v>T_TW-ICEGSL-S4</v>
          </cell>
          <cell r="B278" t="str">
            <v>VAR_fout</v>
          </cell>
          <cell r="C278" t="str">
            <v>TPTWL</v>
          </cell>
          <cell r="H278">
            <v>8.5446500841648551E-2</v>
          </cell>
          <cell r="I278">
            <v>7.7372010123201079E-2</v>
          </cell>
          <cell r="J278">
            <v>4.792332948004587E-3</v>
          </cell>
        </row>
        <row r="279">
          <cell r="A279" t="str">
            <v>T_TW-ICEGSL-S4</v>
          </cell>
          <cell r="B279" t="str">
            <v>VAR_fin</v>
          </cell>
          <cell r="C279" t="str">
            <v>TGSL</v>
          </cell>
          <cell r="H279">
            <v>0.12631442473463628</v>
          </cell>
          <cell r="I279">
            <v>0.1143618255176161</v>
          </cell>
          <cell r="J279">
            <v>7.0541400404591408E-3</v>
          </cell>
        </row>
        <row r="280">
          <cell r="A280" t="str">
            <v>T_TW-ICEGSL-S4</v>
          </cell>
          <cell r="B280" t="str">
            <v>VAR_ncap</v>
          </cell>
          <cell r="C280" t="str">
            <v>-</v>
          </cell>
          <cell r="H280">
            <v>1.63375229814626E-5</v>
          </cell>
          <cell r="I280">
            <v>1.48263972906164E-5</v>
          </cell>
          <cell r="J280">
            <v>1.2478991500461499E-5</v>
          </cell>
        </row>
        <row r="281">
          <cell r="A281" t="str">
            <v>T_TW-ICEGSL-S4</v>
          </cell>
          <cell r="B281" t="str">
            <v>VAR_cap</v>
          </cell>
          <cell r="C281" t="str">
            <v>-</v>
          </cell>
          <cell r="H281">
            <v>4.0944051457503038E-2</v>
          </cell>
          <cell r="I281">
            <v>3.710475414337723E-2</v>
          </cell>
          <cell r="J281">
            <v>2.2640322665943655E-3</v>
          </cell>
        </row>
        <row r="282">
          <cell r="A282" t="str">
            <v>T_C-ICEDSLEXT</v>
          </cell>
          <cell r="B282" t="str">
            <v>VAR_fout</v>
          </cell>
          <cell r="C282" t="str">
            <v>CO2_T</v>
          </cell>
        </row>
        <row r="283">
          <cell r="A283" t="str">
            <v>T_C-ICEDSLEXT</v>
          </cell>
          <cell r="B283" t="str">
            <v>VAR_fout</v>
          </cell>
          <cell r="C283" t="str">
            <v>TPCAR</v>
          </cell>
        </row>
        <row r="284">
          <cell r="A284" t="str">
            <v>T_C-ICEDSLEXT</v>
          </cell>
          <cell r="B284" t="str">
            <v>VAR_fin</v>
          </cell>
          <cell r="C284" t="str">
            <v>TDSL</v>
          </cell>
        </row>
        <row r="285">
          <cell r="A285" t="str">
            <v>T_C-ICEDSLEXT</v>
          </cell>
          <cell r="B285" t="str">
            <v>VAR_cap</v>
          </cell>
          <cell r="C285" t="str">
            <v>-</v>
          </cell>
        </row>
        <row r="286">
          <cell r="A286" t="str">
            <v>T-Plg-ELC-GSL_S1</v>
          </cell>
          <cell r="B286" t="str">
            <v>VAR_fout</v>
          </cell>
          <cell r="C286" t="str">
            <v>T-PEVmix-ELC_GSL_S1</v>
          </cell>
          <cell r="H286">
            <v>2.6175281692890774E-4</v>
          </cell>
          <cell r="I286">
            <v>3.1146364721659065E-4</v>
          </cell>
          <cell r="J286">
            <v>2.9315549951538996E-4</v>
          </cell>
        </row>
        <row r="287">
          <cell r="A287" t="str">
            <v>T-Plg-ELC-GSL_S1</v>
          </cell>
          <cell r="B287" t="str">
            <v>VAR_fin</v>
          </cell>
          <cell r="C287" t="str">
            <v>T-ELC-car-PlgSTGOut_S1</v>
          </cell>
          <cell r="H287">
            <v>1.4036617924082696E-4</v>
          </cell>
          <cell r="I287">
            <v>1.6314080534933896E-4</v>
          </cell>
          <cell r="J287">
            <v>1.4369741237372076E-4</v>
          </cell>
        </row>
        <row r="288">
          <cell r="A288" t="str">
            <v>T-Plg-ELC-GSL_S2</v>
          </cell>
          <cell r="B288" t="str">
            <v>VAR_fout</v>
          </cell>
          <cell r="C288" t="str">
            <v>T-PEVmix-ELC_GSL_S2</v>
          </cell>
          <cell r="H288">
            <v>3.558705066922855E-3</v>
          </cell>
          <cell r="I288">
            <v>1.4646337312164055E-3</v>
          </cell>
          <cell r="J288">
            <v>1.2451623827832118E-3</v>
          </cell>
        </row>
        <row r="289">
          <cell r="A289" t="str">
            <v>T-Plg-ELC-GSL_S2</v>
          </cell>
          <cell r="B289" t="str">
            <v>VAR_fin</v>
          </cell>
          <cell r="C289" t="str">
            <v>T-ELC-car-PlgSTGOut_S2</v>
          </cell>
          <cell r="H289">
            <v>2.286672739219623E-3</v>
          </cell>
          <cell r="I289">
            <v>9.2105184279646585E-4</v>
          </cell>
          <cell r="J289">
            <v>7.2045105945522914E-4</v>
          </cell>
        </row>
        <row r="290">
          <cell r="A290" t="str">
            <v>T-Plg-ELC-DSL_S1</v>
          </cell>
          <cell r="B290" t="str">
            <v>VAR_fout</v>
          </cell>
          <cell r="C290" t="str">
            <v>T-PEVmix-ELC_DSL_S1</v>
          </cell>
          <cell r="H290">
            <v>2.7090468694384879E-4</v>
          </cell>
          <cell r="I290">
            <v>3.1064266053546543E-4</v>
          </cell>
          <cell r="J290">
            <v>2.9107633702379714E-4</v>
          </cell>
        </row>
        <row r="291">
          <cell r="A291" t="str">
            <v>T-Plg-ELC-DSL_S1</v>
          </cell>
          <cell r="B291" t="str">
            <v>VAR_fin</v>
          </cell>
          <cell r="C291" t="str">
            <v>T-ELC-car-PlgSTGOut_S1</v>
          </cell>
          <cell r="H291">
            <v>1.4527235430935397E-4</v>
          </cell>
          <cell r="I291">
            <v>1.627118112876906E-4</v>
          </cell>
          <cell r="J291">
            <v>1.4268932677340062E-4</v>
          </cell>
        </row>
        <row r="292">
          <cell r="A292" t="str">
            <v>T_TRM_ELC</v>
          </cell>
          <cell r="B292" t="str">
            <v>VAR_fout</v>
          </cell>
          <cell r="C292" t="str">
            <v>TPTRM</v>
          </cell>
          <cell r="H292">
            <v>3.8185104274620588E-2</v>
          </cell>
          <cell r="I292">
            <v>3.9048512196511807E-2</v>
          </cell>
          <cell r="J292">
            <v>4.0347931071859175E-2</v>
          </cell>
        </row>
        <row r="293">
          <cell r="A293" t="str">
            <v>T_TRM_ELC</v>
          </cell>
          <cell r="B293" t="str">
            <v>VAR_fin</v>
          </cell>
          <cell r="C293" t="str">
            <v>TELC</v>
          </cell>
          <cell r="H293">
            <v>0.7561616857731851</v>
          </cell>
          <cell r="I293">
            <v>0.77325934733858914</v>
          </cell>
          <cell r="J293">
            <v>0.79899112903654423</v>
          </cell>
        </row>
        <row r="294">
          <cell r="A294" t="str">
            <v>T-Plg-ELC-GSL_S3</v>
          </cell>
          <cell r="B294" t="str">
            <v>VAR_fout</v>
          </cell>
          <cell r="C294" t="str">
            <v>T-PEVmix-ELC_GSL_S3</v>
          </cell>
          <cell r="H294">
            <v>1.6346758490396389</v>
          </cell>
          <cell r="I294">
            <v>1.8412616616315791</v>
          </cell>
          <cell r="J294">
            <v>2.1632998954062872</v>
          </cell>
        </row>
        <row r="295">
          <cell r="A295" t="str">
            <v>T-Plg-ELC-GSL_S3</v>
          </cell>
          <cell r="B295" t="str">
            <v>VAR_fin</v>
          </cell>
          <cell r="C295" t="str">
            <v>T-ELC-car-PlgSTGOut_S3</v>
          </cell>
          <cell r="H295">
            <v>1.1117157181106561</v>
          </cell>
          <cell r="I295">
            <v>1.1957398389558545</v>
          </cell>
          <cell r="J295">
            <v>1.2747253798606166</v>
          </cell>
        </row>
        <row r="296">
          <cell r="A296" t="str">
            <v>T-Plg-ELC-DSL_S2</v>
          </cell>
          <cell r="B296" t="str">
            <v>VAR_fout</v>
          </cell>
          <cell r="C296" t="str">
            <v>T-PEVmix-ELC_DSL_S2</v>
          </cell>
          <cell r="H296">
            <v>1.1472963157731257E-3</v>
          </cell>
          <cell r="I296">
            <v>1.6030542497850716E-3</v>
          </cell>
          <cell r="J296">
            <v>1.2607425722941303E-3</v>
          </cell>
        </row>
        <row r="297">
          <cell r="A297" t="str">
            <v>T-Plg-ELC-DSL_S2</v>
          </cell>
          <cell r="B297" t="str">
            <v>VAR_fin</v>
          </cell>
          <cell r="C297" t="str">
            <v>T-ELC-car-PlgSTGOut_S2</v>
          </cell>
          <cell r="H297">
            <v>7.4318984170138633E-4</v>
          </cell>
          <cell r="I297">
            <v>1.0074115039604016E-3</v>
          </cell>
          <cell r="J297">
            <v>7.2956477455784748E-4</v>
          </cell>
        </row>
        <row r="298">
          <cell r="A298" t="str">
            <v>T_TW-ICEGSLEXT</v>
          </cell>
          <cell r="B298" t="str">
            <v>VAR_fout</v>
          </cell>
          <cell r="C298" t="str">
            <v>CO2_T</v>
          </cell>
        </row>
        <row r="299">
          <cell r="A299" t="str">
            <v>T_TW-ICEGSLEXT</v>
          </cell>
          <cell r="B299" t="str">
            <v>VAR_fout</v>
          </cell>
          <cell r="C299" t="str">
            <v>TPTWL</v>
          </cell>
        </row>
        <row r="300">
          <cell r="A300" t="str">
            <v>T_TW-ICEGSLEXT</v>
          </cell>
          <cell r="B300" t="str">
            <v>VAR_fin</v>
          </cell>
          <cell r="C300" t="str">
            <v>TGSL</v>
          </cell>
        </row>
        <row r="301">
          <cell r="A301" t="str">
            <v>T_TW-ICEGSLEXT</v>
          </cell>
          <cell r="B301" t="str">
            <v>VAR_cap</v>
          </cell>
          <cell r="C301" t="str">
            <v>-</v>
          </cell>
        </row>
        <row r="302">
          <cell r="A302" t="str">
            <v>T-Plg-ELC-GSL_S4</v>
          </cell>
          <cell r="B302" t="str">
            <v>VAR_fout</v>
          </cell>
          <cell r="C302" t="str">
            <v>T-PEVmix-ELC_GSL_S4</v>
          </cell>
          <cell r="H302">
            <v>7.433668602867473E-3</v>
          </cell>
          <cell r="I302">
            <v>1.8222787974369198E-3</v>
          </cell>
          <cell r="J302">
            <v>1.4763138941061432E-3</v>
          </cell>
        </row>
        <row r="303">
          <cell r="A303" t="str">
            <v>T-Plg-ELC-GSL_S4</v>
          </cell>
          <cell r="B303" t="str">
            <v>VAR_fin</v>
          </cell>
          <cell r="C303" t="str">
            <v>T-ELC-car-PlgSTGOut_S4</v>
          </cell>
          <cell r="H303">
            <v>5.3447178056983524E-3</v>
          </cell>
          <cell r="I303">
            <v>1.2878751654737527E-3</v>
          </cell>
          <cell r="J303">
            <v>9.6440283412235989E-4</v>
          </cell>
        </row>
        <row r="304">
          <cell r="A304" t="str">
            <v>T-Plg-ELC-DSL_S3</v>
          </cell>
          <cell r="B304" t="str">
            <v>VAR_fout</v>
          </cell>
          <cell r="C304" t="str">
            <v>T-PEVmix-ELC_DSL_S3</v>
          </cell>
          <cell r="H304">
            <v>3.2216180803588625</v>
          </cell>
          <cell r="I304">
            <v>4.5084801110219397</v>
          </cell>
          <cell r="J304">
            <v>5.6135755966370562</v>
          </cell>
        </row>
        <row r="305">
          <cell r="A305" t="str">
            <v>T-Plg-ELC-DSL_S3</v>
          </cell>
          <cell r="B305" t="str">
            <v>VAR_fin</v>
          </cell>
          <cell r="C305" t="str">
            <v>T-ELC-car-PlgSTGOut_S3</v>
          </cell>
          <cell r="H305">
            <v>2.1908380702149173</v>
          </cell>
          <cell r="I305">
            <v>2.9276598868888617</v>
          </cell>
          <cell r="J305">
            <v>3.3075698806597713</v>
          </cell>
        </row>
        <row r="306">
          <cell r="A306" t="str">
            <v>T-Plg-ELC-DSL_S4</v>
          </cell>
          <cell r="B306" t="str">
            <v>VAR_fout</v>
          </cell>
          <cell r="C306" t="str">
            <v>T-PEVmix-ELC_DSL_S4</v>
          </cell>
          <cell r="H306">
            <v>2.0085450858905521E-3</v>
          </cell>
          <cell r="I306">
            <v>1.9494709211962918E-3</v>
          </cell>
          <cell r="J306">
            <v>1.5063733251441511E-3</v>
          </cell>
        </row>
        <row r="307">
          <cell r="A307" t="str">
            <v>T-Plg-ELC-DSL_S4</v>
          </cell>
          <cell r="B307" t="str">
            <v>VAR_fin</v>
          </cell>
          <cell r="C307" t="str">
            <v>T-ELC-car-PlgSTGOut_S4</v>
          </cell>
          <cell r="H307">
            <v>1.4583373598521638E-3</v>
          </cell>
          <cell r="I307">
            <v>1.3770226797784203E-3</v>
          </cell>
          <cell r="J307">
            <v>9.837445237233758E-4</v>
          </cell>
        </row>
        <row r="308">
          <cell r="A308" t="str">
            <v>TFLGV-ICENGA</v>
          </cell>
          <cell r="B308" t="str">
            <v>VAR_fout</v>
          </cell>
          <cell r="C308" t="str">
            <v>CO2_T</v>
          </cell>
          <cell r="H308">
            <v>1.057928796480573E-2</v>
          </cell>
          <cell r="I308">
            <v>9.9859933982359289E-3</v>
          </cell>
          <cell r="J308">
            <v>8.6227620577971915E-3</v>
          </cell>
        </row>
        <row r="309">
          <cell r="A309" t="str">
            <v>TFLGV-ICENGA</v>
          </cell>
          <cell r="B309" t="str">
            <v>VAR_fout</v>
          </cell>
          <cell r="C309" t="str">
            <v>TFLGV</v>
          </cell>
          <cell r="H309">
            <v>6.0132546634918408E-5</v>
          </cell>
          <cell r="I309">
            <v>5.6760267393518919E-5</v>
          </cell>
          <cell r="J309">
            <v>4.901167671087368E-5</v>
          </cell>
        </row>
        <row r="310">
          <cell r="A310" t="str">
            <v>TFLGV-ICENGA</v>
          </cell>
          <cell r="B310" t="str">
            <v>VAR_fin</v>
          </cell>
          <cell r="C310" t="str">
            <v>TNGA</v>
          </cell>
          <cell r="H310">
            <v>1.8757602774478226E-4</v>
          </cell>
          <cell r="I310">
            <v>1.7705662053609807E-4</v>
          </cell>
          <cell r="J310">
            <v>1.5288585208860284E-4</v>
          </cell>
        </row>
        <row r="311">
          <cell r="A311" t="str">
            <v>TFLGV-ICENGA</v>
          </cell>
          <cell r="B311" t="str">
            <v>VAR_ncap</v>
          </cell>
          <cell r="C311" t="str">
            <v>-</v>
          </cell>
          <cell r="H311">
            <v>3.0724365923200101E-6</v>
          </cell>
          <cell r="I311">
            <v>1.53883260178652E-6</v>
          </cell>
          <cell r="J311">
            <v>2.7034186467005E-6</v>
          </cell>
        </row>
        <row r="312">
          <cell r="A312" t="str">
            <v>TFLGV-ICENGA</v>
          </cell>
          <cell r="B312" t="str">
            <v>VAR_cap</v>
          </cell>
          <cell r="C312" t="str">
            <v>-</v>
          </cell>
          <cell r="H312">
            <v>4.7934809258139759E-6</v>
          </cell>
          <cell r="I312">
            <v>4.5097782160917745E-6</v>
          </cell>
          <cell r="J312">
            <v>3.9655830034659563E-6</v>
          </cell>
        </row>
        <row r="313">
          <cell r="A313" t="str">
            <v>TFLGV-BEVELC</v>
          </cell>
          <cell r="B313" t="str">
            <v>VAR_fout</v>
          </cell>
          <cell r="C313" t="str">
            <v>TFLGV</v>
          </cell>
          <cell r="H313">
            <v>1.9994026578217265</v>
          </cell>
          <cell r="I313">
            <v>3.1840268494869903</v>
          </cell>
          <cell r="J313">
            <v>3.4174339797958049</v>
          </cell>
        </row>
        <row r="314">
          <cell r="A314" t="str">
            <v>TFLGV-BEVELC</v>
          </cell>
          <cell r="B314" t="str">
            <v>VAR_fin</v>
          </cell>
          <cell r="C314" t="str">
            <v>T-ELC-LGV_BatSTGout</v>
          </cell>
          <cell r="H314">
            <v>2.9344396334473504</v>
          </cell>
          <cell r="I314">
            <v>4.6730629993631858</v>
          </cell>
          <cell r="J314">
            <v>5.0156248796467686</v>
          </cell>
        </row>
        <row r="315">
          <cell r="A315" t="str">
            <v>TFLGV-BEVELC</v>
          </cell>
          <cell r="B315" t="str">
            <v>VAR_ncap</v>
          </cell>
          <cell r="C315" t="str">
            <v>-</v>
          </cell>
          <cell r="H315">
            <v>0.11373673054469501</v>
          </cell>
          <cell r="I315">
            <v>0.19475859181258501</v>
          </cell>
          <cell r="J315">
            <v>0.22166454691152601</v>
          </cell>
        </row>
        <row r="316">
          <cell r="A316" t="str">
            <v>TFLGV-BEVELC</v>
          </cell>
          <cell r="B316" t="str">
            <v>VAR_cap</v>
          </cell>
          <cell r="C316" t="str">
            <v>-</v>
          </cell>
          <cell r="H316">
            <v>0.16529161026556485</v>
          </cell>
          <cell r="I316">
            <v>0.31662998471348658</v>
          </cell>
          <cell r="J316">
            <v>0.3392965085959585</v>
          </cell>
        </row>
        <row r="317">
          <cell r="A317" t="str">
            <v>T_B_c-BEVELC-S1</v>
          </cell>
          <cell r="B317" t="str">
            <v>VAR_fout</v>
          </cell>
          <cell r="C317" t="str">
            <v>TPBSc</v>
          </cell>
          <cell r="H317">
            <v>5.9560331852267848E-2</v>
          </cell>
          <cell r="I317">
            <v>4.585094533966165E-2</v>
          </cell>
          <cell r="J317">
            <v>2.7924002790005488E-2</v>
          </cell>
        </row>
        <row r="318">
          <cell r="A318" t="str">
            <v>T_B_c-BEVELC-S1</v>
          </cell>
          <cell r="B318" t="str">
            <v>VAR_fin</v>
          </cell>
          <cell r="C318" t="str">
            <v>T-ELC-Bus_c_BatSTGout_S1</v>
          </cell>
          <cell r="H318">
            <v>0.12806235114160947</v>
          </cell>
          <cell r="I318">
            <v>9.7266168408495501E-2</v>
          </cell>
          <cell r="J318">
            <v>5.3480698061722794E-2</v>
          </cell>
        </row>
        <row r="319">
          <cell r="A319" t="str">
            <v>T_B_c-BEVELC-S1</v>
          </cell>
          <cell r="B319" t="str">
            <v>VAR_ncap</v>
          </cell>
          <cell r="C319" t="str">
            <v>-</v>
          </cell>
          <cell r="H319">
            <v>9.8171238417897795E-4</v>
          </cell>
          <cell r="I319">
            <v>1.4297994246851901E-5</v>
          </cell>
          <cell r="J319">
            <v>4.62960949537021E-4</v>
          </cell>
        </row>
        <row r="320">
          <cell r="A320" t="str">
            <v>T_B_c-BEVELC-S1</v>
          </cell>
          <cell r="B320" t="str">
            <v>VAR_cap</v>
          </cell>
          <cell r="C320" t="str">
            <v>-</v>
          </cell>
          <cell r="H320">
            <v>1.2958462658369003E-3</v>
          </cell>
          <cell r="I320">
            <v>9.9700058523628809E-4</v>
          </cell>
          <cell r="J320">
            <v>6.4238903404120935E-4</v>
          </cell>
        </row>
        <row r="321">
          <cell r="A321" t="str">
            <v>T_B_c-BEVELC-S2</v>
          </cell>
          <cell r="B321" t="str">
            <v>VAR_fout</v>
          </cell>
          <cell r="C321" t="str">
            <v>TPBSc</v>
          </cell>
          <cell r="H321">
            <v>2.4454042596549246E-2</v>
          </cell>
          <cell r="I321">
            <v>3.7899162182601795E-2</v>
          </cell>
          <cell r="J321">
            <v>4.8684968728425947E-2</v>
          </cell>
        </row>
        <row r="322">
          <cell r="A322" t="str">
            <v>T_B_c-BEVELC-S2</v>
          </cell>
          <cell r="B322" t="str">
            <v>VAR_fin</v>
          </cell>
          <cell r="C322" t="str">
            <v>T-ELC-Bus_c_BatSTGout_S2</v>
          </cell>
          <cell r="H322">
            <v>7.300144877067033E-2</v>
          </cell>
          <cell r="I322">
            <v>0.10805255178571256</v>
          </cell>
          <cell r="J322">
            <v>0.12771881808802896</v>
          </cell>
        </row>
        <row r="323">
          <cell r="A323" t="str">
            <v>T_B_c-BEVELC-S2</v>
          </cell>
          <cell r="B323" t="str">
            <v>VAR_ncap</v>
          </cell>
          <cell r="C323" t="str">
            <v>-</v>
          </cell>
          <cell r="H323">
            <v>3.40229175260937E-4</v>
          </cell>
          <cell r="I323">
            <v>4.74170129967996E-4</v>
          </cell>
          <cell r="J323">
            <v>7.6301997747113103E-4</v>
          </cell>
        </row>
        <row r="324">
          <cell r="A324" t="str">
            <v>T_B_c-BEVELC-S2</v>
          </cell>
          <cell r="B324" t="str">
            <v>VAR_cap</v>
          </cell>
          <cell r="C324" t="str">
            <v>-</v>
          </cell>
          <cell r="H324">
            <v>5.345052617112859E-4</v>
          </cell>
          <cell r="I324">
            <v>8.23779835628077E-4</v>
          </cell>
          <cell r="J324">
            <v>1.0605226087938902E-3</v>
          </cell>
        </row>
        <row r="325">
          <cell r="A325" t="str">
            <v>T_B_c-BEVELC-S3</v>
          </cell>
          <cell r="B325" t="str">
            <v>VAR_fout</v>
          </cell>
          <cell r="C325" t="str">
            <v>TPBSc</v>
          </cell>
          <cell r="H325">
            <v>8.9027921525493953E-4</v>
          </cell>
          <cell r="I325">
            <v>1.3272458694572966E-3</v>
          </cell>
          <cell r="J325">
            <v>6.7665650630362E-3</v>
          </cell>
        </row>
        <row r="326">
          <cell r="A326" t="str">
            <v>T_B_c-BEVELC-S3</v>
          </cell>
          <cell r="B326" t="str">
            <v>VAR_fin</v>
          </cell>
          <cell r="C326" t="str">
            <v>T-ELC-Bus_c_BatSTGout_S3</v>
          </cell>
          <cell r="H326">
            <v>3.9341798781114459E-3</v>
          </cell>
          <cell r="I326">
            <v>5.7210681318772159E-3</v>
          </cell>
          <cell r="J326">
            <v>2.5878490415228252E-2</v>
          </cell>
        </row>
        <row r="327">
          <cell r="A327" t="str">
            <v>T_B_c-BEVELC-S3</v>
          </cell>
          <cell r="B327" t="str">
            <v>VAR_ncap</v>
          </cell>
          <cell r="C327" t="str">
            <v>-</v>
          </cell>
          <cell r="H327">
            <v>1.74278382476732E-5</v>
          </cell>
          <cell r="I327">
            <v>1.15039826279508E-5</v>
          </cell>
          <cell r="J327">
            <v>1.4318737847485101E-4</v>
          </cell>
        </row>
        <row r="328">
          <cell r="A328" t="str">
            <v>T_B_c-BEVELC-S3</v>
          </cell>
          <cell r="B328" t="str">
            <v>VAR_cap</v>
          </cell>
          <cell r="C328" t="str">
            <v>-</v>
          </cell>
          <cell r="H328">
            <v>1.9501765390004199E-5</v>
          </cell>
          <cell r="I328">
            <v>2.8931820875624E-5</v>
          </cell>
          <cell r="J328">
            <v>1.4712773694710199E-4</v>
          </cell>
        </row>
        <row r="329">
          <cell r="A329" t="str">
            <v>T_B_c-BEVELC-S4</v>
          </cell>
          <cell r="B329" t="str">
            <v>VAR_fout</v>
          </cell>
          <cell r="C329" t="str">
            <v>TPBSc</v>
          </cell>
          <cell r="H329">
            <v>1.3785037244480941E-5</v>
          </cell>
          <cell r="I329">
            <v>1.9631648252820485E-5</v>
          </cell>
          <cell r="J329">
            <v>6.3919271074844079E-6</v>
          </cell>
        </row>
        <row r="330">
          <cell r="A330" t="str">
            <v>T_B_c-BEVELC-S4</v>
          </cell>
          <cell r="B330" t="str">
            <v>VAR_fin</v>
          </cell>
          <cell r="C330" t="str">
            <v>T-ELC-Bus_c_BatSTGout_S4</v>
          </cell>
          <cell r="H330">
            <v>9.1158923445225164E-5</v>
          </cell>
          <cell r="I330">
            <v>1.2487252473387895E-4</v>
          </cell>
          <cell r="J330">
            <v>3.728480644604495E-5</v>
          </cell>
        </row>
        <row r="331">
          <cell r="A331" t="str">
            <v>T_B_c-BEVELC-S4</v>
          </cell>
          <cell r="B331" t="str">
            <v>VAR_ncap</v>
          </cell>
          <cell r="C331" t="str">
            <v>-</v>
          </cell>
          <cell r="H331">
            <v>3.3535028723736201E-7</v>
          </cell>
          <cell r="I331">
            <v>3.6025922198712299E-7</v>
          </cell>
          <cell r="J331">
            <v>1.4449626327636501E-7</v>
          </cell>
        </row>
        <row r="332">
          <cell r="A332" t="str">
            <v>T_B_c-BEVELC-S4</v>
          </cell>
          <cell r="B332" t="str">
            <v>VAR_cap</v>
          </cell>
          <cell r="C332" t="str">
            <v>-</v>
          </cell>
          <cell r="H332">
            <v>3.9143286512589299E-7</v>
          </cell>
          <cell r="I332">
            <v>5.3990527141926942E-7</v>
          </cell>
          <cell r="J332">
            <v>2.07717662865833E-7</v>
          </cell>
        </row>
        <row r="333">
          <cell r="A333" t="str">
            <v>T_C-BAT-ELC-S1</v>
          </cell>
          <cell r="B333" t="str">
            <v>VAR_fout</v>
          </cell>
          <cell r="C333" t="str">
            <v>TPCAR</v>
          </cell>
          <cell r="H333">
            <v>8.7943420210503196E-3</v>
          </cell>
          <cell r="I333">
            <v>0.12252953857762745</v>
          </cell>
          <cell r="J333">
            <v>1.7223244319032289</v>
          </cell>
        </row>
        <row r="334">
          <cell r="A334" t="str">
            <v>T_C-BAT-ELC-S1</v>
          </cell>
          <cell r="B334" t="str">
            <v>VAR_fin</v>
          </cell>
          <cell r="C334" t="str">
            <v>T-ELC-car-BatSTGOut_S1</v>
          </cell>
          <cell r="H334">
            <v>4.7441266386452612E-3</v>
          </cell>
          <cell r="I334">
            <v>6.1567801344446615E-2</v>
          </cell>
          <cell r="J334">
            <v>0.78532330426119601</v>
          </cell>
        </row>
        <row r="335">
          <cell r="A335" t="str">
            <v>T_C-BAT-ELC-S1</v>
          </cell>
          <cell r="B335" t="str">
            <v>VAR_ncap</v>
          </cell>
          <cell r="C335" t="str">
            <v>-</v>
          </cell>
          <cell r="H335">
            <v>6.4387463138759402E-4</v>
          </cell>
          <cell r="I335">
            <v>1.8720229508850401E-2</v>
          </cell>
          <cell r="J335">
            <v>0.29540801053520399</v>
          </cell>
        </row>
        <row r="336">
          <cell r="A336" t="str">
            <v>T_C-BAT-ELC-S1</v>
          </cell>
          <cell r="B336" t="str">
            <v>VAR_cap</v>
          </cell>
          <cell r="C336" t="str">
            <v>-</v>
          </cell>
          <cell r="H336">
            <v>1.3246975873722371E-3</v>
          </cell>
          <cell r="I336">
            <v>1.8614616015983632E-2</v>
          </cell>
          <cell r="J336">
            <v>0.26174867674917818</v>
          </cell>
        </row>
        <row r="337">
          <cell r="A337" t="str">
            <v>D-TNGA</v>
          </cell>
          <cell r="B337" t="str">
            <v>VAR_fout</v>
          </cell>
          <cell r="C337" t="str">
            <v>CO2</v>
          </cell>
          <cell r="H337">
            <v>0.17085327946315701</v>
          </cell>
          <cell r="I337">
            <v>0.19536373121040401</v>
          </cell>
          <cell r="J337">
            <v>0.17241918193410799</v>
          </cell>
        </row>
        <row r="338">
          <cell r="A338" t="str">
            <v>D-TNGA</v>
          </cell>
          <cell r="B338" t="str">
            <v>VAR_fout</v>
          </cell>
          <cell r="C338" t="str">
            <v>TNGA</v>
          </cell>
          <cell r="H338">
            <v>3.7422731966054337E-3</v>
          </cell>
          <cell r="I338">
            <v>3.5673760273232159E-3</v>
          </cell>
          <cell r="J338">
            <v>3.1315977085923413E-3</v>
          </cell>
        </row>
        <row r="339">
          <cell r="A339" t="str">
            <v>D-TNGA</v>
          </cell>
          <cell r="B339" t="str">
            <v>VAR_fin</v>
          </cell>
          <cell r="C339" t="str">
            <v>NGA</v>
          </cell>
          <cell r="H339">
            <v>3.0293134656588136E-3</v>
          </cell>
          <cell r="I339">
            <v>3.4638959434468738E-3</v>
          </cell>
          <cell r="J339">
            <v>3.0570776938671604E-3</v>
          </cell>
        </row>
        <row r="340">
          <cell r="A340" t="str">
            <v>D-TNGA</v>
          </cell>
          <cell r="B340" t="str">
            <v>VAR_fin</v>
          </cell>
          <cell r="C340" t="str">
            <v>BNGA</v>
          </cell>
          <cell r="H340">
            <v>6.8956937183432322E-4</v>
          </cell>
          <cell r="I340">
            <v>8.7068769844571718E-5</v>
          </cell>
          <cell r="J340">
            <v>5.9079141202597732E-5</v>
          </cell>
        </row>
        <row r="341">
          <cell r="A341" t="str">
            <v>D-TNGA</v>
          </cell>
          <cell r="B341" t="str">
            <v>VAR_fin</v>
          </cell>
          <cell r="C341" t="str">
            <v>H2</v>
          </cell>
          <cell r="H341">
            <v>3.8441144297755961E-5</v>
          </cell>
          <cell r="I341">
            <v>3.0684887842737853E-5</v>
          </cell>
          <cell r="J341">
            <v>2.8498722840780186E-5</v>
          </cell>
        </row>
        <row r="342">
          <cell r="A342" t="str">
            <v>D-TNGA</v>
          </cell>
          <cell r="B342" t="str">
            <v>VAR_ncap</v>
          </cell>
          <cell r="C342" t="str">
            <v>-</v>
          </cell>
          <cell r="H342">
            <v>1.1575681586697E-7</v>
          </cell>
          <cell r="I342">
            <v>1.59095136975641E-7</v>
          </cell>
          <cell r="J342">
            <v>2.7592078208846701E-7</v>
          </cell>
        </row>
        <row r="343">
          <cell r="A343" t="str">
            <v>D-TNGA</v>
          </cell>
          <cell r="B343" t="str">
            <v>VAR_cap</v>
          </cell>
          <cell r="C343" t="str">
            <v>-</v>
          </cell>
          <cell r="H343">
            <v>0.95961810310904916</v>
          </cell>
          <cell r="I343">
            <v>0.95961826220418611</v>
          </cell>
          <cell r="J343">
            <v>0.48125419447891216</v>
          </cell>
        </row>
        <row r="344">
          <cell r="A344" t="str">
            <v>T_C-BAT-ELC-S2</v>
          </cell>
          <cell r="B344" t="str">
            <v>VAR_fout</v>
          </cell>
          <cell r="C344" t="str">
            <v>TPCAR</v>
          </cell>
          <cell r="H344">
            <v>15.014683191902531</v>
          </cell>
          <cell r="I344">
            <v>16.699725557281536</v>
          </cell>
          <cell r="J344">
            <v>14.930481726394319</v>
          </cell>
        </row>
        <row r="345">
          <cell r="A345" t="str">
            <v>T_C-BAT-ELC-S2</v>
          </cell>
          <cell r="B345" t="str">
            <v>VAR_fin</v>
          </cell>
          <cell r="C345" t="str">
            <v>T-ELC-car-BatSTGOut_S2</v>
          </cell>
          <cell r="H345">
            <v>9.8918542346578082</v>
          </cell>
          <cell r="I345">
            <v>10.684615144297899</v>
          </cell>
          <cell r="J345">
            <v>8.7254715575118595</v>
          </cell>
        </row>
        <row r="346">
          <cell r="A346" t="str">
            <v>T_C-BAT-ELC-S2</v>
          </cell>
          <cell r="B346" t="str">
            <v>VAR_ncap</v>
          </cell>
          <cell r="C346" t="str">
            <v>-</v>
          </cell>
          <cell r="H346">
            <v>0.91154323839213003</v>
          </cell>
          <cell r="I346">
            <v>0.74605690037215</v>
          </cell>
          <cell r="J346">
            <v>1.13650126750605</v>
          </cell>
        </row>
        <row r="347">
          <cell r="A347" t="str">
            <v>T_C-BAT-ELC-S2</v>
          </cell>
          <cell r="B347" t="str">
            <v>VAR_cap</v>
          </cell>
          <cell r="C347" t="str">
            <v>-</v>
          </cell>
          <cell r="H347">
            <v>1.3562964483361748</v>
          </cell>
          <cell r="I347">
            <v>1.7208852656593574</v>
          </cell>
          <cell r="J347">
            <v>1.5748021463399207</v>
          </cell>
        </row>
        <row r="348">
          <cell r="A348" t="str">
            <v>TFLGV-BeVELCExt</v>
          </cell>
          <cell r="B348" t="str">
            <v>VAR_fout</v>
          </cell>
          <cell r="C348" t="str">
            <v>TFLGV</v>
          </cell>
        </row>
        <row r="349">
          <cell r="A349" t="str">
            <v>TFLGV-BeVELCExt</v>
          </cell>
          <cell r="B349" t="str">
            <v>VAR_fin</v>
          </cell>
          <cell r="C349" t="str">
            <v>TELC</v>
          </cell>
        </row>
        <row r="350">
          <cell r="A350" t="str">
            <v>TFLGV-BeVELCExt</v>
          </cell>
          <cell r="B350" t="str">
            <v>VAR_cap</v>
          </cell>
          <cell r="C350" t="str">
            <v>-</v>
          </cell>
        </row>
        <row r="351">
          <cell r="A351" t="str">
            <v>T_C-BAT-ELC-S3</v>
          </cell>
          <cell r="B351" t="str">
            <v>VAR_fout</v>
          </cell>
          <cell r="C351" t="str">
            <v>TPCAR</v>
          </cell>
          <cell r="H351">
            <v>4.7849775324860992</v>
          </cell>
          <cell r="I351">
            <v>5.2223705693074889</v>
          </cell>
          <cell r="J351">
            <v>4.8579774347183715</v>
          </cell>
        </row>
        <row r="352">
          <cell r="A352" t="str">
            <v>T_C-BAT-ELC-S3</v>
          </cell>
          <cell r="B352" t="str">
            <v>VAR_fin</v>
          </cell>
          <cell r="C352" t="str">
            <v>T-ELC-car-BatSTGOut_S3</v>
          </cell>
          <cell r="H352">
            <v>3.428820046483875</v>
          </cell>
          <cell r="I352">
            <v>3.6736835262041261</v>
          </cell>
          <cell r="J352">
            <v>3.1038837546891944</v>
          </cell>
        </row>
        <row r="353">
          <cell r="A353" t="str">
            <v>T_C-BAT-ELC-S3</v>
          </cell>
          <cell r="B353" t="str">
            <v>VAR_ncap</v>
          </cell>
          <cell r="C353" t="str">
            <v>-</v>
          </cell>
          <cell r="H353">
            <v>0.27472295652138201</v>
          </cell>
          <cell r="I353">
            <v>0.100364361303208</v>
          </cell>
          <cell r="J353">
            <v>0.25156425893096401</v>
          </cell>
        </row>
        <row r="354">
          <cell r="A354" t="str">
            <v>T_C-BAT-ELC-S3</v>
          </cell>
          <cell r="B354" t="str">
            <v>VAR_cap</v>
          </cell>
          <cell r="C354" t="str">
            <v>-</v>
          </cell>
          <cell r="H354">
            <v>0.3290226490711986</v>
          </cell>
          <cell r="I354">
            <v>0.35908774589512793</v>
          </cell>
          <cell r="J354">
            <v>0.33403700092136646</v>
          </cell>
        </row>
        <row r="355">
          <cell r="A355" t="str">
            <v>T_C-BAT-ELC-S4</v>
          </cell>
          <cell r="B355" t="str">
            <v>VAR_fout</v>
          </cell>
          <cell r="C355" t="str">
            <v>TPCAR</v>
          </cell>
          <cell r="H355">
            <v>14.772060296663605</v>
          </cell>
          <cell r="I355">
            <v>12.536007761816727</v>
          </cell>
          <cell r="J355">
            <v>13.971248151879545</v>
          </cell>
        </row>
        <row r="356">
          <cell r="A356" t="str">
            <v>T_C-BAT-ELC-S4</v>
          </cell>
          <cell r="B356" t="str">
            <v>VAR_fin</v>
          </cell>
          <cell r="C356" t="str">
            <v>T-ELC-car-BatSTGOut_S4</v>
          </cell>
          <cell r="H356">
            <v>11.177534337393036</v>
          </cell>
          <cell r="I356">
            <v>9.2185711488075892</v>
          </cell>
          <cell r="J356">
            <v>9.1104331948969701</v>
          </cell>
        </row>
        <row r="357">
          <cell r="A357" t="str">
            <v>T_C-BAT-ELC-S4</v>
          </cell>
          <cell r="B357" t="str">
            <v>VAR_ncap</v>
          </cell>
          <cell r="C357" t="str">
            <v>-</v>
          </cell>
          <cell r="H357">
            <v>0.50700903744557801</v>
          </cell>
          <cell r="I357">
            <v>0.30887651638393199</v>
          </cell>
          <cell r="J357">
            <v>1.1076671227552899</v>
          </cell>
        </row>
        <row r="358">
          <cell r="A358" t="str">
            <v>T_C-BAT-ELC-S4</v>
          </cell>
          <cell r="B358" t="str">
            <v>VAR_cap</v>
          </cell>
          <cell r="C358" t="str">
            <v>-</v>
          </cell>
          <cell r="H358">
            <v>1.1632293819521997</v>
          </cell>
          <cell r="I358">
            <v>0.98712647261074205</v>
          </cell>
          <cell r="J358">
            <v>1.2281246316935091</v>
          </cell>
        </row>
        <row r="359">
          <cell r="A359" t="str">
            <v>T_B_c-ICENGA-S1</v>
          </cell>
          <cell r="B359" t="str">
            <v>VAR_fout</v>
          </cell>
          <cell r="C359" t="str">
            <v>CO2_T</v>
          </cell>
        </row>
        <row r="360">
          <cell r="A360" t="str">
            <v>T_B_c-ICENGA-S1</v>
          </cell>
          <cell r="B360" t="str">
            <v>VAR_fout</v>
          </cell>
          <cell r="C360" t="str">
            <v>TPBSc</v>
          </cell>
        </row>
        <row r="361">
          <cell r="A361" t="str">
            <v>T_B_c-ICENGA-S1</v>
          </cell>
          <cell r="B361" t="str">
            <v>VAR_fin</v>
          </cell>
          <cell r="C361" t="str">
            <v>TNGA</v>
          </cell>
        </row>
        <row r="362">
          <cell r="A362" t="str">
            <v>T_B_c-ICENGA-S1</v>
          </cell>
          <cell r="B362" t="str">
            <v>VAR_ncap</v>
          </cell>
          <cell r="C362" t="str">
            <v>-</v>
          </cell>
        </row>
        <row r="363">
          <cell r="A363" t="str">
            <v>T_B_c-ICENGA-S1</v>
          </cell>
          <cell r="B363" t="str">
            <v>VAR_cap</v>
          </cell>
          <cell r="C363" t="str">
            <v>-</v>
          </cell>
          <cell r="H363">
            <v>3.0429534890270319E-9</v>
          </cell>
        </row>
        <row r="364">
          <cell r="A364" t="str">
            <v>TFLGV-FCLH2O</v>
          </cell>
          <cell r="B364" t="str">
            <v>VAR_fout</v>
          </cell>
          <cell r="C364" t="str">
            <v>TFLGV</v>
          </cell>
          <cell r="H364">
            <v>4.376967021519633E-6</v>
          </cell>
          <cell r="I364">
            <v>3.6769591530559504E-6</v>
          </cell>
          <cell r="J364">
            <v>3.5266836614834313E-6</v>
          </cell>
        </row>
        <row r="365">
          <cell r="A365" t="str">
            <v>TFLGV-FCLH2O</v>
          </cell>
          <cell r="B365" t="str">
            <v>VAR_fin</v>
          </cell>
          <cell r="C365" t="str">
            <v>TH2O</v>
          </cell>
          <cell r="H365">
            <v>8.255567923190214E-6</v>
          </cell>
          <cell r="I365">
            <v>6.4948187619836651E-6</v>
          </cell>
          <cell r="J365">
            <v>5.9155129653771625E-6</v>
          </cell>
        </row>
        <row r="366">
          <cell r="A366" t="str">
            <v>TFLGV-FCLH2O</v>
          </cell>
          <cell r="B366" t="str">
            <v>VAR_ncap</v>
          </cell>
          <cell r="C366" t="str">
            <v>-</v>
          </cell>
          <cell r="H366">
            <v>1.5948701780141399E-7</v>
          </cell>
          <cell r="I366">
            <v>1.85019184327736E-7</v>
          </cell>
          <cell r="J366">
            <v>2.2259015516021299E-7</v>
          </cell>
        </row>
        <row r="367">
          <cell r="A367" t="str">
            <v>TFLGV-FCLH2O</v>
          </cell>
          <cell r="B367" t="str">
            <v>VAR_cap</v>
          </cell>
          <cell r="C367" t="str">
            <v>-</v>
          </cell>
          <cell r="H367">
            <v>3.6931853846443194E-7</v>
          </cell>
          <cell r="I367">
            <v>3.4261520440851531E-7</v>
          </cell>
          <cell r="J367">
            <v>3.4336641411299298E-7</v>
          </cell>
        </row>
        <row r="368">
          <cell r="A368" t="str">
            <v>T_B_c-ICENGA-S2</v>
          </cell>
          <cell r="B368" t="str">
            <v>VAR_fout</v>
          </cell>
          <cell r="C368" t="str">
            <v>CO2_T</v>
          </cell>
        </row>
        <row r="369">
          <cell r="A369" t="str">
            <v>T_B_c-ICENGA-S2</v>
          </cell>
          <cell r="B369" t="str">
            <v>VAR_fout</v>
          </cell>
          <cell r="C369" t="str">
            <v>TPBSc</v>
          </cell>
        </row>
        <row r="370">
          <cell r="A370" t="str">
            <v>T_B_c-ICENGA-S2</v>
          </cell>
          <cell r="B370" t="str">
            <v>VAR_fin</v>
          </cell>
          <cell r="C370" t="str">
            <v>TNGA</v>
          </cell>
        </row>
        <row r="371">
          <cell r="A371" t="str">
            <v>T_B_c-ICENGA-S2</v>
          </cell>
          <cell r="B371" t="str">
            <v>VAR_ncap</v>
          </cell>
          <cell r="C371" t="str">
            <v>-</v>
          </cell>
        </row>
        <row r="372">
          <cell r="A372" t="str">
            <v>T_B_c-ICENGA-S2</v>
          </cell>
          <cell r="B372" t="str">
            <v>VAR_cap</v>
          </cell>
          <cell r="C372" t="str">
            <v>-</v>
          </cell>
          <cell r="H372">
            <v>2.7582255503049969E-9</v>
          </cell>
        </row>
        <row r="373">
          <cell r="A373" t="str">
            <v>T_B_u-ICEDSL-S1</v>
          </cell>
          <cell r="B373" t="str">
            <v>VAR_fout</v>
          </cell>
          <cell r="C373" t="str">
            <v>CO2_T</v>
          </cell>
        </row>
        <row r="374">
          <cell r="A374" t="str">
            <v>T_B_u-ICEDSL-S1</v>
          </cell>
          <cell r="B374" t="str">
            <v>VAR_fout</v>
          </cell>
          <cell r="C374" t="str">
            <v>TPBSu</v>
          </cell>
        </row>
        <row r="375">
          <cell r="A375" t="str">
            <v>T_B_u-ICEDSL-S1</v>
          </cell>
          <cell r="B375" t="str">
            <v>VAR_fin</v>
          </cell>
          <cell r="C375" t="str">
            <v>TDSL</v>
          </cell>
        </row>
        <row r="376">
          <cell r="A376" t="str">
            <v>T_B_u-ICEDSL-S1</v>
          </cell>
          <cell r="B376" t="str">
            <v>VAR_ncap</v>
          </cell>
          <cell r="C376" t="str">
            <v>-</v>
          </cell>
        </row>
        <row r="377">
          <cell r="A377" t="str">
            <v>T_B_u-ICEDSL-S1</v>
          </cell>
          <cell r="B377" t="str">
            <v>VAR_cap</v>
          </cell>
          <cell r="C377" t="str">
            <v>-</v>
          </cell>
          <cell r="H377">
            <v>1.8626406310352436E-9</v>
          </cell>
        </row>
        <row r="378">
          <cell r="A378" t="str">
            <v>T_B_c-ICENGA-S3</v>
          </cell>
          <cell r="B378" t="str">
            <v>VAR_fout</v>
          </cell>
          <cell r="C378" t="str">
            <v>CO2_T</v>
          </cell>
        </row>
        <row r="379">
          <cell r="A379" t="str">
            <v>T_B_c-ICENGA-S3</v>
          </cell>
          <cell r="B379" t="str">
            <v>VAR_fout</v>
          </cell>
          <cell r="C379" t="str">
            <v>TPBSc</v>
          </cell>
        </row>
        <row r="380">
          <cell r="A380" t="str">
            <v>T_B_c-ICENGA-S3</v>
          </cell>
          <cell r="B380" t="str">
            <v>VAR_fin</v>
          </cell>
          <cell r="C380" t="str">
            <v>TNGA</v>
          </cell>
        </row>
        <row r="381">
          <cell r="A381" t="str">
            <v>T_B_c-ICENGA-S3</v>
          </cell>
          <cell r="B381" t="str">
            <v>VAR_ncap</v>
          </cell>
          <cell r="C381" t="str">
            <v>-</v>
          </cell>
        </row>
        <row r="382">
          <cell r="A382" t="str">
            <v>T_B_c-ICENGA-S3</v>
          </cell>
          <cell r="B382" t="str">
            <v>VAR_cap</v>
          </cell>
          <cell r="C382" t="str">
            <v>-</v>
          </cell>
        </row>
        <row r="383">
          <cell r="A383" t="str">
            <v>T_B_u-ICEDSL-S2</v>
          </cell>
          <cell r="B383" t="str">
            <v>VAR_fout</v>
          </cell>
          <cell r="C383" t="str">
            <v>CO2_T</v>
          </cell>
        </row>
        <row r="384">
          <cell r="A384" t="str">
            <v>T_B_u-ICEDSL-S2</v>
          </cell>
          <cell r="B384" t="str">
            <v>VAR_fout</v>
          </cell>
          <cell r="C384" t="str">
            <v>TPBSu</v>
          </cell>
        </row>
        <row r="385">
          <cell r="A385" t="str">
            <v>T_B_u-ICEDSL-S2</v>
          </cell>
          <cell r="B385" t="str">
            <v>VAR_fin</v>
          </cell>
          <cell r="C385" t="str">
            <v>TDSL</v>
          </cell>
        </row>
        <row r="386">
          <cell r="A386" t="str">
            <v>T_B_u-ICEDSL-S2</v>
          </cell>
          <cell r="B386" t="str">
            <v>VAR_ncap</v>
          </cell>
          <cell r="C386" t="str">
            <v>-</v>
          </cell>
        </row>
        <row r="387">
          <cell r="A387" t="str">
            <v>T_B_u-ICEDSL-S2</v>
          </cell>
          <cell r="B387" t="str">
            <v>VAR_cap</v>
          </cell>
          <cell r="C387" t="str">
            <v>-</v>
          </cell>
          <cell r="H387">
            <v>-9.4171785700156076E-10</v>
          </cell>
        </row>
        <row r="388">
          <cell r="A388" t="str">
            <v>T_B_c-ICENGA-S4</v>
          </cell>
          <cell r="B388" t="str">
            <v>VAR_fout</v>
          </cell>
          <cell r="C388" t="str">
            <v>CO2_T</v>
          </cell>
        </row>
        <row r="389">
          <cell r="A389" t="str">
            <v>T_B_c-ICENGA-S4</v>
          </cell>
          <cell r="B389" t="str">
            <v>VAR_fout</v>
          </cell>
          <cell r="C389" t="str">
            <v>TPBSc</v>
          </cell>
        </row>
        <row r="390">
          <cell r="A390" t="str">
            <v>T_B_c-ICENGA-S4</v>
          </cell>
          <cell r="B390" t="str">
            <v>VAR_fin</v>
          </cell>
          <cell r="C390" t="str">
            <v>TNGA</v>
          </cell>
        </row>
        <row r="391">
          <cell r="A391" t="str">
            <v>T_B_c-ICENGA-S4</v>
          </cell>
          <cell r="B391" t="str">
            <v>VAR_ncap</v>
          </cell>
          <cell r="C391" t="str">
            <v>-</v>
          </cell>
        </row>
        <row r="392">
          <cell r="A392" t="str">
            <v>T_B_c-ICENGA-S4</v>
          </cell>
          <cell r="B392" t="str">
            <v>VAR_cap</v>
          </cell>
          <cell r="C392" t="str">
            <v>-</v>
          </cell>
        </row>
        <row r="393">
          <cell r="A393" t="str">
            <v>T_B_u-ICEDSL-S3</v>
          </cell>
          <cell r="B393" t="str">
            <v>VAR_fout</v>
          </cell>
          <cell r="C393" t="str">
            <v>CO2_T</v>
          </cell>
        </row>
        <row r="394">
          <cell r="A394" t="str">
            <v>T_B_u-ICEDSL-S3</v>
          </cell>
          <cell r="B394" t="str">
            <v>VAR_fout</v>
          </cell>
          <cell r="C394" t="str">
            <v>TPBSu</v>
          </cell>
        </row>
        <row r="395">
          <cell r="A395" t="str">
            <v>T_B_u-ICEDSL-S3</v>
          </cell>
          <cell r="B395" t="str">
            <v>VAR_fin</v>
          </cell>
          <cell r="C395" t="str">
            <v>TDSL</v>
          </cell>
        </row>
        <row r="396">
          <cell r="A396" t="str">
            <v>T_B_u-ICEDSL-S3</v>
          </cell>
          <cell r="B396" t="str">
            <v>VAR_ncap</v>
          </cell>
          <cell r="C396" t="str">
            <v>-</v>
          </cell>
        </row>
        <row r="397">
          <cell r="A397" t="str">
            <v>T_B_u-ICEDSL-S3</v>
          </cell>
          <cell r="B397" t="str">
            <v>VAR_cap</v>
          </cell>
          <cell r="C397" t="str">
            <v>-</v>
          </cell>
          <cell r="J397">
            <v>-3.6892115272150999E-9</v>
          </cell>
        </row>
        <row r="398">
          <cell r="A398" t="str">
            <v>T_B_u-ICEDSL-S4</v>
          </cell>
          <cell r="B398" t="str">
            <v>VAR_fout</v>
          </cell>
          <cell r="C398" t="str">
            <v>CO2_T</v>
          </cell>
        </row>
        <row r="399">
          <cell r="A399" t="str">
            <v>T_B_u-ICEDSL-S4</v>
          </cell>
          <cell r="B399" t="str">
            <v>VAR_fout</v>
          </cell>
          <cell r="C399" t="str">
            <v>TPBSu</v>
          </cell>
        </row>
        <row r="400">
          <cell r="A400" t="str">
            <v>T_B_u-ICEDSL-S4</v>
          </cell>
          <cell r="B400" t="str">
            <v>VAR_fin</v>
          </cell>
          <cell r="C400" t="str">
            <v>TDSL</v>
          </cell>
        </row>
        <row r="401">
          <cell r="A401" t="str">
            <v>T_B_u-ICEDSL-S4</v>
          </cell>
          <cell r="B401" t="str">
            <v>VAR_ncap</v>
          </cell>
          <cell r="C401" t="str">
            <v>-</v>
          </cell>
        </row>
        <row r="402">
          <cell r="A402" t="str">
            <v>T_B_u-ICEDSL-S4</v>
          </cell>
          <cell r="B402" t="str">
            <v>VAR_cap</v>
          </cell>
          <cell r="C402" t="str">
            <v>-</v>
          </cell>
          <cell r="H402">
            <v>-2.8899449709991598E-9</v>
          </cell>
          <cell r="I402">
            <v>-8.5678320789723198E-9</v>
          </cell>
          <cell r="J402">
            <v>-8.3530347002750606E-9</v>
          </cell>
        </row>
        <row r="403">
          <cell r="A403" t="str">
            <v>D-TBDS1intl</v>
          </cell>
          <cell r="B403" t="str">
            <v>VAR_fout</v>
          </cell>
          <cell r="C403" t="str">
            <v>TKERintl_SAF</v>
          </cell>
          <cell r="H403">
            <v>5.0049689808281101</v>
          </cell>
          <cell r="I403">
            <v>5.0049691090722597</v>
          </cell>
          <cell r="J403">
            <v>5.00496934319741</v>
          </cell>
        </row>
        <row r="404">
          <cell r="A404" t="str">
            <v>D-TBDS1intl</v>
          </cell>
          <cell r="B404" t="str">
            <v>VAR_fin</v>
          </cell>
          <cell r="C404" t="str">
            <v>BDS1</v>
          </cell>
          <cell r="H404">
            <v>5.0049689808281101</v>
          </cell>
          <cell r="I404">
            <v>5.0049691090722597</v>
          </cell>
          <cell r="J404">
            <v>5.00496934319741</v>
          </cell>
        </row>
        <row r="405">
          <cell r="A405" t="str">
            <v>T_B_c-ICENGAEXT</v>
          </cell>
          <cell r="B405" t="str">
            <v>VAR_fout</v>
          </cell>
          <cell r="C405" t="str">
            <v>CO2_T</v>
          </cell>
        </row>
        <row r="406">
          <cell r="A406" t="str">
            <v>T_B_c-ICENGAEXT</v>
          </cell>
          <cell r="B406" t="str">
            <v>VAR_fout</v>
          </cell>
          <cell r="C406" t="str">
            <v>TPBSc</v>
          </cell>
        </row>
        <row r="407">
          <cell r="A407" t="str">
            <v>T_B_c-ICENGAEXT</v>
          </cell>
          <cell r="B407" t="str">
            <v>VAR_fin</v>
          </cell>
          <cell r="C407" t="str">
            <v>TNGA</v>
          </cell>
        </row>
        <row r="408">
          <cell r="A408" t="str">
            <v>T_B_c-ICENGAEXT</v>
          </cell>
          <cell r="B408" t="str">
            <v>VAR_cap</v>
          </cell>
          <cell r="C408" t="str">
            <v>-</v>
          </cell>
        </row>
        <row r="409">
          <cell r="A409" t="str">
            <v>T_B_u-ICEDSLEXT</v>
          </cell>
          <cell r="B409" t="str">
            <v>VAR_fout</v>
          </cell>
          <cell r="C409" t="str">
            <v>CO2_T</v>
          </cell>
        </row>
        <row r="410">
          <cell r="A410" t="str">
            <v>T_B_u-ICEDSLEXT</v>
          </cell>
          <cell r="B410" t="str">
            <v>VAR_fout</v>
          </cell>
          <cell r="C410" t="str">
            <v>TPBSu</v>
          </cell>
        </row>
        <row r="411">
          <cell r="A411" t="str">
            <v>T_B_u-ICEDSLEXT</v>
          </cell>
          <cell r="B411" t="str">
            <v>VAR_fin</v>
          </cell>
          <cell r="C411" t="str">
            <v>TDSL</v>
          </cell>
        </row>
        <row r="412">
          <cell r="A412" t="str">
            <v>T_B_u-ICEDSLEXT</v>
          </cell>
          <cell r="B412" t="str">
            <v>VAR_cap</v>
          </cell>
          <cell r="C412" t="str">
            <v>-</v>
          </cell>
        </row>
        <row r="413">
          <cell r="A413" t="str">
            <v>D-T-ELC-LGV</v>
          </cell>
          <cell r="B413" t="str">
            <v>VAR_fout</v>
          </cell>
          <cell r="C413" t="str">
            <v>T-ELC-LGV_BatSTGin</v>
          </cell>
          <cell r="H413">
            <v>2.9351351578965335</v>
          </cell>
          <cell r="I413">
            <v>4.6738196444546478</v>
          </cell>
          <cell r="J413">
            <v>5.016299656796547</v>
          </cell>
        </row>
        <row r="414">
          <cell r="A414" t="str">
            <v>D-T-ELC-LGV</v>
          </cell>
          <cell r="B414" t="str">
            <v>VAR_fin</v>
          </cell>
          <cell r="C414" t="str">
            <v>TELC</v>
          </cell>
          <cell r="H414">
            <v>2.9351351578965335</v>
          </cell>
          <cell r="I414">
            <v>4.6738196444546478</v>
          </cell>
          <cell r="J414">
            <v>5.016299656796547</v>
          </cell>
        </row>
        <row r="415">
          <cell r="A415" t="str">
            <v>D-T-ELC-LGV</v>
          </cell>
          <cell r="B415" t="str">
            <v>VAR_ncap</v>
          </cell>
          <cell r="C415" t="str">
            <v>-</v>
          </cell>
          <cell r="H415">
            <v>0.19600423835032799</v>
          </cell>
          <cell r="I415">
            <v>0.27999737555603399</v>
          </cell>
          <cell r="J415">
            <v>0.35540282808693402</v>
          </cell>
        </row>
        <row r="416">
          <cell r="A416" t="str">
            <v>D-T-ELC-LGV</v>
          </cell>
          <cell r="B416" t="str">
            <v>VAR_cap</v>
          </cell>
          <cell r="C416" t="str">
            <v>-</v>
          </cell>
          <cell r="H416">
            <v>0.310242309774658</v>
          </cell>
          <cell r="I416">
            <v>0.49401986602166598</v>
          </cell>
          <cell r="J416">
            <v>0.53021950960956599</v>
          </cell>
        </row>
        <row r="417">
          <cell r="A417" t="str">
            <v>T_C-HYBGSLEXT</v>
          </cell>
          <cell r="B417" t="str">
            <v>VAR_fout</v>
          </cell>
          <cell r="C417" t="str">
            <v>CO2_T</v>
          </cell>
        </row>
        <row r="418">
          <cell r="A418" t="str">
            <v>T_C-HYBGSLEXT</v>
          </cell>
          <cell r="B418" t="str">
            <v>VAR_fout</v>
          </cell>
          <cell r="C418" t="str">
            <v>TPCAR</v>
          </cell>
        </row>
        <row r="419">
          <cell r="A419" t="str">
            <v>T_C-HYBGSLEXT</v>
          </cell>
          <cell r="B419" t="str">
            <v>VAR_fin</v>
          </cell>
          <cell r="C419" t="str">
            <v>TGSL</v>
          </cell>
        </row>
        <row r="420">
          <cell r="A420" t="str">
            <v>T_C-HYBGSLEXT</v>
          </cell>
          <cell r="B420" t="str">
            <v>VAR_cap</v>
          </cell>
          <cell r="C420" t="str">
            <v>-</v>
          </cell>
        </row>
        <row r="421">
          <cell r="A421" t="str">
            <v>TPAVDKEREXT</v>
          </cell>
          <cell r="B421" t="str">
            <v>VAR_fout</v>
          </cell>
          <cell r="C421" t="str">
            <v>CO2_T</v>
          </cell>
          <cell r="H421">
            <v>185.675788544743</v>
          </cell>
          <cell r="I421">
            <v>154.38211110512901</v>
          </cell>
          <cell r="J421">
            <v>123.088433665514</v>
          </cell>
        </row>
        <row r="422">
          <cell r="A422" t="str">
            <v>TPAVDKEREXT</v>
          </cell>
          <cell r="B422" t="str">
            <v>VAR_fout</v>
          </cell>
          <cell r="C422" t="str">
            <v>TPAVD</v>
          </cell>
          <cell r="H422">
            <v>2.5504916008893299</v>
          </cell>
          <cell r="I422">
            <v>2.1206333943012199</v>
          </cell>
          <cell r="J422">
            <v>1.6907751877131001</v>
          </cell>
        </row>
        <row r="423">
          <cell r="A423" t="str">
            <v>TPAVDKEREXT</v>
          </cell>
          <cell r="B423" t="str">
            <v>VAR_fin</v>
          </cell>
          <cell r="C423" t="str">
            <v>TKER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VAR_ncap</v>
          </cell>
          <cell r="C424" t="str">
            <v>-</v>
          </cell>
          <cell r="H424">
            <v>0.68838799653447103</v>
          </cell>
          <cell r="I424">
            <v>0.65493741015190099</v>
          </cell>
          <cell r="J424">
            <v>0.983759196414835</v>
          </cell>
        </row>
        <row r="425">
          <cell r="A425" t="str">
            <v>TPAVDKEREXT</v>
          </cell>
          <cell r="B425" t="str">
            <v>VAR_cap</v>
          </cell>
          <cell r="C425" t="str">
            <v>-</v>
          </cell>
          <cell r="H425">
            <v>2.8772398990801902</v>
          </cell>
          <cell r="I425">
            <v>2.2898464168859047</v>
          </cell>
          <cell r="J425">
            <v>1.7980496426745902</v>
          </cell>
        </row>
        <row r="426">
          <cell r="A426" t="str">
            <v>T_C-ICE-GSL-S1</v>
          </cell>
          <cell r="B426" t="str">
            <v>VAR_fout</v>
          </cell>
          <cell r="C426" t="str">
            <v>CO2_T</v>
          </cell>
          <cell r="H426">
            <v>68.258576609584168</v>
          </cell>
          <cell r="I426">
            <v>16.823623001582192</v>
          </cell>
          <cell r="J426">
            <v>3.4655532790976662E-2</v>
          </cell>
        </row>
        <row r="427">
          <cell r="A427" t="str">
            <v>T_C-ICE-GSL-S1</v>
          </cell>
          <cell r="B427" t="str">
            <v>VAR_fout</v>
          </cell>
          <cell r="C427" t="str">
            <v>TPCAR</v>
          </cell>
          <cell r="H427">
            <v>0.54841201070935264</v>
          </cell>
          <cell r="I427">
            <v>0.13369007417332207</v>
          </cell>
          <cell r="J427">
            <v>3.175251308543576E-4</v>
          </cell>
        </row>
        <row r="428">
          <cell r="A428" t="str">
            <v>T_C-ICE-GSL-S1</v>
          </cell>
          <cell r="B428" t="str">
            <v>VAR_fin</v>
          </cell>
          <cell r="C428" t="str">
            <v>TGSL</v>
          </cell>
          <cell r="H428">
            <v>0.92491296218948815</v>
          </cell>
          <cell r="I428">
            <v>0.22796237129515193</v>
          </cell>
          <cell r="J428">
            <v>4.6958716518938549E-4</v>
          </cell>
        </row>
        <row r="429">
          <cell r="A429" t="str">
            <v>T_C-ICE-GSL-S1</v>
          </cell>
          <cell r="B429" t="str">
            <v>VAR_ncap</v>
          </cell>
          <cell r="C429" t="str">
            <v>-</v>
          </cell>
          <cell r="H429">
            <v>7.81201793515199E-5</v>
          </cell>
          <cell r="I429">
            <v>3.3972489438800597E-5</v>
          </cell>
          <cell r="J429">
            <v>1.16510885208171E-5</v>
          </cell>
        </row>
        <row r="430">
          <cell r="A430" t="str">
            <v>T_C-ICE-GSL-S1</v>
          </cell>
          <cell r="B430" t="str">
            <v>VAR_cap</v>
          </cell>
          <cell r="C430" t="str">
            <v>-</v>
          </cell>
          <cell r="H430">
            <v>8.333470897833041E-2</v>
          </cell>
          <cell r="I430">
            <v>2.0311358036857751E-2</v>
          </cell>
          <cell r="J430">
            <v>4.6606529382365669E-5</v>
          </cell>
        </row>
        <row r="431">
          <cell r="A431" t="str">
            <v>V2G</v>
          </cell>
          <cell r="B431" t="str">
            <v>VAR_fout</v>
          </cell>
          <cell r="C431" t="str">
            <v>ELC35</v>
          </cell>
          <cell r="H431">
            <v>2.0451631910458842E-2</v>
          </cell>
          <cell r="I431">
            <v>4.7641799996036759E-2</v>
          </cell>
          <cell r="J431">
            <v>0.17898090295027938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T-ELC-Bus_c_BatSTGout_S1</v>
          </cell>
          <cell r="H432">
            <v>5.4375998292819955E-4</v>
          </cell>
          <cell r="I432">
            <v>9.8795951500474659E-4</v>
          </cell>
          <cell r="J432">
            <v>1.5414897386547725E-4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T-ELC-Bus_c_BatSTGout_S2</v>
          </cell>
          <cell r="H433">
            <v>3.6077990046715156E-4</v>
          </cell>
          <cell r="I433">
            <v>1.1030072582749258E-3</v>
          </cell>
          <cell r="J433">
            <v>1.1746554562319382E-3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T-ELC-Bus_c_BatSTGout_S3</v>
          </cell>
          <cell r="H434">
            <v>1.9844672241322466E-4</v>
          </cell>
          <cell r="I434">
            <v>2.7018627799292756E-4</v>
          </cell>
          <cell r="J434">
            <v>6.8958848636798689E-4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T-ELC-Bus_c_BatSTGout_S4</v>
          </cell>
          <cell r="H435">
            <v>2.0164924245665456E-4</v>
          </cell>
          <cell r="I435">
            <v>2.4028238803002757E-4</v>
          </cell>
          <cell r="J435">
            <v>1.3833759362650073E-4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T-ELC-car-BatSTGOut_S1</v>
          </cell>
          <cell r="H436">
            <v>2.4167331364963445E-3</v>
          </cell>
          <cell r="I436">
            <v>1.4601643415878747E-2</v>
          </cell>
          <cell r="J436">
            <v>5.2739423957461902E-2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T-ELC-car-BatSTGOut_S2</v>
          </cell>
          <cell r="H437">
            <v>5.7084456323258767E-4</v>
          </cell>
          <cell r="I437">
            <v>3.7821023213494053E-3</v>
          </cell>
          <cell r="J437">
            <v>2.7422642557485576E-2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T-ELC-car-BatSTGOut_S3</v>
          </cell>
          <cell r="H438">
            <v>6.0969509463423236E-4</v>
          </cell>
          <cell r="I438">
            <v>3.8542562025813457E-3</v>
          </cell>
          <cell r="J438">
            <v>3.0754640253003604E-2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T-ELC-car-BatSTGOut_S4</v>
          </cell>
          <cell r="H439">
            <v>5.7297193499077797E-4</v>
          </cell>
          <cell r="I439">
            <v>3.7607784227960067E-3</v>
          </cell>
          <cell r="J439">
            <v>2.5612344603866039E-2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T-ELC-car-PlgSTGOut_S1</v>
          </cell>
          <cell r="H440">
            <v>7.9588298133204853E-4</v>
          </cell>
          <cell r="I440">
            <v>9.9050992598281613E-4</v>
          </cell>
          <cell r="J440">
            <v>9.3493766414953783E-4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T-ELC-car-PlgSTGOut_S2</v>
          </cell>
          <cell r="H441">
            <v>3.7547379057846232E-4</v>
          </cell>
          <cell r="I441">
            <v>4.5178925678597141E-4</v>
          </cell>
          <cell r="J441">
            <v>4.0895688843447516E-4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T-ELC-car-PlgSTGOut_S3</v>
          </cell>
          <cell r="H442">
            <v>5.78968629335485E-4</v>
          </cell>
          <cell r="I442">
            <v>3.6464894750116916E-3</v>
          </cell>
          <cell r="J442">
            <v>2.7569973232498247E-2</v>
          </cell>
        </row>
        <row r="443">
          <cell r="A443" t="str">
            <v>V2G</v>
          </cell>
          <cell r="B443" t="str">
            <v>VAR_fin</v>
          </cell>
          <cell r="C443" t="str">
            <v>T-ELC-TWSTGout_S1</v>
          </cell>
          <cell r="H443">
            <v>2.0038749025469774E-3</v>
          </cell>
          <cell r="I443">
            <v>1.6466312579398055E-3</v>
          </cell>
          <cell r="J443">
            <v>1.2263912473690017E-3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T-ELC-car-PlgSTGOut_S4</v>
          </cell>
          <cell r="H444">
            <v>6.4868256290324358E-4</v>
          </cell>
          <cell r="I444">
            <v>1.8760778461951305E-3</v>
          </cell>
          <cell r="J444">
            <v>2.7460121969401577E-3</v>
          </cell>
        </row>
        <row r="445">
          <cell r="A445" t="str">
            <v>V2G</v>
          </cell>
          <cell r="B445" t="str">
            <v>VAR_fin</v>
          </cell>
          <cell r="C445" t="str">
            <v>T-ELC-TWSTGout_S2</v>
          </cell>
          <cell r="H445">
            <v>2.4728771532698673E-3</v>
          </cell>
          <cell r="I445">
            <v>2.0316290310008881E-3</v>
          </cell>
          <cell r="J445">
            <v>1.4121033697579942E-3</v>
          </cell>
        </row>
        <row r="446">
          <cell r="A446" t="str">
            <v>V2G</v>
          </cell>
          <cell r="B446" t="str">
            <v>VAR_fin</v>
          </cell>
          <cell r="C446" t="str">
            <v>T-ELC-TWSTGout_S3</v>
          </cell>
          <cell r="H446">
            <v>3.3547542980523473E-3</v>
          </cell>
          <cell r="I446">
            <v>3.3670424266301299E-3</v>
          </cell>
          <cell r="J446">
            <v>2.1251723542391405E-3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T-ELC-TWSTGout_S4</v>
          </cell>
          <cell r="H447">
            <v>3.3285620184480193E-3</v>
          </cell>
          <cell r="I447">
            <v>3.7516057250863129E-3</v>
          </cell>
          <cell r="J447">
            <v>3.1312283216528296E-3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T-ELC-Bus_u_BatSTGout_S1</v>
          </cell>
          <cell r="H448">
            <v>1.8302310193904115E-4</v>
          </cell>
          <cell r="I448">
            <v>1.2656521980007038E-4</v>
          </cell>
          <cell r="J448">
            <v>9.0336088880311148E-5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T-ELC-Bus_u_BatSTGout_S2</v>
          </cell>
          <cell r="H449">
            <v>1.5366911176309414E-4</v>
          </cell>
          <cell r="I449">
            <v>1.1657348754686155E-4</v>
          </cell>
          <cell r="J449">
            <v>8.2434295578257268E-5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T-ELC-Bus_u_BatSTGout_S3</v>
          </cell>
          <cell r="H450">
            <v>6.989092414976104E-5</v>
          </cell>
          <cell r="I450">
            <v>6.2330542359845113E-5</v>
          </cell>
          <cell r="J450">
            <v>4.8593903262505442E-5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T-ELC-Bus_u_BatSTGout_S4</v>
          </cell>
          <cell r="H451">
            <v>1.4946767108524661E-4</v>
          </cell>
          <cell r="I451">
            <v>1.6081852958784113E-4</v>
          </cell>
          <cell r="J451">
            <v>1.1246861447895675E-4</v>
          </cell>
        </row>
        <row r="452">
          <cell r="A452" t="str">
            <v>V2G</v>
          </cell>
          <cell r="B452" t="str">
            <v>VAR_fin</v>
          </cell>
          <cell r="C452" t="str">
            <v>T-ELC-LGV_BatSTGout</v>
          </cell>
          <cell r="H452">
            <v>4.0254781291357365E-4</v>
          </cell>
          <cell r="I452">
            <v>2.8966565644090639E-4</v>
          </cell>
          <cell r="J452">
            <v>1.7285170412200597E-4</v>
          </cell>
        </row>
        <row r="453">
          <cell r="A453" t="str">
            <v>V2G</v>
          </cell>
          <cell r="B453" t="str">
            <v>VAR_fin</v>
          </cell>
          <cell r="C453" t="str">
            <v>T-ELC-HGV_BatSTGout</v>
          </cell>
          <cell r="H453">
            <v>4.9553247742458166E-4</v>
          </cell>
          <cell r="I453">
            <v>5.5858175799412E-4</v>
          </cell>
          <cell r="J453">
            <v>2.6235007338437248E-4</v>
          </cell>
        </row>
        <row r="454">
          <cell r="A454" t="str">
            <v>V2G</v>
          </cell>
          <cell r="B454" t="str">
            <v>VAR_ncap</v>
          </cell>
          <cell r="C454" t="str">
            <v>-</v>
          </cell>
          <cell r="H454">
            <v>3.31801851003268E-3</v>
          </cell>
          <cell r="I454">
            <v>0.31754119453990198</v>
          </cell>
          <cell r="J454">
            <v>0.97232092101609102</v>
          </cell>
        </row>
        <row r="455">
          <cell r="A455" t="str">
            <v>V2G</v>
          </cell>
          <cell r="B455" t="str">
            <v>VAR_cap</v>
          </cell>
          <cell r="C455" t="str">
            <v>-</v>
          </cell>
          <cell r="H455">
            <v>5.8490592509600871E-3</v>
          </cell>
          <cell r="I455">
            <v>0.322581395681449</v>
          </cell>
          <cell r="J455">
            <v>1.2041701784143699</v>
          </cell>
        </row>
        <row r="456">
          <cell r="A456" t="str">
            <v>TPSHPELCEXT</v>
          </cell>
          <cell r="B456" t="str">
            <v>VAR_fout</v>
          </cell>
          <cell r="C456" t="str">
            <v>TPSHP</v>
          </cell>
          <cell r="H456">
            <v>8.9503971026146795E-2</v>
          </cell>
          <cell r="I456">
            <v>8.9503293523996399E-2</v>
          </cell>
          <cell r="J456">
            <v>8.9521200862130196E-2</v>
          </cell>
        </row>
        <row r="457">
          <cell r="A457" t="str">
            <v>TPSHPELCEXT</v>
          </cell>
          <cell r="B457" t="str">
            <v>VAR_fin</v>
          </cell>
          <cell r="C457" t="str">
            <v>TELC</v>
          </cell>
          <cell r="H457">
            <v>3.6274737155971334E-2</v>
          </cell>
          <cell r="I457">
            <v>3.6274462573602083E-2</v>
          </cell>
          <cell r="J457">
            <v>3.6281720173198063E-2</v>
          </cell>
        </row>
        <row r="458">
          <cell r="A458" t="str">
            <v>TPSHPELCEXT</v>
          </cell>
          <cell r="B458" t="str">
            <v>VAR_ncap</v>
          </cell>
          <cell r="C458" t="str">
            <v>-</v>
          </cell>
          <cell r="H458">
            <v>3.3843504658032298E-6</v>
          </cell>
          <cell r="I458">
            <v>4.3095475951278599E-2</v>
          </cell>
          <cell r="J458">
            <v>4.64079723833987E-2</v>
          </cell>
        </row>
        <row r="459">
          <cell r="A459" t="str">
            <v>TPSHPELCEXT</v>
          </cell>
          <cell r="B459" t="str">
            <v>VAR_cap</v>
          </cell>
          <cell r="C459" t="str">
            <v>-</v>
          </cell>
          <cell r="H459">
            <v>8.9495277611277915E-2</v>
          </cell>
          <cell r="I459">
            <v>8.9499135644047267E-2</v>
          </cell>
          <cell r="J459">
            <v>8.9503956954974595E-2</v>
          </cell>
        </row>
        <row r="460">
          <cell r="A460" t="str">
            <v>TFLGV-ICEGSL</v>
          </cell>
          <cell r="B460" t="str">
            <v>VAR_fout</v>
          </cell>
          <cell r="C460" t="str">
            <v>CO2_T</v>
          </cell>
          <cell r="H460">
            <v>146.52015016770588</v>
          </cell>
          <cell r="I460">
            <v>85.395162386343557</v>
          </cell>
          <cell r="J460">
            <v>85.999001664923625</v>
          </cell>
        </row>
        <row r="461">
          <cell r="A461" t="str">
            <v>TFLGV-ICEGSL</v>
          </cell>
          <cell r="B461" t="str">
            <v>VAR_fout</v>
          </cell>
          <cell r="C461" t="str">
            <v>TFLGV</v>
          </cell>
          <cell r="H461">
            <v>0.69731999344816542</v>
          </cell>
          <cell r="I461">
            <v>0.4064134114494975</v>
          </cell>
          <cell r="J461">
            <v>0.40928720868012636</v>
          </cell>
        </row>
        <row r="462">
          <cell r="A462" t="str">
            <v>TFLGV-ICEGSL</v>
          </cell>
          <cell r="B462" t="str">
            <v>VAR_fin</v>
          </cell>
          <cell r="C462" t="str">
            <v>TGSL</v>
          </cell>
          <cell r="H462">
            <v>1.9853678884512993</v>
          </cell>
          <cell r="I462">
            <v>1.1571160214951683</v>
          </cell>
          <cell r="J462">
            <v>1.16529812554097</v>
          </cell>
        </row>
        <row r="463">
          <cell r="A463" t="str">
            <v>TFLGV-ICEGSL</v>
          </cell>
          <cell r="B463" t="str">
            <v>VAR_ncap</v>
          </cell>
          <cell r="C463" t="str">
            <v>-</v>
          </cell>
          <cell r="H463">
            <v>3.5535772893768101E-2</v>
          </cell>
          <cell r="I463">
            <v>3.5611595692857897E-5</v>
          </cell>
          <cell r="J463">
            <v>3.4286873197291498E-2</v>
          </cell>
        </row>
        <row r="464">
          <cell r="A464" t="str">
            <v>TFLGV-ICEGSL</v>
          </cell>
          <cell r="B464" t="str">
            <v>VAR_cap</v>
          </cell>
          <cell r="C464" t="str">
            <v>-</v>
          </cell>
          <cell r="H464">
            <v>6.9400416997497022E-2</v>
          </cell>
          <cell r="I464">
            <v>4.0445314099964741E-2</v>
          </cell>
          <cell r="J464">
            <v>4.0540850010304143E-2</v>
          </cell>
        </row>
        <row r="465">
          <cell r="A465" t="str">
            <v>T_C-ICE-GSL-S2</v>
          </cell>
          <cell r="B465" t="str">
            <v>VAR_fout</v>
          </cell>
          <cell r="C465" t="str">
            <v>CO2_T</v>
          </cell>
          <cell r="H465">
            <v>55.750487655416016</v>
          </cell>
          <cell r="I465">
            <v>6.1576692073543802</v>
          </cell>
          <cell r="J465">
            <v>7.6074666220647194E-2</v>
          </cell>
        </row>
        <row r="466">
          <cell r="A466" t="str">
            <v>T_C-ICE-GSL-S2</v>
          </cell>
          <cell r="B466" t="str">
            <v>VAR_fout</v>
          </cell>
          <cell r="C466" t="str">
            <v>TPCAR</v>
          </cell>
          <cell r="H466">
            <v>0.42660227021143615</v>
          </cell>
          <cell r="I466">
            <v>4.6013794415143923E-2</v>
          </cell>
          <cell r="J466">
            <v>5.6103769129117178E-4</v>
          </cell>
        </row>
        <row r="467">
          <cell r="A467" t="str">
            <v>T_C-ICE-GSL-S2</v>
          </cell>
          <cell r="B467" t="str">
            <v>VAR_fin</v>
          </cell>
          <cell r="C467" t="str">
            <v>TGSL</v>
          </cell>
          <cell r="H467">
            <v>0.75542666199750841</v>
          </cell>
          <cell r="I467">
            <v>8.3437252132172984E-2</v>
          </cell>
          <cell r="J467">
            <v>1.0308220355101231E-3</v>
          </cell>
        </row>
        <row r="468">
          <cell r="A468" t="str">
            <v>T_C-ICE-GSL-S2</v>
          </cell>
          <cell r="B468" t="str">
            <v>VAR_ncap</v>
          </cell>
          <cell r="C468" t="str">
            <v>-</v>
          </cell>
          <cell r="H468">
            <v>9.2969148993380795E-5</v>
          </cell>
          <cell r="I468">
            <v>3.9218061166263999E-5</v>
          </cell>
          <cell r="J468">
            <v>1.43898164862634E-5</v>
          </cell>
        </row>
        <row r="469">
          <cell r="A469" t="str">
            <v>T_C-ICE-GSL-S2</v>
          </cell>
          <cell r="B469" t="str">
            <v>VAR_cap</v>
          </cell>
          <cell r="C469" t="str">
            <v>-</v>
          </cell>
          <cell r="H469">
            <v>4.4942580845873659E-2</v>
          </cell>
          <cell r="I469">
            <v>4.8272954130803665E-3</v>
          </cell>
          <cell r="J469">
            <v>5.5317877706279143E-5</v>
          </cell>
        </row>
        <row r="470">
          <cell r="A470" t="str">
            <v>T_C-ICE-DSL-S1</v>
          </cell>
          <cell r="B470" t="str">
            <v>VAR_fout</v>
          </cell>
          <cell r="C470" t="str">
            <v>CO2_T</v>
          </cell>
          <cell r="H470">
            <v>0.10863900680975216</v>
          </cell>
          <cell r="I470">
            <v>6.4451787697208787E-2</v>
          </cell>
          <cell r="J470">
            <v>2.0455927355968111E-2</v>
          </cell>
        </row>
        <row r="471">
          <cell r="A471" t="str">
            <v>T_C-ICE-DSL-S1</v>
          </cell>
          <cell r="B471" t="str">
            <v>VAR_fout</v>
          </cell>
          <cell r="C471" t="str">
            <v>TPCAR</v>
          </cell>
          <cell r="H471">
            <v>1.057997824656763E-3</v>
          </cell>
          <cell r="I471">
            <v>5.8084123659153588E-4</v>
          </cell>
          <cell r="J471">
            <v>1.9514538985239307E-4</v>
          </cell>
        </row>
        <row r="472">
          <cell r="A472" t="str">
            <v>T_C-ICE-DSL-S1</v>
          </cell>
          <cell r="B472" t="str">
            <v>VAR_fin</v>
          </cell>
          <cell r="C472" t="str">
            <v>TDSL</v>
          </cell>
          <cell r="H472">
            <v>1.4821146904468244E-3</v>
          </cell>
          <cell r="I472">
            <v>8.792876902756992E-4</v>
          </cell>
          <cell r="J472">
            <v>2.7907131454253859E-4</v>
          </cell>
        </row>
        <row r="473">
          <cell r="A473" t="str">
            <v>T_C-ICE-DSL-S1</v>
          </cell>
          <cell r="B473" t="str">
            <v>VAR_ncap</v>
          </cell>
          <cell r="C473" t="str">
            <v>-</v>
          </cell>
          <cell r="H473">
            <v>3.9713223393088401E-5</v>
          </cell>
          <cell r="I473">
            <v>2.11403038740569E-5</v>
          </cell>
          <cell r="J473">
            <v>8.8635006691699492E-6</v>
          </cell>
        </row>
        <row r="474">
          <cell r="A474" t="str">
            <v>T_C-ICE-DSL-S1</v>
          </cell>
          <cell r="B474" t="str">
            <v>VAR_cap</v>
          </cell>
          <cell r="C474" t="str">
            <v>-</v>
          </cell>
          <cell r="H474">
            <v>1.5414634386543051E-4</v>
          </cell>
          <cell r="I474">
            <v>8.3896510292422451E-5</v>
          </cell>
          <cell r="J474">
            <v>2.8154447414444081E-5</v>
          </cell>
        </row>
        <row r="475">
          <cell r="A475" t="str">
            <v>T_C-ICE-GSL-S3</v>
          </cell>
          <cell r="B475" t="str">
            <v>VAR_fout</v>
          </cell>
          <cell r="C475" t="str">
            <v>CO2_T</v>
          </cell>
          <cell r="H475">
            <v>73.255769544618218</v>
          </cell>
          <cell r="I475">
            <v>7.5828179772390873</v>
          </cell>
          <cell r="J475">
            <v>0.1062862474507416</v>
          </cell>
        </row>
        <row r="476">
          <cell r="A476" t="str">
            <v>T_C-ICE-GSL-S3</v>
          </cell>
          <cell r="B476" t="str">
            <v>VAR_fout</v>
          </cell>
          <cell r="C476" t="str">
            <v>TPCAR</v>
          </cell>
          <cell r="H476">
            <v>0.48797054537119888</v>
          </cell>
          <cell r="I476">
            <v>4.9504830095867473E-2</v>
          </cell>
          <cell r="J476">
            <v>7.4451891304829095E-4</v>
          </cell>
        </row>
        <row r="477">
          <cell r="A477" t="str">
            <v>T_C-ICE-GSL-S3</v>
          </cell>
          <cell r="B477" t="str">
            <v>VAR_fin</v>
          </cell>
          <cell r="C477" t="str">
            <v>TGSL</v>
          </cell>
          <cell r="H477">
            <v>0.99262560358561169</v>
          </cell>
          <cell r="I477">
            <v>0.10274821107370018</v>
          </cell>
          <cell r="J477">
            <v>1.4401930548880997E-3</v>
          </cell>
        </row>
        <row r="478">
          <cell r="A478" t="str">
            <v>T_C-ICE-GSL-S3</v>
          </cell>
          <cell r="B478" t="str">
            <v>VAR_ncap</v>
          </cell>
          <cell r="C478" t="str">
            <v>-</v>
          </cell>
          <cell r="H478">
            <v>7.5467354392844702E-5</v>
          </cell>
          <cell r="I478">
            <v>4.5333617512220998E-5</v>
          </cell>
          <cell r="J478">
            <v>2.17093584274889E-5</v>
          </cell>
        </row>
        <row r="479">
          <cell r="A479" t="str">
            <v>T_C-ICE-GSL-S3</v>
          </cell>
          <cell r="B479" t="str">
            <v>VAR_cap</v>
          </cell>
          <cell r="C479" t="str">
            <v>-</v>
          </cell>
          <cell r="H479">
            <v>3.3587488711317712E-2</v>
          </cell>
          <cell r="I479">
            <v>3.4182613087150471E-3</v>
          </cell>
          <cell r="J479">
            <v>6.0289519394301411E-5</v>
          </cell>
        </row>
        <row r="480">
          <cell r="A480" t="str">
            <v>T_C-ICE-DSL-S2</v>
          </cell>
          <cell r="B480" t="str">
            <v>VAR_fout</v>
          </cell>
          <cell r="C480" t="str">
            <v>CO2_T</v>
          </cell>
          <cell r="H480">
            <v>1.6249299064535021</v>
          </cell>
          <cell r="I480">
            <v>9.4712254360738948E-2</v>
          </cell>
          <cell r="J480">
            <v>3.4698443558648512E-2</v>
          </cell>
        </row>
        <row r="481">
          <cell r="A481" t="str">
            <v>T_C-ICE-DSL-S2</v>
          </cell>
          <cell r="B481" t="str">
            <v>VAR_fout</v>
          </cell>
          <cell r="C481" t="str">
            <v>TPCAR</v>
          </cell>
          <cell r="H481">
            <v>1.7990405197948971E-2</v>
          </cell>
          <cell r="I481">
            <v>6.8940070706413181E-4</v>
          </cell>
          <cell r="J481">
            <v>2.6714311100406766E-4</v>
          </cell>
        </row>
        <row r="482">
          <cell r="A482" t="str">
            <v>T_C-ICE-DSL-S2</v>
          </cell>
          <cell r="B482" t="str">
            <v>VAR_fin</v>
          </cell>
          <cell r="C482" t="str">
            <v>TDSL</v>
          </cell>
          <cell r="H482">
            <v>2.2168211547796701E-2</v>
          </cell>
          <cell r="I482">
            <v>1.2921180676772016E-3</v>
          </cell>
          <cell r="J482">
            <v>4.7337576478374442E-4</v>
          </cell>
        </row>
        <row r="483">
          <cell r="A483" t="str">
            <v>T_C-ICE-DSL-S2</v>
          </cell>
          <cell r="B483" t="str">
            <v>VAR_ncap</v>
          </cell>
          <cell r="C483" t="str">
            <v>-</v>
          </cell>
          <cell r="H483">
            <v>3.3020855931171899E-5</v>
          </cell>
          <cell r="I483">
            <v>1.8900013635488601E-5</v>
          </cell>
          <cell r="J483">
            <v>8.7617721781728195E-6</v>
          </cell>
        </row>
        <row r="484">
          <cell r="A484" t="str">
            <v>T_C-ICE-DSL-S2</v>
          </cell>
          <cell r="B484" t="str">
            <v>VAR_cap</v>
          </cell>
          <cell r="C484" t="str">
            <v>-</v>
          </cell>
          <cell r="H484">
            <v>1.8555887581539823E-3</v>
          </cell>
          <cell r="I484">
            <v>6.2379586866250969E-5</v>
          </cell>
          <cell r="J484">
            <v>2.5275333018126134E-5</v>
          </cell>
        </row>
        <row r="485">
          <cell r="A485" t="str">
            <v>TPRLPH2OFCL</v>
          </cell>
          <cell r="B485" t="str">
            <v>VAR_fout</v>
          </cell>
          <cell r="C485" t="str">
            <v>TPRLP</v>
          </cell>
          <cell r="I485">
            <v>3.0939636000297576E-6</v>
          </cell>
          <cell r="J485">
            <v>4.2633134180560588E-6</v>
          </cell>
        </row>
        <row r="486">
          <cell r="A486" t="str">
            <v>TPRLPH2OFCL</v>
          </cell>
          <cell r="B486" t="str">
            <v>VAR_fin</v>
          </cell>
          <cell r="C486" t="str">
            <v>TH2O</v>
          </cell>
          <cell r="I486">
            <v>1.7244363154003293E-4</v>
          </cell>
          <cell r="J486">
            <v>2.2066751257477396E-4</v>
          </cell>
        </row>
        <row r="487">
          <cell r="A487" t="str">
            <v>TPRLPH2OFCL</v>
          </cell>
          <cell r="B487" t="str">
            <v>VAR_ncap</v>
          </cell>
          <cell r="C487" t="str">
            <v>-</v>
          </cell>
          <cell r="I487">
            <v>6.2816675640197505E-8</v>
          </cell>
        </row>
        <row r="488">
          <cell r="A488" t="str">
            <v>TPRLPH2OFCL</v>
          </cell>
          <cell r="B488" t="str">
            <v>VAR_cap</v>
          </cell>
          <cell r="C488" t="str">
            <v>-</v>
          </cell>
          <cell r="I488">
            <v>6.2816675640197505E-8</v>
          </cell>
          <cell r="J488">
            <v>6.2816675640197505E-8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1176.9496788266129</v>
          </cell>
          <cell r="I489">
            <v>1502.8886314313258</v>
          </cell>
          <cell r="J489">
            <v>1187.709471545322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7.3729755261131684</v>
          </cell>
          <cell r="I490">
            <v>9.8932949957942213</v>
          </cell>
          <cell r="J490">
            <v>8.9073865836503892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15.947827626376881</v>
          </cell>
          <cell r="I491">
            <v>20.364344599340466</v>
          </cell>
          <cell r="J491">
            <v>16.093624275681854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0.61396076129866495</v>
          </cell>
          <cell r="I492">
            <v>0.38280507226596899</v>
          </cell>
          <cell r="J492">
            <v>0.76754346197814305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0.82923120725761656</v>
          </cell>
          <cell r="I493">
            <v>0.97340218304596293</v>
          </cell>
          <cell r="J493">
            <v>1.001924828406064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10.222541355179997</v>
          </cell>
          <cell r="I494">
            <v>0.10492119083391679</v>
          </cell>
          <cell r="J494">
            <v>4.3821893877426493E-2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8.2320877792450661E-2</v>
          </cell>
          <cell r="I495">
            <v>7.0497954712436632E-4</v>
          </cell>
          <cell r="J495">
            <v>3.1702228221422007E-4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0.13946168288103697</v>
          </cell>
          <cell r="I496">
            <v>1.4313941450738977E-3</v>
          </cell>
          <cell r="J496">
            <v>5.9784302697716901E-4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2.75683120769397E-5</v>
          </cell>
          <cell r="I497">
            <v>1.8631088927079999E-5</v>
          </cell>
          <cell r="J497">
            <v>1.0437687742023199E-5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5.6803289276771236E-3</v>
          </cell>
          <cell r="I498">
            <v>5.3222761512996792E-5</v>
          </cell>
          <cell r="J498">
            <v>2.5209371607604767E-5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5.7282903810773043</v>
          </cell>
          <cell r="I499">
            <v>6.231747499603274E-2</v>
          </cell>
          <cell r="J499">
            <v>2.9619048280150058E-2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3.0562043924903581E-2</v>
          </cell>
          <cell r="I500">
            <v>3.9296302148055082E-4</v>
          </cell>
          <cell r="J500">
            <v>2.0309078012408673E-4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7.8148572729567808E-2</v>
          </cell>
          <cell r="I501">
            <v>8.5017019094178368E-4</v>
          </cell>
          <cell r="J501">
            <v>4.0407978554092853E-4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1.86325504100795E-5</v>
          </cell>
          <cell r="I502">
            <v>1.37894605402061E-5</v>
          </cell>
          <cell r="J502">
            <v>8.7748186926136405E-6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3.4049093729450722E-3</v>
          </cell>
          <cell r="I503">
            <v>3.5842708857713589E-5</v>
          </cell>
          <cell r="J503">
            <v>1.9113713353454799E-5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2086.4348890762499</v>
          </cell>
          <cell r="I508">
            <v>2068.5949846383801</v>
          </cell>
          <cell r="J508">
            <v>1646.00181169795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29.472090687056184</v>
          </cell>
          <cell r="I509">
            <v>29.217683944663168</v>
          </cell>
          <cell r="J509">
            <v>23.248879095727048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28.271475461737808</v>
          </cell>
          <cell r="I510">
            <v>28.029742339273401</v>
          </cell>
          <cell r="J510">
            <v>22.303547583983132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1.6402003456274672</v>
          </cell>
          <cell r="I511">
            <v>1.6237318852644032</v>
          </cell>
          <cell r="J511">
            <v>1.2920959552515336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3.9289683657949799E-3</v>
          </cell>
          <cell r="I512">
            <v>4.5267924055016591E-3</v>
          </cell>
          <cell r="J512">
            <v>3.7417464554120494E-3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3.4252919506181425E-4</v>
          </cell>
          <cell r="I513">
            <v>3.917460885140051E-4</v>
          </cell>
          <cell r="J513">
            <v>3.1690926611882602E-4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1.0216223664898799E-3</v>
          </cell>
          <cell r="I514">
            <v>5.3602200762600805E-4</v>
          </cell>
          <cell r="J514">
            <v>8.75189440873325E-4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1.4084272753810143E-3</v>
          </cell>
          <cell r="I515">
            <v>1.6077227287431329E-3</v>
          </cell>
          <cell r="J515">
            <v>1.3231901959440582E-3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1.0629480699448184E-3</v>
          </cell>
          <cell r="I516">
            <v>9.3121723047029728E-4</v>
          </cell>
          <cell r="J516">
            <v>6.5218279877934037E-4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1.647816728494368E-4</v>
          </cell>
          <cell r="I517">
            <v>1.424219010023061E-4</v>
          </cell>
          <cell r="J517">
            <v>9.8218552953792496E-5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1.9348445897738299E-4</v>
          </cell>
          <cell r="I518">
            <v>1.15501692604789E-4</v>
          </cell>
          <cell r="J518">
            <v>1.0459696461495399E-4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4.0324667346607106E-4</v>
          </cell>
          <cell r="I519">
            <v>3.5146239939517603E-4</v>
          </cell>
          <cell r="J519">
            <v>2.4620386303476064E-4</v>
          </cell>
        </row>
        <row r="520">
          <cell r="A520" t="str">
            <v>TFRLFH2OFCL</v>
          </cell>
          <cell r="B520" t="str">
            <v>VAR_fout</v>
          </cell>
          <cell r="C520" t="str">
            <v>TFRLF</v>
          </cell>
          <cell r="J520">
            <v>2.05772531271181E-8</v>
          </cell>
        </row>
        <row r="521">
          <cell r="A521" t="str">
            <v>TFRLFH2OFCL</v>
          </cell>
          <cell r="B521" t="str">
            <v>VAR_fin</v>
          </cell>
          <cell r="C521" t="str">
            <v>TH2O</v>
          </cell>
          <cell r="J521">
            <v>3.4676284072447098E-6</v>
          </cell>
        </row>
        <row r="522">
          <cell r="A522" t="str">
            <v>TFRLFH2OFCL</v>
          </cell>
          <cell r="B522" t="str">
            <v>VAR_ncap</v>
          </cell>
          <cell r="C522" t="str">
            <v>-</v>
          </cell>
          <cell r="I522">
            <v>1.13557652347997E-7</v>
          </cell>
        </row>
        <row r="523">
          <cell r="A523" t="str">
            <v>TFRLFH2OFCL</v>
          </cell>
          <cell r="B523" t="str">
            <v>VAR_cap</v>
          </cell>
          <cell r="C523" t="str">
            <v>-</v>
          </cell>
          <cell r="I523">
            <v>1.13557652347997E-7</v>
          </cell>
          <cell r="J523">
            <v>1.13557652347997E-7</v>
          </cell>
        </row>
        <row r="524">
          <cell r="A524" t="str">
            <v>T_TW-BEVELC-S3</v>
          </cell>
          <cell r="B524" t="str">
            <v>VAR_fout</v>
          </cell>
          <cell r="C524" t="str">
            <v>TPTWL</v>
          </cell>
          <cell r="H524">
            <v>9.1255950731860419E-4</v>
          </cell>
          <cell r="I524">
            <v>6.8119073845276403E-4</v>
          </cell>
          <cell r="J524">
            <v>3.5639889727475554E-4</v>
          </cell>
        </row>
        <row r="525">
          <cell r="A525" t="str">
            <v>T_TW-BEVELC-S3</v>
          </cell>
          <cell r="B525" t="str">
            <v>VAR_fin</v>
          </cell>
          <cell r="C525" t="str">
            <v>T-ELC-TWSTGout_S3</v>
          </cell>
          <cell r="H525">
            <v>2.2030433309261341E-4</v>
          </cell>
          <cell r="I525">
            <v>1.6234525050817762E-4</v>
          </cell>
          <cell r="J525">
            <v>8.2186734965023427E-5</v>
          </cell>
        </row>
        <row r="526">
          <cell r="A526" t="str">
            <v>T_TW-BEVELC-S3</v>
          </cell>
          <cell r="B526" t="str">
            <v>VAR_ncap</v>
          </cell>
          <cell r="C526" t="str">
            <v>-</v>
          </cell>
          <cell r="H526">
            <v>4.9909334664885898E-5</v>
          </cell>
          <cell r="I526">
            <v>4.4122184066374998E-5</v>
          </cell>
          <cell r="J526">
            <v>4.2390551350356903E-5</v>
          </cell>
        </row>
        <row r="527">
          <cell r="A527" t="str">
            <v>T_TW-BEVELC-S3</v>
          </cell>
          <cell r="B527" t="str">
            <v>VAR_cap</v>
          </cell>
          <cell r="C527" t="str">
            <v>-</v>
          </cell>
          <cell r="H527">
            <v>3.4992111061787966E-4</v>
          </cell>
          <cell r="I527">
            <v>2.6308105768113599E-4</v>
          </cell>
          <cell r="J527">
            <v>1.3686683940297237E-4</v>
          </cell>
        </row>
        <row r="528">
          <cell r="A528" t="str">
            <v>T_TW-BEVELC-S4</v>
          </cell>
          <cell r="B528" t="str">
            <v>VAR_fout</v>
          </cell>
          <cell r="C528" t="str">
            <v>TPTWL</v>
          </cell>
          <cell r="H528">
            <v>6.6143473762328615E-4</v>
          </cell>
          <cell r="I528">
            <v>7.8521780391991724E-4</v>
          </cell>
          <cell r="J528">
            <v>5.1102961820102539E-4</v>
          </cell>
        </row>
        <row r="529">
          <cell r="A529" t="str">
            <v>T_TW-BEVELC-S4</v>
          </cell>
          <cell r="B529" t="str">
            <v>VAR_fin</v>
          </cell>
          <cell r="C529" t="str">
            <v>T-ELC-TWSTGout_S4</v>
          </cell>
          <cell r="H529">
            <v>1.7256494964066772E-4</v>
          </cell>
          <cell r="I529">
            <v>2.0339643476796417E-4</v>
          </cell>
          <cell r="J529">
            <v>1.2876703623656305E-4</v>
          </cell>
        </row>
        <row r="530">
          <cell r="A530" t="str">
            <v>T_TW-BEVELC-S4</v>
          </cell>
          <cell r="B530" t="str">
            <v>VAR_ncap</v>
          </cell>
          <cell r="C530" t="str">
            <v>-</v>
          </cell>
          <cell r="H530">
            <v>4.8457547589116799E-5</v>
          </cell>
          <cell r="I530">
            <v>4.9043740936961502E-5</v>
          </cell>
          <cell r="J530">
            <v>4.2434791857652E-5</v>
          </cell>
        </row>
        <row r="531">
          <cell r="A531" t="str">
            <v>T_TW-BEVELC-S4</v>
          </cell>
          <cell r="B531" t="str">
            <v>VAR_cap</v>
          </cell>
          <cell r="C531" t="str">
            <v>-</v>
          </cell>
          <cell r="H531">
            <v>2.5437928683994735E-4</v>
          </cell>
          <cell r="I531">
            <v>3.0276542205623033E-4</v>
          </cell>
          <cell r="J531">
            <v>1.9672927922158249E-4</v>
          </cell>
        </row>
        <row r="532">
          <cell r="A532" t="str">
            <v>T_B_u-BeVELCEXT</v>
          </cell>
          <cell r="B532" t="str">
            <v>VAR_fout</v>
          </cell>
          <cell r="C532" t="str">
            <v>TPBSu</v>
          </cell>
        </row>
        <row r="533">
          <cell r="A533" t="str">
            <v>T_B_u-BeVELCEXT</v>
          </cell>
          <cell r="B533" t="str">
            <v>VAR_fin</v>
          </cell>
          <cell r="C533" t="str">
            <v>TELC</v>
          </cell>
        </row>
        <row r="534">
          <cell r="A534" t="str">
            <v>T_B_u-BeVELCEXT</v>
          </cell>
          <cell r="B534" t="str">
            <v>VAR_cap</v>
          </cell>
          <cell r="C534" t="str">
            <v>-</v>
          </cell>
        </row>
        <row r="535">
          <cell r="A535" t="str">
            <v>T_B_u-HYBDSL-S1</v>
          </cell>
          <cell r="B535" t="str">
            <v>VAR_fout</v>
          </cell>
          <cell r="C535" t="str">
            <v>CO2_T</v>
          </cell>
          <cell r="H535">
            <v>6.4669539649715696E-2</v>
          </cell>
          <cell r="I535">
            <v>8.2228489859718049E-2</v>
          </cell>
          <cell r="J535">
            <v>9.2257183971885454E-2</v>
          </cell>
        </row>
        <row r="536">
          <cell r="A536" t="str">
            <v>T_B_u-HYBDSL-S1</v>
          </cell>
          <cell r="B536" t="str">
            <v>VAR_fout</v>
          </cell>
          <cell r="C536" t="str">
            <v>TPBSu</v>
          </cell>
          <cell r="H536">
            <v>1.6835162463688918E-4</v>
          </cell>
          <cell r="I536">
            <v>2.2212561893794077E-4</v>
          </cell>
          <cell r="J536">
            <v>2.7561288772580899E-4</v>
          </cell>
        </row>
        <row r="537">
          <cell r="A537" t="str">
            <v>T_B_u-HYBDSL-S1</v>
          </cell>
          <cell r="B537" t="str">
            <v>VAR_fin</v>
          </cell>
          <cell r="C537" t="str">
            <v>TDSL</v>
          </cell>
          <cell r="H537">
            <v>8.8225838539857701E-4</v>
          </cell>
          <cell r="I537">
            <v>1.1218075014968365E-3</v>
          </cell>
          <cell r="J537">
            <v>1.2586246108033476E-3</v>
          </cell>
        </row>
        <row r="538">
          <cell r="A538" t="str">
            <v>T_B_u-HYBDSL-S1</v>
          </cell>
          <cell r="B538" t="str">
            <v>VAR_ncap</v>
          </cell>
          <cell r="C538" t="str">
            <v>-</v>
          </cell>
          <cell r="H538">
            <v>2.7967108723580301E-6</v>
          </cell>
          <cell r="I538">
            <v>1.7898459464424801E-6</v>
          </cell>
          <cell r="J538">
            <v>4.5798132641918602E-6</v>
          </cell>
        </row>
        <row r="539">
          <cell r="A539" t="str">
            <v>T_B_u-HYBDSL-S1</v>
          </cell>
          <cell r="B539" t="str">
            <v>VAR_cap</v>
          </cell>
          <cell r="C539" t="str">
            <v>-</v>
          </cell>
          <cell r="H539">
            <v>3.7084143518042904E-6</v>
          </cell>
          <cell r="I539">
            <v>4.6819756984170434E-6</v>
          </cell>
          <cell r="J539">
            <v>5.9656775238747294E-6</v>
          </cell>
        </row>
        <row r="540">
          <cell r="A540" t="str">
            <v>T_B_u-HYBDSL-S2</v>
          </cell>
          <cell r="B540" t="str">
            <v>VAR_fout</v>
          </cell>
          <cell r="C540" t="str">
            <v>CO2_T</v>
          </cell>
          <cell r="H540">
            <v>7.04494985660062E-2</v>
          </cell>
          <cell r="I540">
            <v>7.8334649495200803E-2</v>
          </cell>
          <cell r="J540">
            <v>5.7485692465116631E-2</v>
          </cell>
        </row>
        <row r="541">
          <cell r="A541" t="str">
            <v>T_B_u-HYBDSL-S2</v>
          </cell>
          <cell r="B541" t="str">
            <v>VAR_fout</v>
          </cell>
          <cell r="C541" t="str">
            <v>TPBSu</v>
          </cell>
          <cell r="H541">
            <v>1.299661845817101E-4</v>
          </cell>
          <cell r="I541">
            <v>1.5176687983644912E-4</v>
          </cell>
          <cell r="J541">
            <v>1.2116058920499814E-4</v>
          </cell>
        </row>
        <row r="542">
          <cell r="A542" t="str">
            <v>T_B_u-HYBDSL-S2</v>
          </cell>
          <cell r="B542" t="str">
            <v>VAR_fin</v>
          </cell>
          <cell r="C542" t="str">
            <v>TDSL</v>
          </cell>
          <cell r="H542">
            <v>9.6111184946802387E-4</v>
          </cell>
          <cell r="I542">
            <v>1.0686855319945539E-3</v>
          </cell>
          <cell r="J542">
            <v>7.8425228465370581E-4</v>
          </cell>
        </row>
        <row r="543">
          <cell r="A543" t="str">
            <v>T_B_u-HYBDSL-S2</v>
          </cell>
          <cell r="B543" t="str">
            <v>VAR_ncap</v>
          </cell>
          <cell r="C543" t="str">
            <v>-</v>
          </cell>
          <cell r="H543">
            <v>1.6906475609879899E-6</v>
          </cell>
          <cell r="I543">
            <v>1.22010290624911E-6</v>
          </cell>
          <cell r="J543">
            <v>1.49305481872222E-6</v>
          </cell>
        </row>
        <row r="544">
          <cell r="A544" t="str">
            <v>T_B_u-HYBDSL-S2</v>
          </cell>
          <cell r="B544" t="str">
            <v>VAR_cap</v>
          </cell>
          <cell r="C544" t="str">
            <v>-</v>
          </cell>
          <cell r="H544">
            <v>2.6494127538151383E-6</v>
          </cell>
          <cell r="I544">
            <v>3.014265572924E-6</v>
          </cell>
          <cell r="J544">
            <v>2.4016323155033299E-6</v>
          </cell>
        </row>
        <row r="545">
          <cell r="A545" t="str">
            <v>T_B_u-HYBDSL-S3</v>
          </cell>
          <cell r="B545" t="str">
            <v>VAR_fout</v>
          </cell>
          <cell r="C545" t="str">
            <v>CO2_T</v>
          </cell>
          <cell r="H545">
            <v>82.539674081593304</v>
          </cell>
          <cell r="I545">
            <v>92.958435901529796</v>
          </cell>
          <cell r="J545">
            <v>107.36443307716389</v>
          </cell>
        </row>
        <row r="546">
          <cell r="A546" t="str">
            <v>T_B_u-HYBDSL-S3</v>
          </cell>
          <cell r="B546" t="str">
            <v>VAR_fout</v>
          </cell>
          <cell r="C546" t="str">
            <v>TPBSu</v>
          </cell>
          <cell r="H546">
            <v>0.10371025487799559</v>
          </cell>
          <cell r="I546">
            <v>0.12151032813319083</v>
          </cell>
          <cell r="J546">
            <v>0.15736919279846939</v>
          </cell>
        </row>
        <row r="547">
          <cell r="A547" t="str">
            <v>T_B_u-HYBDSL-S3</v>
          </cell>
          <cell r="B547" t="str">
            <v>VAR_fin</v>
          </cell>
          <cell r="C547" t="str">
            <v>TDSL</v>
          </cell>
          <cell r="H547">
            <v>1.1260528524091866</v>
          </cell>
          <cell r="I547">
            <v>1.2681914856961756</v>
          </cell>
          <cell r="J547">
            <v>1.464726235704829</v>
          </cell>
        </row>
        <row r="548">
          <cell r="A548" t="str">
            <v>T_B_u-HYBDSL-S3</v>
          </cell>
          <cell r="B548" t="str">
            <v>VAR_ncap</v>
          </cell>
          <cell r="C548" t="str">
            <v>-</v>
          </cell>
          <cell r="H548">
            <v>1.31973802714688E-3</v>
          </cell>
          <cell r="I548">
            <v>9.7173814727004998E-4</v>
          </cell>
          <cell r="J548">
            <v>2.6348144921075102E-3</v>
          </cell>
        </row>
        <row r="549">
          <cell r="A549" t="str">
            <v>T_B_u-HYBDSL-S3</v>
          </cell>
          <cell r="B549" t="str">
            <v>VAR_cap</v>
          </cell>
          <cell r="C549" t="str">
            <v>-</v>
          </cell>
          <cell r="H549">
            <v>1.95588109153605E-3</v>
          </cell>
          <cell r="I549">
            <v>2.2914761744169299E-3</v>
          </cell>
          <cell r="J549">
            <v>2.9676554538194898E-3</v>
          </cell>
        </row>
        <row r="550">
          <cell r="A550" t="str">
            <v>T_C-HY-GSL-S1</v>
          </cell>
          <cell r="B550" t="str">
            <v>VAR_fout</v>
          </cell>
          <cell r="C550" t="str">
            <v>CO2_T</v>
          </cell>
          <cell r="H550">
            <v>80.777179799555725</v>
          </cell>
          <cell r="I550">
            <v>130.05914829061197</v>
          </cell>
          <cell r="J550">
            <v>52.148926830417771</v>
          </cell>
        </row>
        <row r="551">
          <cell r="A551" t="str">
            <v>T_C-HY-GSL-S1</v>
          </cell>
          <cell r="B551" t="str">
            <v>VAR_fout</v>
          </cell>
          <cell r="C551" t="str">
            <v>TPCAR</v>
          </cell>
          <cell r="H551">
            <v>1.0122459018596359</v>
          </cell>
          <cell r="I551">
            <v>1.6651768409476455</v>
          </cell>
          <cell r="J551">
            <v>0.6722694022298602</v>
          </cell>
        </row>
        <row r="552">
          <cell r="A552" t="str">
            <v>T_C-HY-GSL-S1</v>
          </cell>
          <cell r="B552" t="str">
            <v>VAR_fin</v>
          </cell>
          <cell r="C552" t="str">
            <v>TGSL</v>
          </cell>
          <cell r="H552">
            <v>1.0945417317012973</v>
          </cell>
          <cell r="I552">
            <v>1.7623190825286161</v>
          </cell>
          <cell r="J552">
            <v>0.70662502480240763</v>
          </cell>
        </row>
        <row r="553">
          <cell r="A553" t="str">
            <v>T_C-HY-GSL-S1</v>
          </cell>
          <cell r="B553" t="str">
            <v>VAR_ncap</v>
          </cell>
          <cell r="C553" t="str">
            <v>-</v>
          </cell>
          <cell r="H553">
            <v>0.15697422380077</v>
          </cell>
          <cell r="I553">
            <v>0.12433615319184201</v>
          </cell>
          <cell r="J553">
            <v>1.20521222079738E-4</v>
          </cell>
        </row>
        <row r="554">
          <cell r="A554" t="str">
            <v>T_C-HY-GSL-S1</v>
          </cell>
          <cell r="B554" t="str">
            <v>VAR_cap</v>
          </cell>
          <cell r="C554" t="str">
            <v>-</v>
          </cell>
          <cell r="H554">
            <v>0.15382675321419936</v>
          </cell>
          <cell r="I554">
            <v>0.25306035958281936</v>
          </cell>
          <cell r="J554">
            <v>0.10216609749135623</v>
          </cell>
        </row>
        <row r="555">
          <cell r="A555" t="str">
            <v>T_B_u-HYBDSL-S4</v>
          </cell>
          <cell r="B555" t="str">
            <v>VAR_fout</v>
          </cell>
          <cell r="C555" t="str">
            <v>CO2_T</v>
          </cell>
          <cell r="H555">
            <v>2.8318218588830901E-3</v>
          </cell>
          <cell r="I555">
            <v>3.1325953551103701E-3</v>
          </cell>
          <cell r="J555">
            <v>3.6430925887407013E-4</v>
          </cell>
        </row>
        <row r="556">
          <cell r="A556" t="str">
            <v>T_B_u-HYBDSL-S4</v>
          </cell>
          <cell r="B556" t="str">
            <v>VAR_fout</v>
          </cell>
          <cell r="C556" t="str">
            <v>TPBSu</v>
          </cell>
          <cell r="H556">
            <v>2.4453900795131084E-6</v>
          </cell>
          <cell r="I556">
            <v>2.7753402907832714E-6</v>
          </cell>
          <cell r="J556">
            <v>3.6071095260149002E-7</v>
          </cell>
        </row>
        <row r="557">
          <cell r="A557" t="str">
            <v>T_B_u-HYBDSL-S4</v>
          </cell>
          <cell r="B557" t="str">
            <v>VAR_fin</v>
          </cell>
          <cell r="C557" t="str">
            <v>TDSL</v>
          </cell>
          <cell r="H557">
            <v>3.86333132180503E-5</v>
          </cell>
          <cell r="I557">
            <v>4.2736635131110159E-5</v>
          </cell>
          <cell r="J557">
            <v>4.9701126722246868E-6</v>
          </cell>
        </row>
        <row r="558">
          <cell r="A558" t="str">
            <v>T_B_u-HYBDSL-S4</v>
          </cell>
          <cell r="B558" t="str">
            <v>VAR_ncap</v>
          </cell>
          <cell r="C558" t="str">
            <v>-</v>
          </cell>
          <cell r="H558">
            <v>6.4403043389832298E-8</v>
          </cell>
          <cell r="I558">
            <v>4.9206618095344499E-8</v>
          </cell>
          <cell r="J558">
            <v>1.7720979282323099E-8</v>
          </cell>
        </row>
        <row r="559">
          <cell r="A559" t="str">
            <v>T_B_u-HYBDSL-S4</v>
          </cell>
          <cell r="B559" t="str">
            <v>VAR_cap</v>
          </cell>
          <cell r="C559" t="str">
            <v>-</v>
          </cell>
          <cell r="H559">
            <v>7.1176383960814805E-8</v>
          </cell>
          <cell r="I559">
            <v>9.3193015030766494E-8</v>
          </cell>
          <cell r="J559">
            <v>2.63561815899639E-8</v>
          </cell>
        </row>
        <row r="560">
          <cell r="A560" t="str">
            <v>TFRLFDSLEXT</v>
          </cell>
          <cell r="B560" t="str">
            <v>VAR_fout</v>
          </cell>
          <cell r="C560" t="str">
            <v>CO2_T</v>
          </cell>
          <cell r="H560">
            <v>3.0710408874535799E-2</v>
          </cell>
          <cell r="I560">
            <v>3.1235405397808901E-2</v>
          </cell>
          <cell r="J560">
            <v>5.3088996048741297E-3</v>
          </cell>
        </row>
        <row r="561">
          <cell r="A561" t="str">
            <v>TFRLFDSLEXT</v>
          </cell>
          <cell r="B561" t="str">
            <v>VAR_fout</v>
          </cell>
          <cell r="C561" t="str">
            <v>TFRLF</v>
          </cell>
          <cell r="H561">
            <v>1.6981112723313384E-6</v>
          </cell>
          <cell r="I561">
            <v>1.7271405997410458E-6</v>
          </cell>
          <cell r="J561">
            <v>2.9355201031488764E-7</v>
          </cell>
        </row>
        <row r="562">
          <cell r="A562" t="str">
            <v>TFRLFDSLEXT</v>
          </cell>
          <cell r="B562" t="str">
            <v>VAR_fin</v>
          </cell>
          <cell r="C562" t="str">
            <v>TDSL</v>
          </cell>
          <cell r="H562">
            <v>4.1896874317238483E-4</v>
          </cell>
          <cell r="I562">
            <v>4.2613104226205914E-4</v>
          </cell>
          <cell r="J562">
            <v>7.2427006887778084E-5</v>
          </cell>
        </row>
        <row r="563">
          <cell r="A563" t="str">
            <v>TFRLFDSLEXT</v>
          </cell>
          <cell r="B563" t="str">
            <v>VAR_ncap</v>
          </cell>
          <cell r="C563" t="str">
            <v>-</v>
          </cell>
        </row>
        <row r="564">
          <cell r="A564" t="str">
            <v>TFRLFDSLEXT</v>
          </cell>
          <cell r="B564" t="str">
            <v>VAR_cap</v>
          </cell>
          <cell r="C564" t="str">
            <v>-</v>
          </cell>
          <cell r="H564">
            <v>2.6209220895101058E-7</v>
          </cell>
          <cell r="I564">
            <v>2.6175120299899192E-7</v>
          </cell>
          <cell r="J564">
            <v>1.3062961354290219E-7</v>
          </cell>
        </row>
        <row r="565">
          <cell r="A565" t="str">
            <v>T_C-HY-GSL-S2</v>
          </cell>
          <cell r="B565" t="str">
            <v>VAR_fout</v>
          </cell>
          <cell r="C565" t="str">
            <v>CO2_T</v>
          </cell>
          <cell r="H565">
            <v>41.800114302433776</v>
          </cell>
          <cell r="I565">
            <v>16.406700542389373</v>
          </cell>
          <cell r="J565">
            <v>129.97226385300564</v>
          </cell>
        </row>
        <row r="566">
          <cell r="A566" t="str">
            <v>T_C-HY-GSL-S2</v>
          </cell>
          <cell r="B566" t="str">
            <v>VAR_fout</v>
          </cell>
          <cell r="C566" t="str">
            <v>TPCAR</v>
          </cell>
          <cell r="H566">
            <v>0.8870161216005773</v>
          </cell>
          <cell r="I566">
            <v>0.22739377156097873</v>
          </cell>
          <cell r="J566">
            <v>1.5613490072252649</v>
          </cell>
        </row>
        <row r="567">
          <cell r="A567" t="str">
            <v>T_C-HY-GSL-S2</v>
          </cell>
          <cell r="B567" t="str">
            <v>VAR_fin</v>
          </cell>
          <cell r="C567" t="str">
            <v>TGSL</v>
          </cell>
          <cell r="H567">
            <v>0.56639721277010557</v>
          </cell>
          <cell r="I567">
            <v>0.22231301547953156</v>
          </cell>
          <cell r="J567">
            <v>1.7611417866260968</v>
          </cell>
        </row>
        <row r="568">
          <cell r="A568" t="str">
            <v>T_C-HY-GSL-S2</v>
          </cell>
          <cell r="B568" t="str">
            <v>VAR_ncap</v>
          </cell>
          <cell r="C568" t="str">
            <v>-</v>
          </cell>
          <cell r="H568">
            <v>1.3653980445386999E-2</v>
          </cell>
          <cell r="I568">
            <v>2.34846868836338E-3</v>
          </cell>
          <cell r="J568">
            <v>0.187565197903487</v>
          </cell>
        </row>
        <row r="569">
          <cell r="A569" t="str">
            <v>T_C-HY-GSL-S2</v>
          </cell>
          <cell r="B569" t="str">
            <v>VAR_cap</v>
          </cell>
          <cell r="C569" t="str">
            <v>-</v>
          </cell>
          <cell r="H569">
            <v>7.1069089080484399E-2</v>
          </cell>
          <cell r="I569">
            <v>2.1118327180823224E-2</v>
          </cell>
          <cell r="J569">
            <v>0.16467695520307821</v>
          </cell>
        </row>
        <row r="570">
          <cell r="A570" t="str">
            <v>TPSHPNGAEXT</v>
          </cell>
          <cell r="B570" t="str">
            <v>VAR_ncap</v>
          </cell>
          <cell r="C570" t="str">
            <v>-</v>
          </cell>
          <cell r="H570">
            <v>6.8291473898663998E-6</v>
          </cell>
          <cell r="I570">
            <v>9.9172740607640406E-5</v>
          </cell>
          <cell r="J570">
            <v>2.3573805882071601E-6</v>
          </cell>
        </row>
        <row r="571">
          <cell r="A571" t="str">
            <v>TPSHPNGAEXT</v>
          </cell>
          <cell r="B571" t="str">
            <v>VAR_cap</v>
          </cell>
          <cell r="C571" t="str">
            <v>-</v>
          </cell>
          <cell r="H571">
            <v>9.1368046705230104E-6</v>
          </cell>
          <cell r="I571">
            <v>1.0598762224466909E-4</v>
          </cell>
          <cell r="J571">
            <v>1.0030898193080419E-4</v>
          </cell>
        </row>
        <row r="572">
          <cell r="A572" t="str">
            <v>T_C-HY-DSL-S1</v>
          </cell>
          <cell r="B572" t="str">
            <v>VAR_fout</v>
          </cell>
          <cell r="C572" t="str">
            <v>CO2_T</v>
          </cell>
          <cell r="H572">
            <v>7.8894459044130105</v>
          </cell>
          <cell r="I572">
            <v>7.8921148905895011</v>
          </cell>
          <cell r="J572">
            <v>2.5961871770521978</v>
          </cell>
        </row>
        <row r="573">
          <cell r="A573" t="str">
            <v>T_C-HY-DSL-S1</v>
          </cell>
          <cell r="B573" t="str">
            <v>VAR_fout</v>
          </cell>
          <cell r="C573" t="str">
            <v>TPCAR</v>
          </cell>
          <cell r="H573">
            <v>9.9656248901014155E-2</v>
          </cell>
          <cell r="I573">
            <v>0.1001487122957278</v>
          </cell>
          <cell r="J573">
            <v>3.3151934984741512E-2</v>
          </cell>
        </row>
        <row r="574">
          <cell r="A574" t="str">
            <v>T_C-HY-DSL-S1</v>
          </cell>
          <cell r="B574" t="str">
            <v>VAR_fin</v>
          </cell>
          <cell r="C574" t="str">
            <v>TDSL</v>
          </cell>
          <cell r="H574">
            <v>0.10763227700427024</v>
          </cell>
          <cell r="I574">
            <v>0.10766868882113918</v>
          </cell>
          <cell r="J574">
            <v>3.541865180153065E-2</v>
          </cell>
        </row>
        <row r="575">
          <cell r="A575" t="str">
            <v>T_C-HY-DSL-S1</v>
          </cell>
          <cell r="B575" t="str">
            <v>VAR_ncap</v>
          </cell>
          <cell r="C575" t="str">
            <v>-</v>
          </cell>
          <cell r="H575">
            <v>1.5307399405991601E-2</v>
          </cell>
          <cell r="I575">
            <v>2.2198884991479402E-3</v>
          </cell>
          <cell r="J575">
            <v>1.07791330007523E-4</v>
          </cell>
        </row>
        <row r="576">
          <cell r="A576" t="str">
            <v>T_C-HY-DSL-S1</v>
          </cell>
          <cell r="B576" t="str">
            <v>VAR_cap</v>
          </cell>
          <cell r="C576" t="str">
            <v>-</v>
          </cell>
          <cell r="H576">
            <v>1.5137994271500189E-2</v>
          </cell>
          <cell r="I576">
            <v>1.5214200021053659E-2</v>
          </cell>
          <cell r="J576">
            <v>5.0358629785885924E-3</v>
          </cell>
        </row>
        <row r="577">
          <cell r="A577" t="str">
            <v>T_C-HY-GSL-S3</v>
          </cell>
          <cell r="B577" t="str">
            <v>VAR_fout</v>
          </cell>
          <cell r="C577" t="str">
            <v>CO2_T</v>
          </cell>
          <cell r="H577">
            <v>22.315761119306696</v>
          </cell>
          <cell r="I577">
            <v>9.3860324446287058E-2</v>
          </cell>
          <cell r="J577">
            <v>5.7298992749757402E-2</v>
          </cell>
        </row>
        <row r="578">
          <cell r="A578" t="str">
            <v>T_C-HY-GSL-S3</v>
          </cell>
          <cell r="B578" t="str">
            <v>VAR_fout</v>
          </cell>
          <cell r="C578" t="str">
            <v>TPCAR</v>
          </cell>
          <cell r="H578">
            <v>0.76892552246176271</v>
          </cell>
          <cell r="I578">
            <v>9.1881289446298542E-4</v>
          </cell>
          <cell r="J578">
            <v>5.8473071047702378E-4</v>
          </cell>
        </row>
        <row r="579">
          <cell r="A579" t="str">
            <v>T_C-HY-GSL-S3</v>
          </cell>
          <cell r="B579" t="str">
            <v>VAR_fin</v>
          </cell>
          <cell r="C579" t="str">
            <v>TGSL</v>
          </cell>
          <cell r="H579">
            <v>0.30238158698247536</v>
          </cell>
          <cell r="I579">
            <v>1.2718201144483357E-3</v>
          </cell>
          <cell r="J579">
            <v>7.7640911585037068E-4</v>
          </cell>
        </row>
        <row r="580">
          <cell r="A580" t="str">
            <v>T_C-HY-GSL-S3</v>
          </cell>
          <cell r="B580" t="str">
            <v>VAR_ncap</v>
          </cell>
          <cell r="C580" t="str">
            <v>-</v>
          </cell>
          <cell r="H580">
            <v>3.37162932236307E-5</v>
          </cell>
          <cell r="I580">
            <v>2.94831455831119E-5</v>
          </cell>
          <cell r="J580">
            <v>2.51993219431649E-5</v>
          </cell>
        </row>
        <row r="581">
          <cell r="A581" t="str">
            <v>T_C-HY-GSL-S3</v>
          </cell>
          <cell r="B581" t="str">
            <v>VAR_cap</v>
          </cell>
          <cell r="C581" t="str">
            <v>-</v>
          </cell>
          <cell r="H581">
            <v>5.2884219244361132E-2</v>
          </cell>
          <cell r="I581">
            <v>6.7855172133582731E-5</v>
          </cell>
          <cell r="J581">
            <v>4.4833239163969698E-5</v>
          </cell>
        </row>
        <row r="582">
          <cell r="A582" t="str">
            <v>T_C-HY-DSL-S2</v>
          </cell>
          <cell r="B582" t="str">
            <v>VAR_fout</v>
          </cell>
          <cell r="C582" t="str">
            <v>CO2_T</v>
          </cell>
          <cell r="H582">
            <v>132.85605930358412</v>
          </cell>
          <cell r="I582">
            <v>126.18025173122021</v>
          </cell>
          <cell r="J582">
            <v>132.010455982557</v>
          </cell>
        </row>
        <row r="583">
          <cell r="A583" t="str">
            <v>T_C-HY-DSL-S2</v>
          </cell>
          <cell r="B583" t="str">
            <v>VAR_fout</v>
          </cell>
          <cell r="C583" t="str">
            <v>TPCAR</v>
          </cell>
          <cell r="H583">
            <v>2.1004875491702966</v>
          </cell>
          <cell r="I583">
            <v>1.4027857797275505</v>
          </cell>
          <cell r="J583">
            <v>1.5379773549267253</v>
          </cell>
        </row>
        <row r="584">
          <cell r="A584" t="str">
            <v>T_C-HY-DSL-S2</v>
          </cell>
          <cell r="B584" t="str">
            <v>VAR_fin</v>
          </cell>
          <cell r="C584" t="str">
            <v>TDSL</v>
          </cell>
          <cell r="H584">
            <v>1.8124973984117891</v>
          </cell>
          <cell r="I584">
            <v>1.7214222609989145</v>
          </cell>
          <cell r="J584">
            <v>1.8009612003077324</v>
          </cell>
        </row>
        <row r="585">
          <cell r="A585" t="str">
            <v>T_C-HY-DSL-S2</v>
          </cell>
          <cell r="B585" t="str">
            <v>VAR_ncap</v>
          </cell>
          <cell r="C585" t="str">
            <v>-</v>
          </cell>
          <cell r="H585">
            <v>0.109148104496864</v>
          </cell>
          <cell r="I585">
            <v>4.5895168260303598E-2</v>
          </cell>
          <cell r="J585">
            <v>0.13094218887851</v>
          </cell>
        </row>
        <row r="586">
          <cell r="A586" t="str">
            <v>T_C-HY-DSL-S2</v>
          </cell>
          <cell r="B586" t="str">
            <v>VAR_cap</v>
          </cell>
          <cell r="C586" t="str">
            <v>-</v>
          </cell>
          <cell r="H586">
            <v>0.19980642982336652</v>
          </cell>
          <cell r="I586">
            <v>0.14482674997034448</v>
          </cell>
          <cell r="J586">
            <v>0.16221141858247817</v>
          </cell>
        </row>
        <row r="587">
          <cell r="A587" t="str">
            <v>D-T-ELC-Bus_c_S1</v>
          </cell>
          <cell r="B587" t="str">
            <v>VAR_fout</v>
          </cell>
          <cell r="C587" t="str">
            <v>T-ELC-Bus_c_BatSTGin_S1</v>
          </cell>
          <cell r="H587">
            <v>0.12861849410758977</v>
          </cell>
          <cell r="I587">
            <v>9.8263840739181901E-2</v>
          </cell>
          <cell r="J587">
            <v>5.3640220018283086E-2</v>
          </cell>
        </row>
        <row r="588">
          <cell r="A588" t="str">
            <v>D-T-ELC-Bus_c_S1</v>
          </cell>
          <cell r="B588" t="str">
            <v>VAR_fin</v>
          </cell>
          <cell r="C588" t="str">
            <v>TELC</v>
          </cell>
          <cell r="H588">
            <v>0.12861849410758977</v>
          </cell>
          <cell r="I588">
            <v>9.8263840739181901E-2</v>
          </cell>
          <cell r="J588">
            <v>5.3640220018283086E-2</v>
          </cell>
        </row>
        <row r="589">
          <cell r="A589" t="str">
            <v>D-T-ELC-Bus_c_S1</v>
          </cell>
          <cell r="B589" t="str">
            <v>VAR_ncap</v>
          </cell>
          <cell r="C589" t="str">
            <v>-</v>
          </cell>
          <cell r="H589">
            <v>7.1830437851419694E-5</v>
          </cell>
          <cell r="I589">
            <v>9.1423352208344008E-3</v>
          </cell>
          <cell r="J589">
            <v>1.1837414113918701E-3</v>
          </cell>
        </row>
        <row r="590">
          <cell r="A590" t="str">
            <v>D-T-ELC-Bus_c_S1</v>
          </cell>
          <cell r="B590" t="str">
            <v>VAR_cap</v>
          </cell>
          <cell r="C590" t="str">
            <v>-</v>
          </cell>
          <cell r="H590">
            <v>1.81560954157995E-2</v>
          </cell>
          <cell r="I590">
            <v>1.2415081315909E-2</v>
          </cell>
          <cell r="J590">
            <v>5.7812763129648E-3</v>
          </cell>
        </row>
        <row r="591">
          <cell r="A591" t="str">
            <v>T_C-HY-GSL-S4</v>
          </cell>
          <cell r="B591" t="str">
            <v>VAR_fout</v>
          </cell>
          <cell r="C591" t="str">
            <v>CO2_T</v>
          </cell>
          <cell r="H591">
            <v>1.2324020915943115</v>
          </cell>
          <cell r="I591">
            <v>0.12334447543528854</v>
          </cell>
          <cell r="J591">
            <v>0.1762798948369233</v>
          </cell>
        </row>
        <row r="592">
          <cell r="A592" t="str">
            <v>T_C-HY-GSL-S4</v>
          </cell>
          <cell r="B592" t="str">
            <v>VAR_fout</v>
          </cell>
          <cell r="C592" t="str">
            <v>TPCAR</v>
          </cell>
          <cell r="H592">
            <v>2.5885392696926701E-2</v>
          </cell>
          <cell r="I592">
            <v>1.1751330303136623E-3</v>
          </cell>
          <cell r="J592">
            <v>1.8242423473728198E-3</v>
          </cell>
        </row>
        <row r="593">
          <cell r="A593" t="str">
            <v>T_C-HY-GSL-S4</v>
          </cell>
          <cell r="B593" t="str">
            <v>VAR_fin</v>
          </cell>
          <cell r="C593" t="str">
            <v>TGSL</v>
          </cell>
          <cell r="H593">
            <v>1.6699215333256252E-2</v>
          </cell>
          <cell r="I593">
            <v>1.6713343554917129E-3</v>
          </cell>
          <cell r="J593">
            <v>2.388616461204932E-3</v>
          </cell>
        </row>
        <row r="594">
          <cell r="A594" t="str">
            <v>T_C-HY-GSL-S4</v>
          </cell>
          <cell r="B594" t="str">
            <v>VAR_ncap</v>
          </cell>
          <cell r="C594" t="str">
            <v>-</v>
          </cell>
          <cell r="H594">
            <v>4.6329408895716402E-5</v>
          </cell>
          <cell r="I594">
            <v>5.3249547073822697E-5</v>
          </cell>
          <cell r="J594">
            <v>1.7225953832570901E-4</v>
          </cell>
        </row>
        <row r="595">
          <cell r="A595" t="str">
            <v>T_C-HY-GSL-S4</v>
          </cell>
          <cell r="B595" t="str">
            <v>VAR_cap</v>
          </cell>
          <cell r="C595" t="str">
            <v>-</v>
          </cell>
          <cell r="H595">
            <v>2.0644562669393379E-3</v>
          </cell>
          <cell r="I595">
            <v>1.0183924469094868E-4</v>
          </cell>
          <cell r="J595">
            <v>1.8551172021409501E-4</v>
          </cell>
        </row>
        <row r="596">
          <cell r="A596" t="str">
            <v>T_C-HY-DSL-S3</v>
          </cell>
          <cell r="B596" t="str">
            <v>VAR_fout</v>
          </cell>
          <cell r="C596" t="str">
            <v>CO2_T</v>
          </cell>
          <cell r="H596">
            <v>0.52482264347534568</v>
          </cell>
          <cell r="I596">
            <v>9.4795298106167672E-2</v>
          </cell>
          <cell r="J596">
            <v>5.8570444144691702E-2</v>
          </cell>
        </row>
        <row r="597">
          <cell r="A597" t="str">
            <v>T_C-HY-DSL-S3</v>
          </cell>
          <cell r="B597" t="str">
            <v>VAR_fout</v>
          </cell>
          <cell r="C597" t="str">
            <v>TPCAR</v>
          </cell>
          <cell r="H597">
            <v>9.8508381480018614E-3</v>
          </cell>
          <cell r="I597">
            <v>9.2137655473913691E-4</v>
          </cell>
          <cell r="J597">
            <v>6.0160617557566075E-4</v>
          </cell>
        </row>
        <row r="598">
          <cell r="A598" t="str">
            <v>T_C-HY-DSL-S3</v>
          </cell>
          <cell r="B598" t="str">
            <v>VAR_fin</v>
          </cell>
          <cell r="C598" t="str">
            <v>TDSL</v>
          </cell>
          <cell r="H598">
            <v>7.1599269232652781E-3</v>
          </cell>
          <cell r="I598">
            <v>1.2932509973556283E-3</v>
          </cell>
          <cell r="J598">
            <v>7.9905107973658556E-4</v>
          </cell>
        </row>
        <row r="599">
          <cell r="A599" t="str">
            <v>T_C-HY-DSL-S3</v>
          </cell>
          <cell r="B599" t="str">
            <v>VAR_ncap</v>
          </cell>
          <cell r="C599" t="str">
            <v>-</v>
          </cell>
          <cell r="H599">
            <v>3.3581022215906302E-5</v>
          </cell>
          <cell r="I599">
            <v>3.0621804992985801E-5</v>
          </cell>
          <cell r="J599">
            <v>2.5868403718694699E-5</v>
          </cell>
        </row>
        <row r="600">
          <cell r="A600" t="str">
            <v>T_C-HY-DSL-S3</v>
          </cell>
          <cell r="B600" t="str">
            <v>VAR_cap</v>
          </cell>
          <cell r="C600" t="str">
            <v>-</v>
          </cell>
          <cell r="H600">
            <v>6.8938167580471111E-4</v>
          </cell>
          <cell r="I600">
            <v>6.7862386192420716E-5</v>
          </cell>
          <cell r="J600">
            <v>4.5946330172672098E-5</v>
          </cell>
        </row>
        <row r="601">
          <cell r="A601" t="str">
            <v>D-T-ELC-Bus_c_S2</v>
          </cell>
          <cell r="B601" t="str">
            <v>VAR_fout</v>
          </cell>
          <cell r="C601" t="str">
            <v>T-ELC-Bus_c_BatSTGin_S2</v>
          </cell>
          <cell r="H601">
            <v>7.3368738678065856E-2</v>
          </cell>
          <cell r="I601">
            <v>0.10916535656902071</v>
          </cell>
          <cell r="J601">
            <v>0.12890594142836698</v>
          </cell>
        </row>
        <row r="602">
          <cell r="A602" t="str">
            <v>D-T-ELC-Bus_c_S2</v>
          </cell>
          <cell r="B602" t="str">
            <v>VAR_fin</v>
          </cell>
          <cell r="C602" t="str">
            <v>TELC</v>
          </cell>
          <cell r="H602">
            <v>7.3368738678065856E-2</v>
          </cell>
          <cell r="I602">
            <v>0.10916535656902071</v>
          </cell>
          <cell r="J602">
            <v>0.12890594142836698</v>
          </cell>
        </row>
        <row r="603">
          <cell r="A603" t="str">
            <v>D-T-ELC-Bus_c_S2</v>
          </cell>
          <cell r="B603" t="str">
            <v>VAR_ncap</v>
          </cell>
          <cell r="C603" t="str">
            <v>-</v>
          </cell>
          <cell r="H603">
            <v>1.0712520450339E-3</v>
          </cell>
          <cell r="I603">
            <v>1.1299905487887601E-2</v>
          </cell>
          <cell r="J603">
            <v>1.0241036052238001E-2</v>
          </cell>
        </row>
        <row r="604">
          <cell r="A604" t="str">
            <v>D-T-ELC-Bus_c_S2</v>
          </cell>
          <cell r="B604" t="str">
            <v>VAR_cap</v>
          </cell>
          <cell r="C604" t="str">
            <v>-</v>
          </cell>
          <cell r="H604">
            <v>9.0878798018925299E-3</v>
          </cell>
          <cell r="I604">
            <v>1.37884903043973E-2</v>
          </cell>
          <cell r="J604">
            <v>1.6095990991190998E-2</v>
          </cell>
        </row>
        <row r="605">
          <cell r="A605" t="str">
            <v>T_C-HY-DSL-S4</v>
          </cell>
          <cell r="B605" t="str">
            <v>VAR_fout</v>
          </cell>
          <cell r="C605" t="str">
            <v>CO2_T</v>
          </cell>
          <cell r="H605">
            <v>0.97929330719453134</v>
          </cell>
          <cell r="I605">
            <v>0.1258429019397414</v>
          </cell>
          <cell r="J605">
            <v>0.18449625776247669</v>
          </cell>
        </row>
        <row r="606">
          <cell r="A606" t="str">
            <v>T_C-HY-DSL-S4</v>
          </cell>
          <cell r="B606" t="str">
            <v>VAR_fout</v>
          </cell>
          <cell r="C606" t="str">
            <v>TPCAR</v>
          </cell>
          <cell r="H606">
            <v>2.0320520087558028E-2</v>
          </cell>
          <cell r="I606">
            <v>1.2070114870292E-3</v>
          </cell>
          <cell r="J606">
            <v>1.9221904077914476E-3</v>
          </cell>
        </row>
        <row r="607">
          <cell r="A607" t="str">
            <v>T_C-HY-DSL-S4</v>
          </cell>
          <cell r="B607" t="str">
            <v>VAR_fin</v>
          </cell>
          <cell r="C607" t="str">
            <v>TDSL</v>
          </cell>
          <cell r="H607">
            <v>1.3360072403745291E-2</v>
          </cell>
          <cell r="I607">
            <v>1.7168199446076578E-3</v>
          </cell>
          <cell r="J607">
            <v>2.5170021522848171E-3</v>
          </cell>
        </row>
        <row r="608">
          <cell r="A608" t="str">
            <v>T_C-HY-DSL-S4</v>
          </cell>
          <cell r="B608" t="str">
            <v>VAR_ncap</v>
          </cell>
          <cell r="C608" t="str">
            <v>-</v>
          </cell>
          <cell r="H608">
            <v>4.6262660064840403E-5</v>
          </cell>
          <cell r="I608">
            <v>5.5649398141885002E-5</v>
          </cell>
          <cell r="J608">
            <v>1.81302160568244E-4</v>
          </cell>
        </row>
        <row r="609">
          <cell r="A609" t="str">
            <v>T_C-HY-DSL-S4</v>
          </cell>
          <cell r="B609" t="str">
            <v>VAR_cap</v>
          </cell>
          <cell r="C609" t="str">
            <v>-</v>
          </cell>
          <cell r="H609">
            <v>1.6302425816460307E-3</v>
          </cell>
          <cell r="I609">
            <v>1.0399092863260134E-4</v>
          </cell>
          <cell r="J609">
            <v>1.9442624640283299E-4</v>
          </cell>
        </row>
        <row r="610">
          <cell r="A610" t="str">
            <v>D-T-ELC-Bus_c_S3</v>
          </cell>
          <cell r="B610" t="str">
            <v>VAR_fout</v>
          </cell>
          <cell r="C610" t="str">
            <v>T-ELC-Bus_c_BatSTGin_S3</v>
          </cell>
          <cell r="H610">
            <v>4.1326320631899904E-3</v>
          </cell>
          <cell r="I610">
            <v>5.9914006206566502E-3</v>
          </cell>
          <cell r="J610">
            <v>2.6570843442152506E-2</v>
          </cell>
        </row>
        <row r="611">
          <cell r="A611" t="str">
            <v>D-T-ELC-Bus_c_S3</v>
          </cell>
          <cell r="B611" t="str">
            <v>VAR_fin</v>
          </cell>
          <cell r="C611" t="str">
            <v>TELC</v>
          </cell>
          <cell r="H611">
            <v>4.1326320631899904E-3</v>
          </cell>
          <cell r="I611">
            <v>5.9914006206566502E-3</v>
          </cell>
          <cell r="J611">
            <v>2.6570843442152506E-2</v>
          </cell>
        </row>
        <row r="612">
          <cell r="A612" t="str">
            <v>D-T-ELC-Bus_c_S3</v>
          </cell>
          <cell r="B612" t="str">
            <v>VAR_ncap</v>
          </cell>
          <cell r="C612" t="str">
            <v>-</v>
          </cell>
          <cell r="H612">
            <v>4.1375849225163699E-4</v>
          </cell>
          <cell r="I612">
            <v>3.2860470904662401E-4</v>
          </cell>
          <cell r="J612">
            <v>3.1900297372027299E-3</v>
          </cell>
        </row>
        <row r="613">
          <cell r="A613" t="str">
            <v>D-T-ELC-Bus_c_S3</v>
          </cell>
          <cell r="B613" t="str">
            <v>VAR_cap</v>
          </cell>
          <cell r="C613" t="str">
            <v>-</v>
          </cell>
          <cell r="H613">
            <v>5.0990636508983897E-4</v>
          </cell>
          <cell r="I613">
            <v>7.4236320129825997E-4</v>
          </cell>
          <cell r="J613">
            <v>3.3025838318314401E-3</v>
          </cell>
        </row>
        <row r="614">
          <cell r="A614" t="str">
            <v>D-T-ELC-Bus_c_S4</v>
          </cell>
          <cell r="B614" t="str">
            <v>VAR_fout</v>
          </cell>
          <cell r="C614" t="str">
            <v>T-ELC-Bus_c_BatSTGin_S4</v>
          </cell>
          <cell r="H614">
            <v>2.9792048233682545E-4</v>
          </cell>
          <cell r="I614">
            <v>3.6605697287851274E-4</v>
          </cell>
          <cell r="J614">
            <v>1.8213712502165928E-4</v>
          </cell>
        </row>
        <row r="615">
          <cell r="A615" t="str">
            <v>D-T-ELC-Bus_c_S4</v>
          </cell>
          <cell r="B615" t="str">
            <v>VAR_fin</v>
          </cell>
          <cell r="C615" t="str">
            <v>TELC</v>
          </cell>
          <cell r="H615">
            <v>2.9792048233682545E-4</v>
          </cell>
          <cell r="I615">
            <v>3.6605697287851274E-4</v>
          </cell>
          <cell r="J615">
            <v>1.8213712502165928E-4</v>
          </cell>
        </row>
        <row r="616">
          <cell r="A616" t="str">
            <v>D-T-ELC-Bus_c_S4</v>
          </cell>
          <cell r="B616" t="str">
            <v>VAR_ncap</v>
          </cell>
          <cell r="C616" t="str">
            <v>-</v>
          </cell>
          <cell r="H616">
            <v>3.9037040183069497E-5</v>
          </cell>
          <cell r="I616">
            <v>4.4750674045749097E-5</v>
          </cell>
          <cell r="J616">
            <v>2.2478513447323701E-5</v>
          </cell>
        </row>
        <row r="617">
          <cell r="A617" t="str">
            <v>D-T-ELC-Bus_c_S4</v>
          </cell>
          <cell r="B617" t="str">
            <v>VAR_cap</v>
          </cell>
          <cell r="C617" t="str">
            <v>-</v>
          </cell>
          <cell r="H617">
            <v>5.3912824709087102E-5</v>
          </cell>
          <cell r="I617">
            <v>7.1412438060267693E-5</v>
          </cell>
          <cell r="J617">
            <v>3.03317482101675E-5</v>
          </cell>
        </row>
        <row r="618">
          <cell r="A618" t="str">
            <v>D-TH2O</v>
          </cell>
          <cell r="B618" t="str">
            <v>VAR_fout</v>
          </cell>
          <cell r="C618" t="str">
            <v>TH2O</v>
          </cell>
          <cell r="H618">
            <v>4.5625847852301849E-4</v>
          </cell>
          <cell r="I618">
            <v>8.8451943923687903E-4</v>
          </cell>
          <cell r="J618">
            <v>9.0923277519947053E-4</v>
          </cell>
        </row>
        <row r="619">
          <cell r="A619" t="str">
            <v>D-TH2O</v>
          </cell>
          <cell r="B619" t="str">
            <v>VAR_fin</v>
          </cell>
          <cell r="C619" t="str">
            <v>H2</v>
          </cell>
          <cell r="H619">
            <v>4.5625847852301849E-4</v>
          </cell>
          <cell r="I619">
            <v>8.8451943923687903E-4</v>
          </cell>
          <cell r="J619">
            <v>9.0935512948162403E-4</v>
          </cell>
        </row>
        <row r="620">
          <cell r="A620" t="str">
            <v>D-TH2O</v>
          </cell>
          <cell r="B620" t="str">
            <v>VAR_ncap</v>
          </cell>
          <cell r="C620" t="str">
            <v>-</v>
          </cell>
          <cell r="H620">
            <v>3.6235972414802698E-7</v>
          </cell>
          <cell r="I620">
            <v>1.05653603877157E-6</v>
          </cell>
          <cell r="J620">
            <v>4.605611128259E-7</v>
          </cell>
        </row>
        <row r="621">
          <cell r="A621" t="str">
            <v>D-TH2O</v>
          </cell>
          <cell r="B621" t="str">
            <v>VAR_cap</v>
          </cell>
          <cell r="C621" t="str">
            <v>-</v>
          </cell>
          <cell r="H621">
            <v>6.2127089562157196E-4</v>
          </cell>
          <cell r="I621">
            <v>6.2232743166034396E-4</v>
          </cell>
          <cell r="J621">
            <v>6.2278799277316898E-4</v>
          </cell>
        </row>
        <row r="622">
          <cell r="A622" t="str">
            <v>TFHGV-HYBDSL</v>
          </cell>
          <cell r="B622" t="str">
            <v>VAR_fout</v>
          </cell>
          <cell r="C622" t="str">
            <v>CO2_T</v>
          </cell>
          <cell r="H622">
            <v>1074.8800040169499</v>
          </cell>
          <cell r="I622">
            <v>1119.977725015144</v>
          </cell>
          <cell r="J622">
            <v>1211.1408819134449</v>
          </cell>
        </row>
        <row r="623">
          <cell r="A623" t="str">
            <v>TFHGV-HYBDSL</v>
          </cell>
          <cell r="B623" t="str">
            <v>VAR_fout</v>
          </cell>
          <cell r="C623" t="str">
            <v>TFHGV</v>
          </cell>
          <cell r="H623">
            <v>2.3970975530477721</v>
          </cell>
          <cell r="I623">
            <v>2.4976703018651336</v>
          </cell>
          <cell r="J623">
            <v>2.7009739073953907</v>
          </cell>
        </row>
        <row r="624">
          <cell r="A624" t="str">
            <v>TFHGV-HYBDSL</v>
          </cell>
          <cell r="B624" t="str">
            <v>VAR_fin</v>
          </cell>
          <cell r="C624" t="str">
            <v>TDSL</v>
          </cell>
          <cell r="H624">
            <v>14.66412010937178</v>
          </cell>
          <cell r="I624">
            <v>15.279368690520378</v>
          </cell>
          <cell r="J624">
            <v>16.52306796607699</v>
          </cell>
        </row>
        <row r="625">
          <cell r="A625" t="str">
            <v>TFHGV-HYBDSL</v>
          </cell>
          <cell r="B625" t="str">
            <v>VAR_ncap</v>
          </cell>
          <cell r="C625" t="str">
            <v>-</v>
          </cell>
          <cell r="H625">
            <v>4.00828793454115E-2</v>
          </cell>
          <cell r="I625">
            <v>2.15410242524335E-2</v>
          </cell>
          <cell r="J625">
            <v>4.9127697114927898E-2</v>
          </cell>
        </row>
        <row r="626">
          <cell r="A626" t="str">
            <v>TFHGV-HYBDSL</v>
          </cell>
          <cell r="B626" t="str">
            <v>VAR_cap</v>
          </cell>
          <cell r="C626" t="str">
            <v>-</v>
          </cell>
          <cell r="H626">
            <v>4.7076216146957603E-2</v>
          </cell>
          <cell r="I626">
            <v>4.8917082096933601E-2</v>
          </cell>
          <cell r="J626">
            <v>5.2907902085997799E-2</v>
          </cell>
        </row>
        <row r="627">
          <cell r="A627" t="str">
            <v>D-TKER</v>
          </cell>
          <cell r="B627" t="str">
            <v>VAR_fout</v>
          </cell>
          <cell r="C627" t="str">
            <v>CO2</v>
          </cell>
          <cell r="H627">
            <v>119.397169622603</v>
          </cell>
          <cell r="I627">
            <v>78.697679051702096</v>
          </cell>
          <cell r="J627">
            <v>42.351973282160301</v>
          </cell>
        </row>
        <row r="628">
          <cell r="A628" t="str">
            <v>D-TKER</v>
          </cell>
          <cell r="B628" t="str">
            <v>VAR_fout</v>
          </cell>
          <cell r="C628" t="str">
            <v>TKER</v>
          </cell>
          <cell r="H628">
            <v>1.6159683559531099</v>
          </cell>
          <cell r="I628">
            <v>1.0651254082193</v>
          </cell>
          <cell r="J628">
            <v>0.57320830010016199</v>
          </cell>
        </row>
        <row r="629">
          <cell r="A629" t="str">
            <v>D-TKER</v>
          </cell>
          <cell r="B629" t="str">
            <v>VAR_fin</v>
          </cell>
          <cell r="C629" t="str">
            <v>KER</v>
          </cell>
          <cell r="H629">
            <v>1.6400710112994834</v>
          </cell>
          <cell r="I629">
            <v>1.0810120748860124</v>
          </cell>
          <cell r="J629">
            <v>0.58175787475495078</v>
          </cell>
        </row>
        <row r="630">
          <cell r="A630" t="str">
            <v>T_B_u-BEVELC-S1</v>
          </cell>
          <cell r="B630" t="str">
            <v>VAR_fout</v>
          </cell>
          <cell r="C630" t="str">
            <v>TPBSu</v>
          </cell>
          <cell r="H630">
            <v>0.11447388497502518</v>
          </cell>
          <cell r="I630">
            <v>0.11929540805921324</v>
          </cell>
          <cell r="J630">
            <v>0.12758921380307442</v>
          </cell>
        </row>
        <row r="631">
          <cell r="A631" t="str">
            <v>T_B_u-BEVELC-S1</v>
          </cell>
          <cell r="B631" t="str">
            <v>VAR_fin</v>
          </cell>
          <cell r="C631" t="str">
            <v>T-ELC-Bus_u_BatSTGout_S1</v>
          </cell>
          <cell r="H631">
            <v>0.24304864320073491</v>
          </cell>
          <cell r="I631">
            <v>0.25234295473607593</v>
          </cell>
          <cell r="J631">
            <v>0.24062064515006173</v>
          </cell>
        </row>
        <row r="632">
          <cell r="A632" t="str">
            <v>T_B_u-BEVELC-S1</v>
          </cell>
          <cell r="B632" t="str">
            <v>VAR_ncap</v>
          </cell>
          <cell r="C632" t="str">
            <v>-</v>
          </cell>
          <cell r="H632">
            <v>2.6321572648468098E-3</v>
          </cell>
          <cell r="I632">
            <v>1.6784180978896999E-4</v>
          </cell>
          <cell r="J632">
            <v>2.6254809224089699E-3</v>
          </cell>
        </row>
        <row r="633">
          <cell r="A633" t="str">
            <v>T_B_u-BEVELC-S1</v>
          </cell>
          <cell r="B633" t="str">
            <v>VAR_cap</v>
          </cell>
          <cell r="C633" t="str">
            <v>-</v>
          </cell>
          <cell r="H633">
            <v>2.6414593007611001E-3</v>
          </cell>
          <cell r="I633">
            <v>2.7998933057427518E-3</v>
          </cell>
          <cell r="J633">
            <v>3.1713688559584065E-3</v>
          </cell>
        </row>
        <row r="634">
          <cell r="A634" t="str">
            <v>TPSHPH2OEXT</v>
          </cell>
          <cell r="B634" t="str">
            <v>VAR_fout</v>
          </cell>
          <cell r="C634" t="str">
            <v>TPSHP</v>
          </cell>
          <cell r="H634">
            <v>3.7364378175409299E-5</v>
          </cell>
          <cell r="I634">
            <v>3.9969727428100797E-5</v>
          </cell>
          <cell r="J634">
            <v>7.4923919651968403E-5</v>
          </cell>
        </row>
        <row r="635">
          <cell r="A635" t="str">
            <v>TPSHPH2OEXT</v>
          </cell>
          <cell r="B635" t="str">
            <v>VAR_fin</v>
          </cell>
          <cell r="C635" t="str">
            <v>TH2O</v>
          </cell>
          <cell r="H635">
            <v>2.0833471467500842E-5</v>
          </cell>
          <cell r="I635">
            <v>2.2286151050819774E-5</v>
          </cell>
          <cell r="J635">
            <v>4.1775761260491397E-5</v>
          </cell>
        </row>
        <row r="636">
          <cell r="A636" t="str">
            <v>TPSHPH2OEXT</v>
          </cell>
          <cell r="B636" t="str">
            <v>VAR_ncap</v>
          </cell>
          <cell r="C636" t="str">
            <v>-</v>
          </cell>
          <cell r="H636">
            <v>3.69840593968625E-5</v>
          </cell>
          <cell r="I636">
            <v>3.8567635309737301E-6</v>
          </cell>
          <cell r="J636">
            <v>3.2299623270557903E-5</v>
          </cell>
        </row>
        <row r="637">
          <cell r="A637" t="str">
            <v>TPSHPH2OEXT</v>
          </cell>
          <cell r="B637" t="str">
            <v>VAR_cap</v>
          </cell>
          <cell r="C637" t="str">
            <v>-</v>
          </cell>
          <cell r="H637">
            <v>3.69840593968625E-5</v>
          </cell>
          <cell r="I637">
            <v>4.0229356098311798E-5</v>
          </cell>
          <cell r="J637">
            <v>6.348192352967004E-5</v>
          </cell>
        </row>
        <row r="638">
          <cell r="A638" t="str">
            <v>T_B_u-BEVELC-S2</v>
          </cell>
          <cell r="B638" t="str">
            <v>VAR_fout</v>
          </cell>
          <cell r="C638" t="str">
            <v>TPBSu</v>
          </cell>
          <cell r="H638">
            <v>4.1249055173949549E-2</v>
          </cell>
          <cell r="I638">
            <v>4.2987443220852503E-2</v>
          </cell>
          <cell r="J638">
            <v>4.6026324393705971E-2</v>
          </cell>
        </row>
        <row r="639">
          <cell r="A639" t="str">
            <v>T_B_u-BEVELC-S2</v>
          </cell>
          <cell r="B639" t="str">
            <v>VAR_fin</v>
          </cell>
          <cell r="C639" t="str">
            <v>T-ELC-Bus_u_BatSTGout_S2</v>
          </cell>
          <cell r="H639">
            <v>0.12145590933880572</v>
          </cell>
          <cell r="I639">
            <v>0.12515542965454871</v>
          </cell>
          <cell r="J639">
            <v>0.12046399343995599</v>
          </cell>
        </row>
        <row r="640">
          <cell r="A640" t="str">
            <v>T_B_u-BEVELC-S2</v>
          </cell>
          <cell r="B640" t="str">
            <v>VAR_ncap</v>
          </cell>
          <cell r="C640" t="str">
            <v>-</v>
          </cell>
          <cell r="H640">
            <v>7.0314825657699501E-4</v>
          </cell>
          <cell r="I640">
            <v>1.0636514932657999E-4</v>
          </cell>
          <cell r="J640">
            <v>6.9153835950851899E-4</v>
          </cell>
        </row>
        <row r="641">
          <cell r="A641" t="str">
            <v>T_B_u-BEVELC-S2</v>
          </cell>
          <cell r="B641" t="str">
            <v>VAR_cap</v>
          </cell>
          <cell r="C641" t="str">
            <v>-</v>
          </cell>
          <cell r="H641">
            <v>7.7846775130084903E-4</v>
          </cell>
          <cell r="I641">
            <v>8.1106681728125509E-4</v>
          </cell>
          <cell r="J641">
            <v>8.6827260119227989E-4</v>
          </cell>
        </row>
        <row r="642">
          <cell r="A642" t="str">
            <v>TFHGV-ICEDSL</v>
          </cell>
          <cell r="B642" t="str">
            <v>VAR_fout</v>
          </cell>
          <cell r="C642" t="str">
            <v>CO2_T</v>
          </cell>
          <cell r="H642">
            <v>0.10323188452770869</v>
          </cell>
          <cell r="I642">
            <v>0.14791617929020928</v>
          </cell>
          <cell r="J642">
            <v>4.8141291667085806E-2</v>
          </cell>
        </row>
        <row r="643">
          <cell r="A643" t="str">
            <v>TFHGV-ICEDSL</v>
          </cell>
          <cell r="B643" t="str">
            <v>VAR_fout</v>
          </cell>
          <cell r="C643" t="str">
            <v>TFHGV</v>
          </cell>
          <cell r="H643">
            <v>1.6717581922836422E-4</v>
          </cell>
          <cell r="I643">
            <v>2.3953847750723801E-4</v>
          </cell>
          <cell r="J643">
            <v>7.7960989571942529E-5</v>
          </cell>
        </row>
        <row r="644">
          <cell r="A644" t="str">
            <v>TFHGV-ICEDSL</v>
          </cell>
          <cell r="B644" t="str">
            <v>VAR_fin</v>
          </cell>
          <cell r="C644" t="str">
            <v>TDSL</v>
          </cell>
          <cell r="H644">
            <v>1.4083476743207194E-3</v>
          </cell>
          <cell r="I644">
            <v>2.0179560612579735E-3</v>
          </cell>
          <cell r="J644">
            <v>6.5677069122900078E-4</v>
          </cell>
        </row>
        <row r="645">
          <cell r="A645" t="str">
            <v>TFHGV-ICEDSL</v>
          </cell>
          <cell r="B645" t="str">
            <v>VAR_ncap</v>
          </cell>
          <cell r="C645" t="str">
            <v>-</v>
          </cell>
          <cell r="H645">
            <v>3.3474824352128599E-6</v>
          </cell>
          <cell r="I645">
            <v>3.39741887166586E-6</v>
          </cell>
          <cell r="J645">
            <v>1.2013417346966399E-6</v>
          </cell>
        </row>
        <row r="646">
          <cell r="A646" t="str">
            <v>TFHGV-ICEDSL</v>
          </cell>
          <cell r="B646" t="str">
            <v>VAR_cap</v>
          </cell>
          <cell r="C646" t="str">
            <v>-</v>
          </cell>
          <cell r="H646">
            <v>3.8940169119142496E-6</v>
          </cell>
          <cell r="I646">
            <v>5.6837035467293998E-6</v>
          </cell>
          <cell r="J646">
            <v>1.7975501395048399E-6</v>
          </cell>
        </row>
        <row r="647">
          <cell r="A647" t="str">
            <v>D-T-ELC-Bus_u_S1</v>
          </cell>
          <cell r="B647" t="str">
            <v>VAR_fout</v>
          </cell>
          <cell r="C647" t="str">
            <v>T-ELC-Bus_u_BatSTGin_S1</v>
          </cell>
          <cell r="H647">
            <v>0.24325663242203382</v>
          </cell>
          <cell r="I647">
            <v>0.25249524449409871</v>
          </cell>
          <cell r="J647">
            <v>0.24073576012707218</v>
          </cell>
        </row>
        <row r="648">
          <cell r="A648" t="str">
            <v>D-T-ELC-Bus_u_S1</v>
          </cell>
          <cell r="B648" t="str">
            <v>VAR_fin</v>
          </cell>
          <cell r="C648" t="str">
            <v>TELC</v>
          </cell>
          <cell r="H648">
            <v>0.24325663242203382</v>
          </cell>
          <cell r="I648">
            <v>0.25249524449409871</v>
          </cell>
          <cell r="J648">
            <v>0.24073576012707218</v>
          </cell>
        </row>
        <row r="649">
          <cell r="A649" t="str">
            <v>D-T-ELC-Bus_u_S1</v>
          </cell>
          <cell r="B649" t="str">
            <v>VAR_ncap</v>
          </cell>
          <cell r="C649" t="str">
            <v>-</v>
          </cell>
          <cell r="H649">
            <v>2.9642498476038402E-4</v>
          </cell>
          <cell r="I649">
            <v>2.1908635704052399E-2</v>
          </cell>
          <cell r="J649">
            <v>1.44066611065462E-2</v>
          </cell>
        </row>
        <row r="650">
          <cell r="A650" t="str">
            <v>D-T-ELC-Bus_u_S1</v>
          </cell>
          <cell r="B650" t="str">
            <v>VAR_cap</v>
          </cell>
          <cell r="C650" t="str">
            <v>-</v>
          </cell>
          <cell r="H650">
            <v>2.5806130723010901E-2</v>
          </cell>
          <cell r="I650">
            <v>2.6689716042520399E-2</v>
          </cell>
          <cell r="J650">
            <v>2.5445977024646502E-2</v>
          </cell>
        </row>
        <row r="651">
          <cell r="A651" t="str">
            <v>T-Plg-DSL-mix_S1</v>
          </cell>
          <cell r="B651" t="str">
            <v>VAR_fout</v>
          </cell>
          <cell r="C651" t="str">
            <v>CO2_T</v>
          </cell>
          <cell r="H651">
            <v>7.79110038613606E-2</v>
          </cell>
          <cell r="I651">
            <v>5.523967244503579E-2</v>
          </cell>
          <cell r="J651">
            <v>2.4050865603709941E-2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T-PEVmix-ELC_DSL_S1</v>
          </cell>
          <cell r="H652">
            <v>7.9563158778063361E-4</v>
          </cell>
          <cell r="I652">
            <v>5.8172109999550753E-4</v>
          </cell>
          <cell r="J652">
            <v>2.7512588484862003E-4</v>
          </cell>
        </row>
        <row r="653">
          <cell r="A653" t="str">
            <v>T-Plg-DSL-mix_S1</v>
          </cell>
          <cell r="B653" t="str">
            <v>VAR_fin</v>
          </cell>
          <cell r="C653" t="str">
            <v>TDSL</v>
          </cell>
          <cell r="H653">
            <v>1.0629059189817278E-3</v>
          </cell>
          <cell r="I653">
            <v>7.5361081098275203E-4</v>
          </cell>
          <cell r="J653">
            <v>3.2811549254720265E-4</v>
          </cell>
        </row>
        <row r="654">
          <cell r="A654" t="str">
            <v>T_B_u-BEVELC-S3</v>
          </cell>
          <cell r="B654" t="str">
            <v>VAR_fout</v>
          </cell>
          <cell r="C654" t="str">
            <v>TPBSu</v>
          </cell>
          <cell r="H654">
            <v>7.7131056816517593E-2</v>
          </cell>
          <cell r="I654">
            <v>6.7023772734746148E-2</v>
          </cell>
          <cell r="J654">
            <v>4.4311344018481288E-2</v>
          </cell>
        </row>
        <row r="655">
          <cell r="A655" t="str">
            <v>T_B_u-BEVELC-S3</v>
          </cell>
          <cell r="B655" t="str">
            <v>VAR_fin</v>
          </cell>
          <cell r="C655" t="str">
            <v>T-ELC-Bus_u_BatSTGout_S3</v>
          </cell>
          <cell r="H655">
            <v>0.35367470674185653</v>
          </cell>
          <cell r="I655">
            <v>0.28340565103588189</v>
          </cell>
          <cell r="J655">
            <v>0.17566164653265628</v>
          </cell>
        </row>
        <row r="656">
          <cell r="A656" t="str">
            <v>T_B_u-BEVELC-S3</v>
          </cell>
          <cell r="B656" t="str">
            <v>VAR_ncap</v>
          </cell>
          <cell r="C656" t="str">
            <v>-</v>
          </cell>
          <cell r="H656">
            <v>2.7257681087032701E-4</v>
          </cell>
          <cell r="I656">
            <v>9.9142791730537209E-4</v>
          </cell>
          <cell r="J656">
            <v>4.9607734407941398E-4</v>
          </cell>
        </row>
        <row r="657">
          <cell r="A657" t="str">
            <v>T_B_u-BEVELC-S3</v>
          </cell>
          <cell r="B657" t="str">
            <v>VAR_cap</v>
          </cell>
          <cell r="C657" t="str">
            <v>-</v>
          </cell>
          <cell r="H657">
            <v>1.4547034488921219E-3</v>
          </cell>
          <cell r="I657">
            <v>1.2640047281757001E-3</v>
          </cell>
          <cell r="J657">
            <v>8.3566247037199703E-4</v>
          </cell>
        </row>
        <row r="658">
          <cell r="A658" t="str">
            <v>D-T-ELC-Bus_u_S2</v>
          </cell>
          <cell r="B658" t="str">
            <v>VAR_fout</v>
          </cell>
          <cell r="C658" t="str">
            <v>T-ELC-Bus_u_BatSTGin_S2</v>
          </cell>
          <cell r="H658">
            <v>0.12162080145793623</v>
          </cell>
          <cell r="I658">
            <v>0.12528363429993447</v>
          </cell>
          <cell r="J658">
            <v>0.12055796891750076</v>
          </cell>
        </row>
        <row r="659">
          <cell r="A659" t="str">
            <v>D-T-ELC-Bus_u_S2</v>
          </cell>
          <cell r="B659" t="str">
            <v>VAR_fin</v>
          </cell>
          <cell r="C659" t="str">
            <v>TELC</v>
          </cell>
          <cell r="H659">
            <v>0.12162080145793623</v>
          </cell>
          <cell r="I659">
            <v>0.12528363429993447</v>
          </cell>
          <cell r="J659">
            <v>0.12055796891750076</v>
          </cell>
        </row>
        <row r="660">
          <cell r="A660" t="str">
            <v>D-T-ELC-Bus_u_S2</v>
          </cell>
          <cell r="B660" t="str">
            <v>VAR_ncap</v>
          </cell>
          <cell r="C660" t="str">
            <v>-</v>
          </cell>
          <cell r="H660">
            <v>3.2697359757608301E-4</v>
          </cell>
          <cell r="I660">
            <v>1.07234254425975E-2</v>
          </cell>
          <cell r="J660">
            <v>7.30811884371705E-3</v>
          </cell>
        </row>
        <row r="661">
          <cell r="A661" t="str">
            <v>D-T-ELC-Bus_u_S2</v>
          </cell>
          <cell r="B661" t="str">
            <v>VAR_cap</v>
          </cell>
          <cell r="C661" t="str">
            <v>-</v>
          </cell>
          <cell r="H661">
            <v>1.28590882613995E-2</v>
          </cell>
          <cell r="I661">
            <v>1.3243772597621301E-2</v>
          </cell>
          <cell r="J661">
            <v>1.27433535806018E-2</v>
          </cell>
        </row>
        <row r="662">
          <cell r="A662" t="str">
            <v>T-Plg-DSL-mix_S2</v>
          </cell>
          <cell r="B662" t="str">
            <v>VAR_fout</v>
          </cell>
          <cell r="C662" t="str">
            <v>CO2_T</v>
          </cell>
          <cell r="H662">
            <v>0.32964671366189691</v>
          </cell>
          <cell r="I662">
            <v>0.2795074955438886</v>
          </cell>
          <cell r="J662">
            <v>9.94936091073019E-2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T-PEVmix-ELC_DSL_S2</v>
          </cell>
          <cell r="H663">
            <v>2.7548241388339364E-3</v>
          </cell>
          <cell r="I663">
            <v>2.4333712118564093E-3</v>
          </cell>
          <cell r="J663">
            <v>9.6728775342453939E-4</v>
          </cell>
        </row>
        <row r="664">
          <cell r="A664" t="str">
            <v>T-Plg-DSL-mix_S2</v>
          </cell>
          <cell r="B664" t="str">
            <v>VAR_fin</v>
          </cell>
          <cell r="C664" t="str">
            <v>TDSL</v>
          </cell>
          <cell r="H664">
            <v>4.497226652959028E-3</v>
          </cell>
          <cell r="I664">
            <v>3.8131991206533174E-3</v>
          </cell>
          <cell r="J664">
            <v>1.3573480096494112E-3</v>
          </cell>
        </row>
        <row r="665">
          <cell r="A665" t="str">
            <v>T_B_u-BEVELC-S4</v>
          </cell>
          <cell r="B665" t="str">
            <v>VAR_fout</v>
          </cell>
          <cell r="C665" t="str">
            <v>TPBSu</v>
          </cell>
          <cell r="H665">
            <v>1.3934243726324397E-5</v>
          </cell>
          <cell r="I665">
            <v>1.6908333153837865E-5</v>
          </cell>
          <cell r="J665">
            <v>7.5749245858700136E-6</v>
          </cell>
        </row>
        <row r="666">
          <cell r="A666" t="str">
            <v>T_B_u-BEVELC-S4</v>
          </cell>
          <cell r="B666" t="str">
            <v>VAR_fin</v>
          </cell>
          <cell r="C666" t="str">
            <v>T-ELC-Bus_u_BatSTGout_S4</v>
          </cell>
          <cell r="H666">
            <v>9.2288644469471504E-5</v>
          </cell>
          <cell r="I666">
            <v>1.0775448611525288E-4</v>
          </cell>
          <cell r="J666">
            <v>4.4213440034133241E-5</v>
          </cell>
        </row>
        <row r="667">
          <cell r="A667" t="str">
            <v>T_B_u-BEVELC-S4</v>
          </cell>
          <cell r="B667" t="str">
            <v>VAR_ncap</v>
          </cell>
          <cell r="C667" t="str">
            <v>-</v>
          </cell>
          <cell r="H667">
            <v>3.4017745752968502E-7</v>
          </cell>
          <cell r="I667">
            <v>3.3949741026098702E-7</v>
          </cell>
          <cell r="J667">
            <v>1.46930112332122E-7</v>
          </cell>
        </row>
        <row r="668">
          <cell r="A668" t="str">
            <v>T_B_u-BEVELC-S4</v>
          </cell>
          <cell r="B668" t="str">
            <v>VAR_cap</v>
          </cell>
          <cell r="C668" t="str">
            <v>-</v>
          </cell>
          <cell r="H668">
            <v>3.9315941322513902E-7</v>
          </cell>
          <cell r="I668">
            <v>4.6754861655659497E-7</v>
          </cell>
          <cell r="J668">
            <v>2.0650804989416599E-7</v>
          </cell>
        </row>
        <row r="669">
          <cell r="A669" t="str">
            <v>D-TBDS1</v>
          </cell>
          <cell r="B669" t="str">
            <v>VAR_fout</v>
          </cell>
          <cell r="C669" t="str">
            <v>TDSL</v>
          </cell>
          <cell r="H669">
            <v>2.0375021980449244</v>
          </cell>
          <cell r="I669">
            <v>1.9162196254542905</v>
          </cell>
          <cell r="J669">
            <v>1.853944450705981</v>
          </cell>
        </row>
        <row r="670">
          <cell r="A670" t="str">
            <v>D-TBDS1</v>
          </cell>
          <cell r="B670" t="str">
            <v>VAR_fout</v>
          </cell>
          <cell r="C670" t="str">
            <v>TKER</v>
          </cell>
          <cell r="H670">
            <v>0.934523459762585</v>
          </cell>
          <cell r="I670">
            <v>1.05550857727131</v>
          </cell>
          <cell r="J670">
            <v>1.1175672082741199</v>
          </cell>
        </row>
        <row r="671">
          <cell r="A671" t="str">
            <v>D-TBDS1</v>
          </cell>
          <cell r="B671" t="str">
            <v>VAR_fin</v>
          </cell>
          <cell r="C671" t="str">
            <v>BDS</v>
          </cell>
          <cell r="H671">
            <v>3.0163544801961555</v>
          </cell>
          <cell r="I671">
            <v>3.0160520009051721</v>
          </cell>
          <cell r="J671">
            <v>3.0158324837911055</v>
          </cell>
        </row>
        <row r="672">
          <cell r="A672" t="str">
            <v>D-T-ELC-Bus_u_S3</v>
          </cell>
          <cell r="B672" t="str">
            <v>VAR_fout</v>
          </cell>
          <cell r="C672" t="str">
            <v>T-ELC-Bus_u_BatSTGin_S3</v>
          </cell>
          <cell r="H672">
            <v>0.35377610892688244</v>
          </cell>
          <cell r="I672">
            <v>0.28349275556510173</v>
          </cell>
          <cell r="J672">
            <v>0.17572495048329245</v>
          </cell>
        </row>
        <row r="673">
          <cell r="A673" t="str">
            <v>D-T-ELC-Bus_u_S3</v>
          </cell>
          <cell r="B673" t="str">
            <v>VAR_fin</v>
          </cell>
          <cell r="C673" t="str">
            <v>TELC</v>
          </cell>
          <cell r="H673">
            <v>0.35377610892688244</v>
          </cell>
          <cell r="I673">
            <v>0.28349275556510173</v>
          </cell>
          <cell r="J673">
            <v>0.17572495048329245</v>
          </cell>
        </row>
        <row r="674">
          <cell r="A674" t="str">
            <v>D-T-ELC-Bus_u_S3</v>
          </cell>
          <cell r="B674" t="str">
            <v>VAR_ncap</v>
          </cell>
          <cell r="C674" t="str">
            <v>-</v>
          </cell>
          <cell r="H674">
            <v>6.9571653351329999E-3</v>
          </cell>
          <cell r="I674">
            <v>2.3008364317496401E-2</v>
          </cell>
          <cell r="J674">
            <v>1.06932073989563E-2</v>
          </cell>
        </row>
        <row r="675">
          <cell r="A675" t="str">
            <v>D-T-ELC-Bus_u_S3</v>
          </cell>
          <cell r="B675" t="str">
            <v>VAR_cap</v>
          </cell>
          <cell r="C675" t="str">
            <v>-</v>
          </cell>
          <cell r="H675">
            <v>3.7394266822544597E-2</v>
          </cell>
          <cell r="I675">
            <v>2.99655296526294E-2</v>
          </cell>
          <cell r="J675">
            <v>1.85740610305332E-2</v>
          </cell>
        </row>
        <row r="676">
          <cell r="A676" t="str">
            <v>T-Plg-DSL-mix_S3</v>
          </cell>
          <cell r="B676" t="str">
            <v>VAR_fout</v>
          </cell>
          <cell r="C676" t="str">
            <v>CO2_T</v>
          </cell>
          <cell r="H676">
            <v>720.49711826481735</v>
          </cell>
          <cell r="I676">
            <v>606.65213180980845</v>
          </cell>
          <cell r="J676">
            <v>303.46169990124429</v>
          </cell>
        </row>
        <row r="677">
          <cell r="A677" t="str">
            <v>T-Plg-DSL-mix_S3</v>
          </cell>
          <cell r="B677" t="str">
            <v>VAR_fout</v>
          </cell>
          <cell r="C677" t="str">
            <v>T-PEVmix-ELC_DSL_S3</v>
          </cell>
          <cell r="H677">
            <v>5.601242937047509</v>
          </cell>
          <cell r="I677">
            <v>4.8937115402284856</v>
          </cell>
          <cell r="J677">
            <v>2.8704006983800583</v>
          </cell>
        </row>
        <row r="678">
          <cell r="A678" t="str">
            <v>T-Plg-DSL-mix_S3</v>
          </cell>
          <cell r="B678" t="str">
            <v>VAR_fin</v>
          </cell>
          <cell r="C678" t="str">
            <v>TDSL</v>
          </cell>
          <cell r="H678">
            <v>9.8294286257137546</v>
          </cell>
          <cell r="I678">
            <v>8.2762910205976752</v>
          </cell>
          <cell r="J678">
            <v>4.139995905883274</v>
          </cell>
        </row>
        <row r="679">
          <cell r="A679" t="str">
            <v>D-T-ELC-Bus_u_S4</v>
          </cell>
          <cell r="B679" t="str">
            <v>VAR_fout</v>
          </cell>
          <cell r="C679" t="str">
            <v>T-ELC-Bus_u_BatSTGin_S4</v>
          </cell>
          <cell r="H679">
            <v>2.4566526073763743E-4</v>
          </cell>
          <cell r="I679">
            <v>2.6423268761062289E-4</v>
          </cell>
          <cell r="J679">
            <v>1.6088221784013693E-4</v>
          </cell>
        </row>
        <row r="680">
          <cell r="A680" t="str">
            <v>D-T-ELC-Bus_u_S4</v>
          </cell>
          <cell r="B680" t="str">
            <v>VAR_fin</v>
          </cell>
          <cell r="C680" t="str">
            <v>TELC</v>
          </cell>
          <cell r="H680">
            <v>2.4566526073763743E-4</v>
          </cell>
          <cell r="I680">
            <v>2.6423268761062289E-4</v>
          </cell>
          <cell r="J680">
            <v>1.6088221784013693E-4</v>
          </cell>
        </row>
        <row r="681">
          <cell r="A681" t="str">
            <v>D-T-ELC-Bus_u_S4</v>
          </cell>
          <cell r="B681" t="str">
            <v>VAR_ncap</v>
          </cell>
          <cell r="C681" t="str">
            <v>-</v>
          </cell>
          <cell r="H681">
            <v>4.7407990604226599E-5</v>
          </cell>
          <cell r="I681">
            <v>5.6501600957284099E-5</v>
          </cell>
          <cell r="J681">
            <v>2.1319303334838601E-5</v>
          </cell>
        </row>
        <row r="682">
          <cell r="A682" t="str">
            <v>D-T-ELC-Bus_u_S4</v>
          </cell>
          <cell r="B682" t="str">
            <v>VAR_cap</v>
          </cell>
          <cell r="C682" t="str">
            <v>-</v>
          </cell>
          <cell r="H682">
            <v>5.8630002789013099E-5</v>
          </cell>
          <cell r="I682">
            <v>8.8880609508260299E-5</v>
          </cell>
          <cell r="J682">
            <v>3.12346922369241E-5</v>
          </cell>
        </row>
        <row r="683">
          <cell r="A683" t="str">
            <v>T_C-FC-H2O-S1</v>
          </cell>
          <cell r="B683" t="str">
            <v>VAR_fout</v>
          </cell>
          <cell r="C683" t="str">
            <v>TPCAR</v>
          </cell>
          <cell r="H683">
            <v>5.0142250851171477E-6</v>
          </cell>
          <cell r="I683">
            <v>5.6332581653834142E-6</v>
          </cell>
          <cell r="J683">
            <v>5.2470096026832242E-6</v>
          </cell>
        </row>
        <row r="684">
          <cell r="A684" t="str">
            <v>T_C-FC-H2O-S1</v>
          </cell>
          <cell r="B684" t="str">
            <v>VAR_fin</v>
          </cell>
          <cell r="C684" t="str">
            <v>TH2O</v>
          </cell>
          <cell r="H684">
            <v>4.4549820023384314E-6</v>
          </cell>
          <cell r="I684">
            <v>4.6619918774511277E-6</v>
          </cell>
          <cell r="J684">
            <v>3.9144656909043299E-6</v>
          </cell>
        </row>
        <row r="685">
          <cell r="A685" t="str">
            <v>T_C-FC-H2O-S1</v>
          </cell>
          <cell r="B685" t="str">
            <v>VAR_ncap</v>
          </cell>
          <cell r="C685" t="str">
            <v>-</v>
          </cell>
          <cell r="H685">
            <v>3.5910381015569602E-7</v>
          </cell>
          <cell r="I685">
            <v>5.4605120425823501E-7</v>
          </cell>
          <cell r="J685">
            <v>5.9892394349438902E-7</v>
          </cell>
        </row>
        <row r="686">
          <cell r="A686" t="str">
            <v>T_C-FC-H2O-S1</v>
          </cell>
          <cell r="B686" t="str">
            <v>VAR_cap</v>
          </cell>
          <cell r="C686" t="str">
            <v>-</v>
          </cell>
          <cell r="H686">
            <v>9.2425540972797983E-7</v>
          </cell>
          <cell r="I686">
            <v>9.8053974077207194E-7</v>
          </cell>
          <cell r="J686">
            <v>8.7694555394402297E-7</v>
          </cell>
        </row>
        <row r="687">
          <cell r="A687" t="str">
            <v>T_B_c-ICEDSL-S1</v>
          </cell>
          <cell r="B687" t="str">
            <v>VAR_fout</v>
          </cell>
          <cell r="C687" t="str">
            <v>CO2_T</v>
          </cell>
        </row>
        <row r="688">
          <cell r="A688" t="str">
            <v>T_B_c-ICEDSL-S1</v>
          </cell>
          <cell r="B688" t="str">
            <v>VAR_fout</v>
          </cell>
          <cell r="C688" t="str">
            <v>TPBSc</v>
          </cell>
        </row>
        <row r="689">
          <cell r="A689" t="str">
            <v>T_B_c-ICEDSL-S1</v>
          </cell>
          <cell r="B689" t="str">
            <v>VAR_fin</v>
          </cell>
          <cell r="C689" t="str">
            <v>TDSL</v>
          </cell>
        </row>
        <row r="690">
          <cell r="A690" t="str">
            <v>T_B_c-ICEDSL-S1</v>
          </cell>
          <cell r="B690" t="str">
            <v>VAR_ncap</v>
          </cell>
          <cell r="C690" t="str">
            <v>-</v>
          </cell>
        </row>
        <row r="691">
          <cell r="A691" t="str">
            <v>T_B_c-ICEDSL-S1</v>
          </cell>
          <cell r="B691" t="str">
            <v>VAR_cap</v>
          </cell>
          <cell r="C691" t="str">
            <v>-</v>
          </cell>
          <cell r="H691">
            <v>1.0201942003045059E-9</v>
          </cell>
        </row>
        <row r="692">
          <cell r="A692" t="str">
            <v>T-Plg-DSL-mix_S4</v>
          </cell>
          <cell r="B692" t="str">
            <v>VAR_fout</v>
          </cell>
          <cell r="C692" t="str">
            <v>CO2_T</v>
          </cell>
          <cell r="H692">
            <v>0.52440758979063529</v>
          </cell>
          <cell r="I692">
            <v>0.308867044180753</v>
          </cell>
          <cell r="J692">
            <v>0.1048265668788497</v>
          </cell>
        </row>
        <row r="693">
          <cell r="A693" t="str">
            <v>T-Plg-DSL-mix_S4</v>
          </cell>
          <cell r="B693" t="str">
            <v>VAR_fout</v>
          </cell>
          <cell r="C693" t="str">
            <v>T-PEVmix-ELC_DSL_S4</v>
          </cell>
          <cell r="H693">
            <v>3.8635833261738864E-3</v>
          </cell>
          <cell r="I693">
            <v>2.3696815541249436E-3</v>
          </cell>
          <cell r="J693">
            <v>8.9149941780456679E-4</v>
          </cell>
        </row>
        <row r="694">
          <cell r="A694" t="str">
            <v>T-Plg-DSL-mix_S4</v>
          </cell>
          <cell r="B694" t="str">
            <v>VAR_fin</v>
          </cell>
          <cell r="C694" t="str">
            <v>TDSL</v>
          </cell>
          <cell r="H694">
            <v>7.1542645264752406E-3</v>
          </cell>
          <cell r="I694">
            <v>4.2137386654945907E-3</v>
          </cell>
          <cell r="J694">
            <v>1.4301032316350562E-3</v>
          </cell>
        </row>
        <row r="695">
          <cell r="A695" t="str">
            <v>T_C-FC-H2O-S2</v>
          </cell>
          <cell r="B695" t="str">
            <v>VAR_fout</v>
          </cell>
          <cell r="C695" t="str">
            <v>TPCAR</v>
          </cell>
          <cell r="H695">
            <v>8.7810990078756347E-6</v>
          </cell>
          <cell r="I695">
            <v>8.9241121878705484E-6</v>
          </cell>
          <cell r="J695">
            <v>9.5429537740721852E-6</v>
          </cell>
        </row>
        <row r="696">
          <cell r="A696" t="str">
            <v>T_C-FC-H2O-S2</v>
          </cell>
          <cell r="B696" t="str">
            <v>VAR_fin</v>
          </cell>
          <cell r="C696" t="str">
            <v>TH2O</v>
          </cell>
          <cell r="H696">
            <v>9.5859838130771374E-6</v>
          </cell>
          <cell r="I696">
            <v>9.1019145169740775E-6</v>
          </cell>
          <cell r="J696">
            <v>8.724440141582904E-6</v>
          </cell>
        </row>
        <row r="697">
          <cell r="A697" t="str">
            <v>T_C-FC-H2O-S2</v>
          </cell>
          <cell r="B697" t="str">
            <v>VAR_ncap</v>
          </cell>
          <cell r="C697" t="str">
            <v>-</v>
          </cell>
          <cell r="H697">
            <v>3.42796937177062E-7</v>
          </cell>
          <cell r="I697">
            <v>5.0410479615983004E-7</v>
          </cell>
          <cell r="J697">
            <v>6.4106242806449199E-7</v>
          </cell>
        </row>
        <row r="698">
          <cell r="A698" t="str">
            <v>T_C-FC-H2O-S2</v>
          </cell>
          <cell r="B698" t="str">
            <v>VAR_cap</v>
          </cell>
          <cell r="C698" t="str">
            <v>-</v>
          </cell>
          <cell r="H698">
            <v>9.0792402891510808E-7</v>
          </cell>
          <cell r="I698">
            <v>9.2075864989760279E-7</v>
          </cell>
          <cell r="J698">
            <v>8.8762629964635304E-7</v>
          </cell>
        </row>
        <row r="699">
          <cell r="A699" t="str">
            <v>T_B_c-ICEDSL-S2</v>
          </cell>
          <cell r="B699" t="str">
            <v>VAR_fout</v>
          </cell>
          <cell r="C699" t="str">
            <v>CO2_T</v>
          </cell>
        </row>
        <row r="700">
          <cell r="A700" t="str">
            <v>T_B_c-ICEDSL-S2</v>
          </cell>
          <cell r="B700" t="str">
            <v>VAR_fout</v>
          </cell>
          <cell r="C700" t="str">
            <v>TPBSc</v>
          </cell>
        </row>
        <row r="701">
          <cell r="A701" t="str">
            <v>T_B_c-ICEDSL-S2</v>
          </cell>
          <cell r="B701" t="str">
            <v>VAR_fin</v>
          </cell>
          <cell r="C701" t="str">
            <v>TDSL</v>
          </cell>
        </row>
        <row r="702">
          <cell r="A702" t="str">
            <v>T_B_c-ICEDSL-S2</v>
          </cell>
          <cell r="B702" t="str">
            <v>VAR_ncap</v>
          </cell>
          <cell r="C702" t="str">
            <v>-</v>
          </cell>
        </row>
        <row r="703">
          <cell r="A703" t="str">
            <v>T_B_c-ICEDSL-S2</v>
          </cell>
          <cell r="B703" t="str">
            <v>VAR_cap</v>
          </cell>
          <cell r="C703" t="str">
            <v>-</v>
          </cell>
          <cell r="H703">
            <v>8.6659565771400654E-10</v>
          </cell>
        </row>
        <row r="704">
          <cell r="A704" t="str">
            <v>T_TW-FCLH2O-S1</v>
          </cell>
          <cell r="B704" t="str">
            <v>VAR_fout</v>
          </cell>
          <cell r="C704" t="str">
            <v>TPTWL</v>
          </cell>
          <cell r="H704">
            <v>4.2080850867035177E-4</v>
          </cell>
          <cell r="I704">
            <v>5.3376878708434757E-4</v>
          </cell>
          <cell r="J704">
            <v>4.0042184639893529E-4</v>
          </cell>
        </row>
        <row r="705">
          <cell r="A705" t="str">
            <v>T_TW-FCLH2O-S1</v>
          </cell>
          <cell r="B705" t="str">
            <v>VAR_fin</v>
          </cell>
          <cell r="C705" t="str">
            <v>TH2O</v>
          </cell>
          <cell r="H705">
            <v>8.9807085870478089E-5</v>
          </cell>
          <cell r="I705">
            <v>1.1252669818945161E-4</v>
          </cell>
          <cell r="J705">
            <v>8.2308508242139128E-5</v>
          </cell>
        </row>
        <row r="706">
          <cell r="A706" t="str">
            <v>T_TW-FCLH2O-S1</v>
          </cell>
          <cell r="B706" t="str">
            <v>VAR_ncap</v>
          </cell>
          <cell r="C706" t="str">
            <v>-</v>
          </cell>
          <cell r="H706">
            <v>1.01258778236703E-4</v>
          </cell>
          <cell r="I706">
            <v>9.3576120499112194E-5</v>
          </cell>
          <cell r="J706">
            <v>8.8474713290894496E-5</v>
          </cell>
        </row>
        <row r="707">
          <cell r="A707" t="str">
            <v>T_TW-FCLH2O-S1</v>
          </cell>
          <cell r="B707" t="str">
            <v>VAR_cap</v>
          </cell>
          <cell r="C707" t="str">
            <v>-</v>
          </cell>
          <cell r="H707">
            <v>1.6163182717049863E-4</v>
          </cell>
          <cell r="I707">
            <v>2.0545892653679341E-4</v>
          </cell>
          <cell r="J707">
            <v>1.5311535331047978E-4</v>
          </cell>
        </row>
        <row r="708">
          <cell r="A708" t="str">
            <v>D-T-ELC-TW_Bat_S1</v>
          </cell>
          <cell r="B708" t="str">
            <v>VAR_fout</v>
          </cell>
          <cell r="C708" t="str">
            <v>T-ELC-TWSTGin_S1</v>
          </cell>
          <cell r="H708">
            <v>2.3464576908339137E-3</v>
          </cell>
          <cell r="I708">
            <v>2.0383033138836699E-3</v>
          </cell>
          <cell r="J708">
            <v>1.5433633773055931E-3</v>
          </cell>
        </row>
        <row r="709">
          <cell r="A709" t="str">
            <v>D-T-ELC-TW_Bat_S1</v>
          </cell>
          <cell r="B709" t="str">
            <v>VAR_fin</v>
          </cell>
          <cell r="C709" t="str">
            <v>TELC</v>
          </cell>
          <cell r="H709">
            <v>2.3464576908339137E-3</v>
          </cell>
          <cell r="I709">
            <v>2.0383033138836699E-3</v>
          </cell>
          <cell r="J709">
            <v>1.5433633773055931E-3</v>
          </cell>
        </row>
        <row r="710">
          <cell r="A710" t="str">
            <v>D-T-ELC-TW_Bat_S1</v>
          </cell>
          <cell r="B710" t="str">
            <v>VAR_ncap</v>
          </cell>
          <cell r="C710" t="str">
            <v>-</v>
          </cell>
          <cell r="H710">
            <v>1.6442880386228199E-4</v>
          </cell>
          <cell r="I710">
            <v>3.73988755836891E-5</v>
          </cell>
          <cell r="J710">
            <v>1.1633261828340999E-4</v>
          </cell>
        </row>
        <row r="711">
          <cell r="A711" t="str">
            <v>D-T-ELC-TW_Bat_S1</v>
          </cell>
          <cell r="B711" t="str">
            <v>VAR_cap</v>
          </cell>
          <cell r="C711" t="str">
            <v>-</v>
          </cell>
          <cell r="H711">
            <v>2.49076997365299E-4</v>
          </cell>
          <cell r="I711">
            <v>2.1632899742063299E-4</v>
          </cell>
          <cell r="J711">
            <v>1.6394373878989501E-4</v>
          </cell>
        </row>
        <row r="712">
          <cell r="A712" t="str">
            <v>T_C-FC-H2O-S3</v>
          </cell>
          <cell r="B712" t="str">
            <v>VAR_fout</v>
          </cell>
          <cell r="C712" t="str">
            <v>TPCAR</v>
          </cell>
          <cell r="H712">
            <v>9.9805942446488337E-6</v>
          </cell>
          <cell r="I712">
            <v>9.0541099508143478E-6</v>
          </cell>
          <cell r="J712">
            <v>1.0603477377297619E-5</v>
          </cell>
        </row>
        <row r="713">
          <cell r="A713" t="str">
            <v>T_C-FC-H2O-S3</v>
          </cell>
          <cell r="B713" t="str">
            <v>VAR_fin</v>
          </cell>
          <cell r="C713" t="str">
            <v>TH2O</v>
          </cell>
          <cell r="H713">
            <v>1.1727758337849287E-5</v>
          </cell>
          <cell r="I713">
            <v>9.8982114249555009E-6</v>
          </cell>
          <cell r="J713">
            <v>1.0361296900197761E-5</v>
          </cell>
        </row>
        <row r="714">
          <cell r="A714" t="str">
            <v>T_C-FC-H2O-S3</v>
          </cell>
          <cell r="B714" t="str">
            <v>VAR_ncap</v>
          </cell>
          <cell r="C714" t="str">
            <v>-</v>
          </cell>
          <cell r="H714">
            <v>2.9368220522401102E-7</v>
          </cell>
          <cell r="I714">
            <v>4.6518827490920901E-7</v>
          </cell>
          <cell r="J714">
            <v>6.4762380440893004E-7</v>
          </cell>
        </row>
        <row r="715">
          <cell r="A715" t="str">
            <v>T_C-FC-H2O-S3</v>
          </cell>
          <cell r="B715" t="str">
            <v>VAR_cap</v>
          </cell>
          <cell r="C715" t="str">
            <v>-</v>
          </cell>
          <cell r="H715">
            <v>9.4355061970065663E-7</v>
          </cell>
          <cell r="I715">
            <v>8.2238816675654104E-7</v>
          </cell>
          <cell r="J715">
            <v>8.6128531880740802E-7</v>
          </cell>
        </row>
        <row r="716">
          <cell r="A716" t="str">
            <v>T_B_c-ICEDSL-S3</v>
          </cell>
          <cell r="B716" t="str">
            <v>VAR_fout</v>
          </cell>
          <cell r="C716" t="str">
            <v>CO2_T</v>
          </cell>
        </row>
        <row r="717">
          <cell r="A717" t="str">
            <v>T_B_c-ICEDSL-S3</v>
          </cell>
          <cell r="B717" t="str">
            <v>VAR_fout</v>
          </cell>
          <cell r="C717" t="str">
            <v>TPBSc</v>
          </cell>
        </row>
        <row r="718">
          <cell r="A718" t="str">
            <v>T_B_c-ICEDSL-S3</v>
          </cell>
          <cell r="B718" t="str">
            <v>VAR_fin</v>
          </cell>
          <cell r="C718" t="str">
            <v>TDSL</v>
          </cell>
        </row>
        <row r="719">
          <cell r="A719" t="str">
            <v>T_B_c-ICEDSL-S3</v>
          </cell>
          <cell r="B719" t="str">
            <v>VAR_ncap</v>
          </cell>
          <cell r="C719" t="str">
            <v>-</v>
          </cell>
        </row>
        <row r="720">
          <cell r="A720" t="str">
            <v>T_B_c-ICEDSL-S3</v>
          </cell>
          <cell r="B720" t="str">
            <v>VAR_cap</v>
          </cell>
          <cell r="C720" t="str">
            <v>-</v>
          </cell>
        </row>
        <row r="721">
          <cell r="A721" t="str">
            <v>T_TW-FCLH2O-S2</v>
          </cell>
          <cell r="B721" t="str">
            <v>VAR_fout</v>
          </cell>
          <cell r="C721" t="str">
            <v>TPTWL</v>
          </cell>
          <cell r="H721">
            <v>1.9197853603737872E-4</v>
          </cell>
          <cell r="I721">
            <v>2.5272892792897712E-4</v>
          </cell>
          <cell r="J721">
            <v>1.8941150055904875E-4</v>
          </cell>
        </row>
        <row r="722">
          <cell r="A722" t="str">
            <v>T_TW-FCLH2O-S2</v>
          </cell>
          <cell r="B722" t="str">
            <v>VAR_fin</v>
          </cell>
          <cell r="C722" t="str">
            <v>TH2O</v>
          </cell>
          <cell r="H722">
            <v>7.0449556192481587E-5</v>
          </cell>
          <cell r="I722">
            <v>9.188207097708952E-5</v>
          </cell>
          <cell r="J722">
            <v>6.7426451025924861E-5</v>
          </cell>
        </row>
        <row r="723">
          <cell r="A723" t="str">
            <v>T_TW-FCLH2O-S2</v>
          </cell>
          <cell r="B723" t="str">
            <v>VAR_ncap</v>
          </cell>
          <cell r="C723" t="str">
            <v>-</v>
          </cell>
          <cell r="H723">
            <v>4.4629843399163099E-5</v>
          </cell>
          <cell r="I723">
            <v>3.8447321097841702E-5</v>
          </cell>
          <cell r="J723">
            <v>3.3159102938867498E-5</v>
          </cell>
        </row>
        <row r="724">
          <cell r="A724" t="str">
            <v>T_TW-FCLH2O-S2</v>
          </cell>
          <cell r="B724" t="str">
            <v>VAR_cap</v>
          </cell>
          <cell r="C724" t="str">
            <v>-</v>
          </cell>
          <cell r="H724">
            <v>7.435336129329049E-5</v>
          </cell>
          <cell r="I724">
            <v>9.8436207984701988E-5</v>
          </cell>
          <cell r="J724">
            <v>7.3495476651136895E-5</v>
          </cell>
        </row>
        <row r="725">
          <cell r="A725" t="str">
            <v>D-T-ELC-TW_Bat_S2</v>
          </cell>
          <cell r="B725" t="str">
            <v>VAR_fout</v>
          </cell>
          <cell r="C725" t="str">
            <v>T-ELC-TWSTGin_S2</v>
          </cell>
          <cell r="H725">
            <v>2.6371729963594404E-3</v>
          </cell>
          <cell r="I725">
            <v>2.1739618034425454E-3</v>
          </cell>
          <cell r="J725">
            <v>1.5104103204878821E-3</v>
          </cell>
        </row>
        <row r="726">
          <cell r="A726" t="str">
            <v>D-T-ELC-TW_Bat_S2</v>
          </cell>
          <cell r="B726" t="str">
            <v>VAR_fin</v>
          </cell>
          <cell r="C726" t="str">
            <v>TELC</v>
          </cell>
          <cell r="H726">
            <v>2.6371729963594404E-3</v>
          </cell>
          <cell r="I726">
            <v>2.1739618034425454E-3</v>
          </cell>
          <cell r="J726">
            <v>1.5104103204878821E-3</v>
          </cell>
        </row>
        <row r="727">
          <cell r="A727" t="str">
            <v>D-T-ELC-TW_Bat_S2</v>
          </cell>
          <cell r="B727" t="str">
            <v>VAR_ncap</v>
          </cell>
          <cell r="C727" t="str">
            <v>-</v>
          </cell>
          <cell r="H727">
            <v>1.79725040939269E-4</v>
          </cell>
          <cell r="I727">
            <v>2.93404403010253E-6</v>
          </cell>
          <cell r="J727">
            <v>9.7215061254244403E-5</v>
          </cell>
        </row>
        <row r="728">
          <cell r="A728" t="str">
            <v>D-T-ELC-TW_Bat_S2</v>
          </cell>
          <cell r="B728" t="str">
            <v>VAR_cap</v>
          </cell>
          <cell r="C728" t="str">
            <v>-</v>
          </cell>
          <cell r="H728">
            <v>2.7943212219813299E-4</v>
          </cell>
          <cell r="I728">
            <v>2.3188978890030599E-4</v>
          </cell>
          <cell r="J728">
            <v>1.6069013417830899E-4</v>
          </cell>
        </row>
        <row r="729">
          <cell r="A729" t="str">
            <v>T_C-FC-H2O-S4</v>
          </cell>
          <cell r="B729" t="str">
            <v>VAR_fout</v>
          </cell>
          <cell r="C729" t="str">
            <v>TPCAR</v>
          </cell>
          <cell r="H729">
            <v>7.7775369859217458E-6</v>
          </cell>
          <cell r="I729">
            <v>8.1806692229736557E-6</v>
          </cell>
          <cell r="J729">
            <v>9.3653094249201863E-6</v>
          </cell>
        </row>
        <row r="730">
          <cell r="A730" t="str">
            <v>T_C-FC-H2O-S4</v>
          </cell>
          <cell r="B730" t="str">
            <v>VAR_fin</v>
          </cell>
          <cell r="C730" t="str">
            <v>TH2O</v>
          </cell>
          <cell r="H730">
            <v>9.0558860950844636E-6</v>
          </cell>
          <cell r="I730">
            <v>8.9124449838313821E-6</v>
          </cell>
          <cell r="J730">
            <v>9.1774754607125886E-6</v>
          </cell>
        </row>
        <row r="731">
          <cell r="A731" t="str">
            <v>T_C-FC-H2O-S4</v>
          </cell>
          <cell r="B731" t="str">
            <v>VAR_ncap</v>
          </cell>
          <cell r="C731" t="str">
            <v>-</v>
          </cell>
          <cell r="H731">
            <v>3.2851786538007799E-7</v>
          </cell>
          <cell r="I731">
            <v>5.03597301220613E-7</v>
          </cell>
          <cell r="J731">
            <v>6.9087181070793398E-7</v>
          </cell>
        </row>
        <row r="732">
          <cell r="A732" t="str">
            <v>T_C-FC-H2O-S4</v>
          </cell>
          <cell r="B732" t="str">
            <v>VAR_cap</v>
          </cell>
          <cell r="C732" t="str">
            <v>-</v>
          </cell>
          <cell r="H732">
            <v>8.6812230940022384E-7</v>
          </cell>
          <cell r="I732">
            <v>8.9978536148662794E-7</v>
          </cell>
          <cell r="J732">
            <v>9.2631577618661499E-7</v>
          </cell>
        </row>
        <row r="733">
          <cell r="A733" t="str">
            <v>T_B_c-ICEDSL-S4</v>
          </cell>
          <cell r="B733" t="str">
            <v>VAR_fout</v>
          </cell>
          <cell r="C733" t="str">
            <v>CO2_T</v>
          </cell>
        </row>
        <row r="734">
          <cell r="A734" t="str">
            <v>T_B_c-ICEDSL-S4</v>
          </cell>
          <cell r="B734" t="str">
            <v>VAR_fout</v>
          </cell>
          <cell r="C734" t="str">
            <v>TPBSc</v>
          </cell>
        </row>
        <row r="735">
          <cell r="A735" t="str">
            <v>T_B_c-ICEDSL-S4</v>
          </cell>
          <cell r="B735" t="str">
            <v>VAR_fin</v>
          </cell>
          <cell r="C735" t="str">
            <v>TDSL</v>
          </cell>
        </row>
        <row r="736">
          <cell r="A736" t="str">
            <v>T_B_c-ICEDSL-S4</v>
          </cell>
          <cell r="B736" t="str">
            <v>VAR_ncap</v>
          </cell>
          <cell r="C736" t="str">
            <v>-</v>
          </cell>
        </row>
        <row r="737">
          <cell r="A737" t="str">
            <v>T_B_c-ICEDSL-S4</v>
          </cell>
          <cell r="B737" t="str">
            <v>VAR_cap</v>
          </cell>
          <cell r="C737" t="str">
            <v>-</v>
          </cell>
        </row>
        <row r="738">
          <cell r="A738" t="str">
            <v>D-T-ELC-HGV</v>
          </cell>
          <cell r="B738" t="str">
            <v>VAR_fout</v>
          </cell>
          <cell r="C738" t="str">
            <v>T-ELC-HGV_BatSTGin</v>
          </cell>
          <cell r="H738">
            <v>1.3521129129432108E-3</v>
          </cell>
          <cell r="I738">
            <v>1.8107386555733557E-3</v>
          </cell>
          <cell r="J738">
            <v>9.1084129377296235E-4</v>
          </cell>
        </row>
        <row r="739">
          <cell r="A739" t="str">
            <v>D-T-ELC-HGV</v>
          </cell>
          <cell r="B739" t="str">
            <v>VAR_fin</v>
          </cell>
          <cell r="C739" t="str">
            <v>TELC</v>
          </cell>
          <cell r="H739">
            <v>1.3521129129432108E-3</v>
          </cell>
          <cell r="I739">
            <v>1.8107386555733557E-3</v>
          </cell>
          <cell r="J739">
            <v>9.1084129377296235E-4</v>
          </cell>
        </row>
        <row r="740">
          <cell r="A740" t="str">
            <v>D-T-ELC-HGV</v>
          </cell>
          <cell r="B740" t="str">
            <v>VAR_ncap</v>
          </cell>
          <cell r="C740" t="str">
            <v>-</v>
          </cell>
          <cell r="H740">
            <v>1.66824863604755E-4</v>
          </cell>
          <cell r="I740">
            <v>1.5365549820126601E-4</v>
          </cell>
          <cell r="J740">
            <v>9.7539723852887395E-5</v>
          </cell>
        </row>
        <row r="741">
          <cell r="A741" t="str">
            <v>D-T-ELC-HGV</v>
          </cell>
          <cell r="B741" t="str">
            <v>VAR_cap</v>
          </cell>
          <cell r="C741" t="str">
            <v>-</v>
          </cell>
          <cell r="H741">
            <v>1.94260934711297E-4</v>
          </cell>
          <cell r="I741">
            <v>2.6759459615350499E-4</v>
          </cell>
          <cell r="J741">
            <v>1.2450451769582799E-4</v>
          </cell>
        </row>
        <row r="742">
          <cell r="A742" t="str">
            <v>T_TW-FCLH2O-S3</v>
          </cell>
          <cell r="B742" t="str">
            <v>VAR_fout</v>
          </cell>
          <cell r="C742" t="str">
            <v>TPTWL</v>
          </cell>
          <cell r="H742">
            <v>9.3476966795554256E-5</v>
          </cell>
          <cell r="I742">
            <v>1.363512954683712E-4</v>
          </cell>
          <cell r="J742">
            <v>1.3898696930358118E-4</v>
          </cell>
        </row>
        <row r="743">
          <cell r="A743" t="str">
            <v>T_TW-FCLH2O-S3</v>
          </cell>
          <cell r="B743" t="str">
            <v>VAR_fin</v>
          </cell>
          <cell r="C743" t="str">
            <v>TH2O</v>
          </cell>
          <cell r="H743">
            <v>5.264509927425171E-5</v>
          </cell>
          <cell r="I743">
            <v>7.622186087052359E-5</v>
          </cell>
          <cell r="J743">
            <v>7.6237396354591883E-5</v>
          </cell>
        </row>
        <row r="744">
          <cell r="A744" t="str">
            <v>T_TW-FCLH2O-S3</v>
          </cell>
          <cell r="B744" t="str">
            <v>VAR_ncap</v>
          </cell>
          <cell r="C744" t="str">
            <v>-</v>
          </cell>
          <cell r="H744">
            <v>1.9054060345050999E-5</v>
          </cell>
          <cell r="I744">
            <v>1.6927924207834699E-5</v>
          </cell>
          <cell r="J744">
            <v>1.7630439506289699E-5</v>
          </cell>
        </row>
        <row r="745">
          <cell r="A745" t="str">
            <v>T_TW-FCLH2O-S3</v>
          </cell>
          <cell r="B745" t="str">
            <v>VAR_cap</v>
          </cell>
          <cell r="C745" t="str">
            <v>-</v>
          </cell>
          <cell r="H745">
            <v>3.6140872803180291E-5</v>
          </cell>
          <cell r="I745">
            <v>5.3038583327146341E-5</v>
          </cell>
          <cell r="J745">
            <v>5.4140364679734503E-5</v>
          </cell>
        </row>
        <row r="746">
          <cell r="A746" t="str">
            <v>D-T-ELC-TW_Bat_S3</v>
          </cell>
          <cell r="B746" t="str">
            <v>VAR_fout</v>
          </cell>
          <cell r="C746" t="str">
            <v>T-ELC-TWSTGin_S3</v>
          </cell>
          <cell r="H746">
            <v>3.5738399018565552E-3</v>
          </cell>
          <cell r="I746">
            <v>3.5282256587132288E-3</v>
          </cell>
          <cell r="J746">
            <v>2.2069388980260562E-3</v>
          </cell>
        </row>
        <row r="747">
          <cell r="A747" t="str">
            <v>D-T-ELC-TW_Bat_S3</v>
          </cell>
          <cell r="B747" t="str">
            <v>VAR_fin</v>
          </cell>
          <cell r="C747" t="str">
            <v>TELC</v>
          </cell>
          <cell r="H747">
            <v>3.5738399018565552E-3</v>
          </cell>
          <cell r="I747">
            <v>3.5282256587132288E-3</v>
          </cell>
          <cell r="J747">
            <v>2.2069388980260562E-3</v>
          </cell>
        </row>
        <row r="748">
          <cell r="A748" t="str">
            <v>D-T-ELC-TW_Bat_S3</v>
          </cell>
          <cell r="B748" t="str">
            <v>VAR_ncap</v>
          </cell>
          <cell r="C748" t="str">
            <v>-</v>
          </cell>
          <cell r="H748">
            <v>1.8213912400782899E-4</v>
          </cell>
          <cell r="I748">
            <v>5.5884556822842401E-5</v>
          </cell>
          <cell r="J748">
            <v>7.9471703671174306E-6</v>
          </cell>
        </row>
        <row r="749">
          <cell r="A749" t="str">
            <v>D-T-ELC-TW_Bat_S3</v>
          </cell>
          <cell r="B749" t="str">
            <v>VAR_cap</v>
          </cell>
          <cell r="C749" t="str">
            <v>-</v>
          </cell>
          <cell r="H749">
            <v>3.7859567618161202E-4</v>
          </cell>
          <cell r="I749">
            <v>3.73515502562758E-4</v>
          </cell>
          <cell r="J749">
            <v>2.34621833503609E-4</v>
          </cell>
        </row>
        <row r="750">
          <cell r="A750" t="str">
            <v>T_TW-FCLH2O-S4</v>
          </cell>
          <cell r="B750" t="str">
            <v>VAR_fout</v>
          </cell>
          <cell r="C750" t="str">
            <v>TPTWL</v>
          </cell>
          <cell r="H750">
            <v>4.8571435828404724E-5</v>
          </cell>
          <cell r="I750">
            <v>7.4289238198160042E-5</v>
          </cell>
          <cell r="J750">
            <v>9.2951508378731986E-5</v>
          </cell>
        </row>
        <row r="751">
          <cell r="A751" t="str">
            <v>T_TW-FCLH2O-S4</v>
          </cell>
          <cell r="B751" t="str">
            <v>VAR_fin</v>
          </cell>
          <cell r="C751" t="str">
            <v>TH2O</v>
          </cell>
          <cell r="H751">
            <v>3.0788061419162634E-5</v>
          </cell>
          <cell r="I751">
            <v>4.6659770920953439E-5</v>
          </cell>
          <cell r="J751">
            <v>5.7438508904878668E-5</v>
          </cell>
        </row>
        <row r="752">
          <cell r="A752" t="str">
            <v>T_TW-FCLH2O-S4</v>
          </cell>
          <cell r="B752" t="str">
            <v>VAR_ncap</v>
          </cell>
          <cell r="C752" t="str">
            <v>-</v>
          </cell>
          <cell r="H752">
            <v>1.01396781353611E-5</v>
          </cell>
          <cell r="I752">
            <v>1.0027010033225501E-5</v>
          </cell>
          <cell r="J752">
            <v>1.02189797079513E-5</v>
          </cell>
        </row>
        <row r="753">
          <cell r="A753" t="str">
            <v>T_TW-FCLH2O-S4</v>
          </cell>
          <cell r="B753" t="str">
            <v>VAR_cap</v>
          </cell>
          <cell r="C753" t="str">
            <v>-</v>
          </cell>
          <cell r="H753">
            <v>1.8679581910448747E-5</v>
          </cell>
          <cell r="I753">
            <v>2.8686737062072664E-5</v>
          </cell>
          <cell r="J753">
            <v>3.5935690647284304E-5</v>
          </cell>
        </row>
        <row r="754">
          <cell r="A754" t="str">
            <v>D-T-ELC-TW_Bat_S4</v>
          </cell>
          <cell r="B754" t="str">
            <v>VAR_fout</v>
          </cell>
          <cell r="C754" t="str">
            <v>T-ELC-TWSTGin_S4</v>
          </cell>
          <cell r="H754">
            <v>3.4999441523873511E-3</v>
          </cell>
          <cell r="I754">
            <v>3.9535228913495186E-3</v>
          </cell>
          <cell r="J754">
            <v>3.2592573978544033E-3</v>
          </cell>
        </row>
        <row r="755">
          <cell r="A755" t="str">
            <v>D-T-ELC-TW_Bat_S4</v>
          </cell>
          <cell r="B755" t="str">
            <v>VAR_fin</v>
          </cell>
          <cell r="C755" t="str">
            <v>TELC</v>
          </cell>
          <cell r="H755">
            <v>3.4999441523873511E-3</v>
          </cell>
          <cell r="I755">
            <v>3.9535228913495186E-3</v>
          </cell>
          <cell r="J755">
            <v>3.2592573978544033E-3</v>
          </cell>
        </row>
        <row r="756">
          <cell r="A756" t="str">
            <v>D-T-ELC-TW_Bat_S4</v>
          </cell>
          <cell r="B756" t="str">
            <v>VAR_ncap</v>
          </cell>
          <cell r="C756" t="str">
            <v>-</v>
          </cell>
          <cell r="H756">
            <v>1.75686048217016E-4</v>
          </cell>
          <cell r="I756">
            <v>4.81752852903576E-5</v>
          </cell>
          <cell r="J756">
            <v>5.3624752807916502E-5</v>
          </cell>
        </row>
        <row r="757">
          <cell r="A757" t="str">
            <v>D-T-ELC-TW_Bat_S4</v>
          </cell>
          <cell r="B757" t="str">
            <v>VAR_cap</v>
          </cell>
          <cell r="C757" t="str">
            <v>-</v>
          </cell>
          <cell r="H757">
            <v>3.7067580406925697E-4</v>
          </cell>
          <cell r="I757">
            <v>4.1885108935961501E-4</v>
          </cell>
          <cell r="J757">
            <v>3.4519745673430201E-4</v>
          </cell>
        </row>
        <row r="758">
          <cell r="A758" t="str">
            <v>T_B_u-ICENGA-S1</v>
          </cell>
          <cell r="B758" t="str">
            <v>VAR_fout</v>
          </cell>
          <cell r="C758" t="str">
            <v>CO2_T</v>
          </cell>
          <cell r="H758">
            <v>7.5830891957203393E-5</v>
          </cell>
          <cell r="I758">
            <v>6.4097390402302994E-5</v>
          </cell>
          <cell r="J758">
            <v>3.1149642016284797E-5</v>
          </cell>
        </row>
        <row r="759">
          <cell r="A759" t="str">
            <v>T_B_u-ICENGA-S1</v>
          </cell>
          <cell r="B759" t="str">
            <v>VAR_fout</v>
          </cell>
          <cell r="C759" t="str">
            <v>TPBSu</v>
          </cell>
          <cell r="H759">
            <v>1.9539161834554277E-7</v>
          </cell>
          <cell r="I759">
            <v>1.7377880434489989E-7</v>
          </cell>
          <cell r="J759">
            <v>9.2830700680387106E-8</v>
          </cell>
        </row>
        <row r="760">
          <cell r="A760" t="str">
            <v>T_B_u-ICENGA-S1</v>
          </cell>
          <cell r="B760" t="str">
            <v>VAR_fin</v>
          </cell>
          <cell r="C760" t="str">
            <v>TNGA</v>
          </cell>
          <cell r="H760">
            <v>1.3445193609433225E-6</v>
          </cell>
          <cell r="I760">
            <v>1.1364785532323232E-6</v>
          </cell>
          <cell r="J760">
            <v>5.5229861731001485E-7</v>
          </cell>
        </row>
        <row r="761">
          <cell r="A761" t="str">
            <v>T_B_u-ICENGA-S1</v>
          </cell>
          <cell r="B761" t="str">
            <v>VAR_ncap</v>
          </cell>
          <cell r="C761" t="str">
            <v>-</v>
          </cell>
          <cell r="H761">
            <v>1.5621884611141199E-8</v>
          </cell>
          <cell r="I761">
            <v>1.66577995820505E-8</v>
          </cell>
          <cell r="J761">
            <v>1.33913946038827E-8</v>
          </cell>
        </row>
        <row r="762">
          <cell r="A762" t="str">
            <v>T_B_u-ICENGA-S1</v>
          </cell>
          <cell r="B762" t="str">
            <v>VAR_cap</v>
          </cell>
          <cell r="C762" t="str">
            <v>-</v>
          </cell>
          <cell r="H762">
            <v>4.2017336644359959E-8</v>
          </cell>
          <cell r="I762">
            <v>3.5242730455877202E-8</v>
          </cell>
          <cell r="J762">
            <v>2.44868324408625E-8</v>
          </cell>
        </row>
        <row r="763">
          <cell r="A763" t="str">
            <v>T_B_u-ICENGA-S2</v>
          </cell>
          <cell r="B763" t="str">
            <v>VAR_fout</v>
          </cell>
          <cell r="C763" t="str">
            <v>CO2_T</v>
          </cell>
        </row>
        <row r="764">
          <cell r="A764" t="str">
            <v>T_B_u-ICENGA-S2</v>
          </cell>
          <cell r="B764" t="str">
            <v>VAR_fout</v>
          </cell>
          <cell r="C764" t="str">
            <v>TPBSu</v>
          </cell>
        </row>
        <row r="765">
          <cell r="A765" t="str">
            <v>T_B_u-ICENGA-S2</v>
          </cell>
          <cell r="B765" t="str">
            <v>VAR_fin</v>
          </cell>
          <cell r="C765" t="str">
            <v>TNGA</v>
          </cell>
        </row>
        <row r="766">
          <cell r="A766" t="str">
            <v>T_B_u-ICENGA-S2</v>
          </cell>
          <cell r="B766" t="str">
            <v>VAR_ncap</v>
          </cell>
          <cell r="C766" t="str">
            <v>-</v>
          </cell>
        </row>
        <row r="767">
          <cell r="A767" t="str">
            <v>T_B_u-ICENGA-S2</v>
          </cell>
          <cell r="B767" t="str">
            <v>VAR_cap</v>
          </cell>
          <cell r="C767" t="str">
            <v>-</v>
          </cell>
          <cell r="H767">
            <v>5.7890875136000399E-9</v>
          </cell>
        </row>
        <row r="768">
          <cell r="A768" t="str">
            <v>T_B_c-ICEDSLEXT</v>
          </cell>
          <cell r="B768" t="str">
            <v>VAR_fout</v>
          </cell>
          <cell r="C768" t="str">
            <v>CO2_T</v>
          </cell>
        </row>
        <row r="769">
          <cell r="A769" t="str">
            <v>T_B_c-ICEDSLEXT</v>
          </cell>
          <cell r="B769" t="str">
            <v>VAR_fout</v>
          </cell>
          <cell r="C769" t="str">
            <v>TPBSc</v>
          </cell>
        </row>
        <row r="770">
          <cell r="A770" t="str">
            <v>T_B_c-ICEDSLEXT</v>
          </cell>
          <cell r="B770" t="str">
            <v>VAR_fin</v>
          </cell>
          <cell r="C770" t="str">
            <v>TDSL</v>
          </cell>
        </row>
        <row r="771">
          <cell r="A771" t="str">
            <v>T_B_c-ICEDSLEXT</v>
          </cell>
          <cell r="B771" t="str">
            <v>VAR_cap</v>
          </cell>
          <cell r="C771" t="str">
            <v>-</v>
          </cell>
        </row>
        <row r="772">
          <cell r="A772" t="str">
            <v>T_B_u-ICENGA-S3</v>
          </cell>
          <cell r="B772" t="str">
            <v>VAR_fout</v>
          </cell>
          <cell r="C772" t="str">
            <v>CO2_T</v>
          </cell>
        </row>
        <row r="773">
          <cell r="A773" t="str">
            <v>T_B_u-ICENGA-S3</v>
          </cell>
          <cell r="B773" t="str">
            <v>VAR_fout</v>
          </cell>
          <cell r="C773" t="str">
            <v>TPBSu</v>
          </cell>
        </row>
        <row r="774">
          <cell r="A774" t="str">
            <v>T_B_u-ICENGA-S3</v>
          </cell>
          <cell r="B774" t="str">
            <v>VAR_fin</v>
          </cell>
          <cell r="C774" t="str">
            <v>TNGA</v>
          </cell>
        </row>
        <row r="775">
          <cell r="A775" t="str">
            <v>T_B_u-ICENGA-S3</v>
          </cell>
          <cell r="B775" t="str">
            <v>VAR_ncap</v>
          </cell>
          <cell r="C775" t="str">
            <v>-</v>
          </cell>
        </row>
        <row r="776">
          <cell r="A776" t="str">
            <v>T_B_u-ICENGA-S3</v>
          </cell>
          <cell r="B776" t="str">
            <v>VAR_cap</v>
          </cell>
          <cell r="C776" t="str">
            <v>-</v>
          </cell>
        </row>
        <row r="777">
          <cell r="A777" t="str">
            <v>T_B_u-ICENGA-S4</v>
          </cell>
          <cell r="B777" t="str">
            <v>VAR_fout</v>
          </cell>
          <cell r="C777" t="str">
            <v>CO2_T</v>
          </cell>
        </row>
        <row r="778">
          <cell r="A778" t="str">
            <v>T_B_u-ICENGA-S4</v>
          </cell>
          <cell r="B778" t="str">
            <v>VAR_fout</v>
          </cell>
          <cell r="C778" t="str">
            <v>TPBSu</v>
          </cell>
        </row>
        <row r="779">
          <cell r="A779" t="str">
            <v>T_B_u-ICENGA-S4</v>
          </cell>
          <cell r="B779" t="str">
            <v>VAR_fin</v>
          </cell>
          <cell r="C779" t="str">
            <v>TNGA</v>
          </cell>
        </row>
        <row r="780">
          <cell r="A780" t="str">
            <v>T_B_u-ICENGA-S4</v>
          </cell>
          <cell r="B780" t="str">
            <v>VAR_ncap</v>
          </cell>
          <cell r="C780" t="str">
            <v>-</v>
          </cell>
        </row>
        <row r="781">
          <cell r="A781" t="str">
            <v>T_B_u-ICENGA-S4</v>
          </cell>
          <cell r="B781" t="str">
            <v>VAR_cap</v>
          </cell>
          <cell r="C781" t="str">
            <v>-</v>
          </cell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53.392480172636894</v>
          </cell>
          <cell r="G9">
            <v>60.752365842321019</v>
          </cell>
          <cell r="H9">
            <v>82.290004232183875</v>
          </cell>
        </row>
        <row r="28">
          <cell r="F28">
            <v>0</v>
          </cell>
          <cell r="G28">
            <v>1.4871188155583128E-2</v>
          </cell>
          <cell r="H28">
            <v>9.4440011324555817E-2</v>
          </cell>
        </row>
      </sheetData>
      <sheetData sheetId="56"/>
      <sheetData sheetId="57"/>
      <sheetData sheetId="58">
        <row r="14">
          <cell r="F14">
            <v>55.379440963365994</v>
          </cell>
          <cell r="G14">
            <v>32.820801857244469</v>
          </cell>
          <cell r="H14">
            <v>0</v>
          </cell>
        </row>
        <row r="15">
          <cell r="F15">
            <v>71.522014883984426</v>
          </cell>
          <cell r="G15">
            <v>72.605806161008573</v>
          </cell>
          <cell r="H15">
            <v>74.775641131979313</v>
          </cell>
        </row>
        <row r="16">
          <cell r="F16">
            <v>63.385012466095432</v>
          </cell>
          <cell r="G16">
            <v>62.301222011200522</v>
          </cell>
          <cell r="H16">
            <v>60.131388843737213</v>
          </cell>
        </row>
        <row r="17">
          <cell r="F17">
            <v>12.615578909106079</v>
          </cell>
          <cell r="G17">
            <v>12.720034883360324</v>
          </cell>
          <cell r="H17">
            <v>12.912925815301335</v>
          </cell>
        </row>
        <row r="18">
          <cell r="F18">
            <v>1.26505047166775E-3</v>
          </cell>
          <cell r="G18">
            <v>1.7505108807104506E-3</v>
          </cell>
          <cell r="H18">
            <v>3.607792511280686E-3</v>
          </cell>
        </row>
        <row r="19">
          <cell r="F19">
            <v>7.4918615192854192</v>
          </cell>
          <cell r="G19">
            <v>7.6680276244794578</v>
          </cell>
          <cell r="H19">
            <v>8.0332779877832063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0.79166533087707192</v>
          </cell>
          <cell r="H21">
            <v>12.431022096544032</v>
          </cell>
        </row>
        <row r="22">
          <cell r="F22">
            <v>3.5337670496320846E-3</v>
          </cell>
          <cell r="G22">
            <v>3.4558285864408731E-3</v>
          </cell>
          <cell r="H22">
            <v>5.5975193186339279E-3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1.9206102890414932E-2</v>
          </cell>
          <cell r="G24">
            <v>0.69599571545744354</v>
          </cell>
          <cell r="H24">
            <v>0.23079677886168806</v>
          </cell>
        </row>
        <row r="25">
          <cell r="F25">
            <v>1.130751904304228</v>
          </cell>
          <cell r="G25">
            <v>1.0779040899697869</v>
          </cell>
          <cell r="H25">
            <v>1.9726674775936637</v>
          </cell>
        </row>
        <row r="26">
          <cell r="F26">
            <v>1.3964177978545025</v>
          </cell>
          <cell r="G26">
            <v>1.3960023491823259</v>
          </cell>
          <cell r="H26">
            <v>1.3934888461549741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6.7369305844990697E-4</v>
          </cell>
          <cell r="G28">
            <v>6.4288873215721386E-4</v>
          </cell>
          <cell r="H28">
            <v>3.2995968611694413E-4</v>
          </cell>
        </row>
        <row r="29">
          <cell r="F29">
            <v>0</v>
          </cell>
          <cell r="G29">
            <v>0.38214667895045129</v>
          </cell>
          <cell r="H29">
            <v>1.7451783260730243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2.2152222773929461E-3</v>
          </cell>
          <cell r="H32">
            <v>1.4149999496023993E-2</v>
          </cell>
        </row>
        <row r="33">
          <cell r="F33">
            <v>0.90413225305381739</v>
          </cell>
          <cell r="G33">
            <v>0.90414011117644333</v>
          </cell>
          <cell r="H33">
            <v>0.90422127071530256</v>
          </cell>
        </row>
        <row r="34">
          <cell r="F34">
            <v>0.73020656879875923</v>
          </cell>
          <cell r="G34">
            <v>1.9123171264698526</v>
          </cell>
          <cell r="H34">
            <v>14.16774527610665</v>
          </cell>
        </row>
        <row r="35">
          <cell r="F35">
            <v>19.125531229180762</v>
          </cell>
          <cell r="G35">
            <v>26.251659227810066</v>
          </cell>
          <cell r="H35">
            <v>28.998167142980609</v>
          </cell>
        </row>
        <row r="36">
          <cell r="F36">
            <v>4.6125110542190946</v>
          </cell>
          <cell r="G36">
            <v>4.8959712641802717</v>
          </cell>
          <cell r="H36">
            <v>5.5162195796313229</v>
          </cell>
        </row>
        <row r="37">
          <cell r="F37">
            <v>4.0163248779886969</v>
          </cell>
          <cell r="G37">
            <v>4.2212012943039063</v>
          </cell>
          <cell r="H37">
            <v>4.6628351574746887</v>
          </cell>
        </row>
        <row r="38">
          <cell r="F38">
            <v>11.285466228753833</v>
          </cell>
          <cell r="G38">
            <v>11.861143074171936</v>
          </cell>
          <cell r="H38">
            <v>13.102083341013051</v>
          </cell>
        </row>
        <row r="39">
          <cell r="F39">
            <v>0.81360283106161546</v>
          </cell>
          <cell r="G39">
            <v>0.25164188646383057</v>
          </cell>
          <cell r="H39">
            <v>4.6303760746783822E-2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0.16959431730544069</v>
          </cell>
          <cell r="G41">
            <v>1.5463244948195235E-2</v>
          </cell>
          <cell r="H41">
            <v>0.15368986192397779</v>
          </cell>
        </row>
        <row r="42">
          <cell r="F42">
            <v>2.404341869883805</v>
          </cell>
          <cell r="G42">
            <v>3.4609220835732253</v>
          </cell>
          <cell r="H42">
            <v>3.9121488018181552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1.4167509449166218E-3</v>
          </cell>
          <cell r="G44">
            <v>8.6329613118644316E-4</v>
          </cell>
          <cell r="H44">
            <v>2.9698935956019862E-4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1.1963259501656456E-3</v>
          </cell>
          <cell r="G47">
            <v>3.9577321662842011E-3</v>
          </cell>
          <cell r="H47">
            <v>2.0110247330254087E-3</v>
          </cell>
        </row>
        <row r="48">
          <cell r="F48">
            <v>6.6240431173399559E-3</v>
          </cell>
          <cell r="G48">
            <v>3.593086632307143E-3</v>
          </cell>
          <cell r="H48">
            <v>1.9506648295855246E-3</v>
          </cell>
        </row>
        <row r="49">
          <cell r="F49">
            <v>6.863082771383709E-4</v>
          </cell>
          <cell r="G49">
            <v>6.9708297164222948E-4</v>
          </cell>
          <cell r="H49">
            <v>6.9723148742180125E-4</v>
          </cell>
        </row>
        <row r="50">
          <cell r="F50">
            <v>1.2090248349331091E-3</v>
          </cell>
          <cell r="G50">
            <v>9.5588983122331774E-4</v>
          </cell>
          <cell r="H50">
            <v>5.9892595383217334E-4</v>
          </cell>
        </row>
        <row r="51">
          <cell r="F51">
            <v>1.1699465550658785</v>
          </cell>
          <cell r="G51">
            <v>3.7907773791545845</v>
          </cell>
          <cell r="H51">
            <v>2.9976674009958542</v>
          </cell>
        </row>
        <row r="52">
          <cell r="F52">
            <v>3.717929122599605E-3</v>
          </cell>
          <cell r="G52">
            <v>5.6189216111905207E-3</v>
          </cell>
          <cell r="H52">
            <v>1.3233990744928823</v>
          </cell>
        </row>
        <row r="53">
          <cell r="F53">
            <v>2.3393232057385672E-3</v>
          </cell>
          <cell r="G53">
            <v>1.47312247214983E-3</v>
          </cell>
          <cell r="H53">
            <v>9.723669589751841E-4</v>
          </cell>
        </row>
        <row r="54">
          <cell r="F54">
            <v>1.1059601428598116</v>
          </cell>
          <cell r="G54">
            <v>1.1059602140522575</v>
          </cell>
          <cell r="H54">
            <v>1.1059603294083913</v>
          </cell>
        </row>
        <row r="55">
          <cell r="F55">
            <v>5.1024210591909283</v>
          </cell>
          <cell r="G55">
            <v>4.8446734751047718</v>
          </cell>
          <cell r="H55">
            <v>5.8836126153836575E-4</v>
          </cell>
        </row>
        <row r="56">
          <cell r="F56">
            <v>1.2458348466801935E-3</v>
          </cell>
          <cell r="G56">
            <v>9.9392476413576224E-4</v>
          </cell>
          <cell r="H56">
            <v>3.4339443731789106E-4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1.8868443104965097E-3</v>
          </cell>
          <cell r="G58">
            <v>6.8198166363018344E-3</v>
          </cell>
          <cell r="H58">
            <v>7.4261267699901197</v>
          </cell>
        </row>
        <row r="70">
          <cell r="F70">
            <v>3.185000457218313E-3</v>
          </cell>
          <cell r="G70">
            <v>1.0943405225172253E-3</v>
          </cell>
          <cell r="H70">
            <v>9.4489854899057688E-2</v>
          </cell>
        </row>
        <row r="71">
          <cell r="F71">
            <v>2.3952587455849095E-2</v>
          </cell>
          <cell r="G71">
            <v>2.3995472324190231E-2</v>
          </cell>
          <cell r="H71">
            <v>0.16332553710718456</v>
          </cell>
        </row>
        <row r="72">
          <cell r="F72">
            <v>4.2801511251114741E-2</v>
          </cell>
          <cell r="G72">
            <v>2.7406637044523754E-2</v>
          </cell>
          <cell r="H72">
            <v>0.37153363341870294</v>
          </cell>
        </row>
        <row r="73">
          <cell r="F73">
            <v>0.16371872830762182</v>
          </cell>
          <cell r="G73">
            <v>0.28984764797055446</v>
          </cell>
          <cell r="H73">
            <v>0.67633304918143644</v>
          </cell>
        </row>
        <row r="74">
          <cell r="F74">
            <v>0.17821724689542559</v>
          </cell>
          <cell r="G74">
            <v>0.13416168300960743</v>
          </cell>
          <cell r="H74">
            <v>0.37253534304725311</v>
          </cell>
        </row>
        <row r="75">
          <cell r="F75">
            <v>8.3913990979134656E-2</v>
          </cell>
          <cell r="G75">
            <v>6.5651541238740507E-2</v>
          </cell>
          <cell r="H75">
            <v>0.12807618332026749</v>
          </cell>
        </row>
        <row r="76">
          <cell r="F76">
            <v>0.16136607964882022</v>
          </cell>
          <cell r="G76">
            <v>0.12592572748244329</v>
          </cell>
          <cell r="H76">
            <v>0.34575126887293145</v>
          </cell>
        </row>
        <row r="90">
          <cell r="F90">
            <v>0</v>
          </cell>
          <cell r="G90">
            <v>8.7583693685646215E-5</v>
          </cell>
          <cell r="H90">
            <v>9.0679148403245019E-5</v>
          </cell>
        </row>
        <row r="91">
          <cell r="F91">
            <v>4.0855860468194977E-2</v>
          </cell>
          <cell r="G91">
            <v>1.4725422732770148</v>
          </cell>
          <cell r="H91">
            <v>0.48311001800930742</v>
          </cell>
        </row>
        <row r="92">
          <cell r="F92">
            <v>2.9571709716470127</v>
          </cell>
          <cell r="G92">
            <v>2.8189561479366865</v>
          </cell>
          <cell r="H92">
            <v>5.1589191729187656</v>
          </cell>
        </row>
        <row r="93">
          <cell r="F93">
            <v>12.342947974803275</v>
          </cell>
          <cell r="G93">
            <v>12.034787098944978</v>
          </cell>
          <cell r="H93">
            <v>11.399072535688054</v>
          </cell>
        </row>
        <row r="94">
          <cell r="F94">
            <v>3.4647071577423791E-3</v>
          </cell>
          <cell r="G94">
            <v>3.3062849082370967E-3</v>
          </cell>
          <cell r="H94">
            <v>1.6969355286014249E-3</v>
          </cell>
        </row>
        <row r="95">
          <cell r="F95">
            <v>0</v>
          </cell>
          <cell r="G95">
            <v>0.48723701566182609</v>
          </cell>
          <cell r="H95">
            <v>2.3123612820467567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1.6971144554185893</v>
          </cell>
          <cell r="G97">
            <v>1.6970670936700902</v>
          </cell>
          <cell r="H97">
            <v>1.7602330569425912E-3</v>
          </cell>
        </row>
        <row r="98">
          <cell r="F98">
            <v>0.90177694207620063</v>
          </cell>
          <cell r="G98">
            <v>0.90177702887359756</v>
          </cell>
          <cell r="H98">
            <v>0.901778681480639</v>
          </cell>
        </row>
        <row r="99">
          <cell r="F99">
            <v>1.2999802645689991</v>
          </cell>
          <cell r="G99">
            <v>0</v>
          </cell>
          <cell r="H99">
            <v>0</v>
          </cell>
        </row>
        <row r="100">
          <cell r="F100">
            <v>3.0243359642625437E-4</v>
          </cell>
          <cell r="G100">
            <v>3.1405642795262159E-4</v>
          </cell>
          <cell r="H100">
            <v>1.67176150899452E-4</v>
          </cell>
        </row>
        <row r="101">
          <cell r="F101">
            <v>0.5465255619141216</v>
          </cell>
          <cell r="G101">
            <v>0.42289431207456957</v>
          </cell>
          <cell r="H101">
            <v>0.25321221394522625</v>
          </cell>
        </row>
        <row r="102">
          <cell r="F102">
            <v>3.5669092371461073E-5</v>
          </cell>
          <cell r="G102">
            <v>3.6256933924013048E-5</v>
          </cell>
          <cell r="H102">
            <v>3.6634816276277225E-5</v>
          </cell>
        </row>
        <row r="103">
          <cell r="F103">
            <v>1.3241316047062497</v>
          </cell>
          <cell r="G103">
            <v>0.28501163813868891</v>
          </cell>
          <cell r="H103">
            <v>5.1177840825392798E-2</v>
          </cell>
        </row>
        <row r="104">
          <cell r="F104">
            <v>0.84084769546168459</v>
          </cell>
          <cell r="G104">
            <v>3.4277683772762246E-2</v>
          </cell>
          <cell r="H104">
            <v>0.3406873850707815</v>
          </cell>
        </row>
        <row r="105">
          <cell r="F105">
            <v>5.0861078016772936</v>
          </cell>
          <cell r="G105">
            <v>7.3211813306356817</v>
          </cell>
          <cell r="H105">
            <v>8.2756993884614971</v>
          </cell>
        </row>
        <row r="106">
          <cell r="F106">
            <v>8.3608632614830571E-3</v>
          </cell>
          <cell r="G106">
            <v>4.3726285150072616E-3</v>
          </cell>
          <cell r="H106">
            <v>1.0074613513527753E-3</v>
          </cell>
        </row>
        <row r="107">
          <cell r="F107">
            <v>5.6798043964286437E-4</v>
          </cell>
          <cell r="G107">
            <v>1.779164001357119E-3</v>
          </cell>
          <cell r="H107">
            <v>8.1146612034358715E-4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1.650400913206972E-2</v>
          </cell>
          <cell r="G109">
            <v>9.5465016706765115E-3</v>
          </cell>
          <cell r="H109">
            <v>5.6321141563569948E-3</v>
          </cell>
        </row>
        <row r="110">
          <cell r="F110">
            <v>3.1964097360555038E-3</v>
          </cell>
          <cell r="G110">
            <v>2.4738576353036572E-3</v>
          </cell>
          <cell r="H110">
            <v>1.4885205000745617E-3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2.3965861399824178</v>
          </cell>
          <cell r="G112">
            <v>7.6556107635864441</v>
          </cell>
          <cell r="H112">
            <v>8.5454340025582525</v>
          </cell>
        </row>
        <row r="113">
          <cell r="F113">
            <v>6.2228302024572787E-3</v>
          </cell>
          <cell r="G113">
            <v>3.9186509111374841E-3</v>
          </cell>
          <cell r="H113">
            <v>2.5865919105743825E-3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1.1649325829816088</v>
          </cell>
          <cell r="G115">
            <v>1.0059269929934849</v>
          </cell>
          <cell r="H115">
            <v>1.005927097915748</v>
          </cell>
        </row>
        <row r="116">
          <cell r="F116">
            <v>7.2265242987143203</v>
          </cell>
          <cell r="G116">
            <v>7.2670102126571559</v>
          </cell>
          <cell r="H116">
            <v>8.8254189230754852E-4</v>
          </cell>
        </row>
        <row r="117">
          <cell r="F117">
            <v>1.9481432594710833E-3</v>
          </cell>
          <cell r="G117">
            <v>1.5199910987584897E-3</v>
          </cell>
          <cell r="H117">
            <v>5.0430771736648409E-4</v>
          </cell>
        </row>
        <row r="118">
          <cell r="F118">
            <v>5.6100641147847604E-4</v>
          </cell>
          <cell r="G118">
            <v>2.0119839871140222E-3</v>
          </cell>
          <cell r="H118">
            <v>2.1559718214435408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5.4555061048805786</v>
          </cell>
          <cell r="G123">
            <v>5.7337922201092795</v>
          </cell>
          <cell r="H123">
            <v>6.3336747671995548</v>
          </cell>
        </row>
      </sheetData>
      <sheetData sheetId="59">
        <row r="13">
          <cell r="F13">
            <v>15.769473549631135</v>
          </cell>
          <cell r="G13">
            <v>15.900043460352075</v>
          </cell>
          <cell r="H13">
            <v>16.141157124287112</v>
          </cell>
        </row>
        <row r="14">
          <cell r="F14">
            <v>167.60345997403317</v>
          </cell>
          <cell r="G14">
            <v>98.94550500573375</v>
          </cell>
          <cell r="H14">
            <v>0</v>
          </cell>
        </row>
        <row r="15">
          <cell r="F15">
            <v>71.522014883984426</v>
          </cell>
          <cell r="G15">
            <v>72.605806161008573</v>
          </cell>
          <cell r="H15">
            <v>74.775641131979313</v>
          </cell>
        </row>
        <row r="16">
          <cell r="F16">
            <v>63.385012466095432</v>
          </cell>
          <cell r="G16">
            <v>62.301222011200522</v>
          </cell>
          <cell r="H16">
            <v>60.131388843737213</v>
          </cell>
        </row>
        <row r="18">
          <cell r="F18">
            <v>4.2688619762095668E-3</v>
          </cell>
          <cell r="G18">
            <v>5.5336310565474419E-3</v>
          </cell>
          <cell r="H18">
            <v>1.1405882653472489E-2</v>
          </cell>
        </row>
        <row r="19">
          <cell r="F19">
            <v>20.958779625006386</v>
          </cell>
          <cell r="G19">
            <v>21.45161128862603</v>
          </cell>
          <cell r="H19">
            <v>22.473413660804308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1.2715743682158893</v>
          </cell>
          <cell r="H21">
            <v>19.801295306704215</v>
          </cell>
        </row>
        <row r="22">
          <cell r="F22">
            <v>9.0080434855392202E-3</v>
          </cell>
          <cell r="G22">
            <v>9.0925757949464978E-3</v>
          </cell>
          <cell r="H22">
            <v>1.315094360843687E-2</v>
          </cell>
          <cell r="P22">
            <v>6.1269863275868444</v>
          </cell>
          <cell r="Q22">
            <v>9.3066036656032676</v>
          </cell>
          <cell r="R22">
            <v>13.81471680161664</v>
          </cell>
        </row>
        <row r="23">
          <cell r="F23">
            <v>0</v>
          </cell>
          <cell r="G23">
            <v>1.7828401251314903E-4</v>
          </cell>
          <cell r="H23">
            <v>1.0001387492528927E-4</v>
          </cell>
          <cell r="P23">
            <v>0.10519224604077418</v>
          </cell>
          <cell r="Q23">
            <v>6.3596938674667078E-2</v>
          </cell>
          <cell r="R23">
            <v>4.9049863260552183E-2</v>
          </cell>
        </row>
        <row r="24">
          <cell r="F24">
            <v>7.7859469471276296E-2</v>
          </cell>
          <cell r="G24">
            <v>2.7923148700608738</v>
          </cell>
          <cell r="H24">
            <v>0.91912807045857914</v>
          </cell>
        </row>
        <row r="25">
          <cell r="F25">
            <v>3.8905280035223737</v>
          </cell>
          <cell r="G25">
            <v>3.5199839296788871</v>
          </cell>
          <cell r="H25">
            <v>6.4440708235429103</v>
          </cell>
        </row>
        <row r="26">
          <cell r="F26">
            <v>37.34773661777438</v>
          </cell>
          <cell r="G26">
            <v>37.130816545799036</v>
          </cell>
          <cell r="H26">
            <v>36.661692163582792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6.55370340039597E-3</v>
          </cell>
          <cell r="G28">
            <v>5.990637252209741E-3</v>
          </cell>
          <cell r="H28">
            <v>3.1146329206801341E-3</v>
          </cell>
        </row>
        <row r="29">
          <cell r="F29">
            <v>0</v>
          </cell>
          <cell r="G29">
            <v>0.95536669737612845</v>
          </cell>
          <cell r="H29">
            <v>4.3629458151825613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1.558535015896174E-4</v>
          </cell>
          <cell r="H31">
            <v>1.2409256182589588E-4</v>
          </cell>
        </row>
        <row r="32">
          <cell r="F32">
            <v>0</v>
          </cell>
          <cell r="G32">
            <v>1.4768148515952956E-2</v>
          </cell>
          <cell r="H32">
            <v>9.4333329973493182E-2</v>
          </cell>
        </row>
        <row r="33">
          <cell r="F33">
            <v>0.90413225305381739</v>
          </cell>
          <cell r="G33">
            <v>0.90414011117644333</v>
          </cell>
          <cell r="H33">
            <v>0.90422127071530256</v>
          </cell>
        </row>
        <row r="34">
          <cell r="F34">
            <v>0.73020656879875923</v>
          </cell>
          <cell r="G34">
            <v>1.9123171264698526</v>
          </cell>
          <cell r="H34">
            <v>14.16774527610665</v>
          </cell>
        </row>
        <row r="35">
          <cell r="F35">
            <v>19.125531229180762</v>
          </cell>
          <cell r="G35">
            <v>26.251659227810066</v>
          </cell>
          <cell r="H35">
            <v>28.998167142980609</v>
          </cell>
        </row>
        <row r="36">
          <cell r="F36">
            <v>4.6125110542190946</v>
          </cell>
          <cell r="G36">
            <v>4.8959712641802717</v>
          </cell>
          <cell r="H36">
            <v>5.5162195796313229</v>
          </cell>
        </row>
        <row r="37">
          <cell r="F37">
            <v>4.0163248779886969</v>
          </cell>
          <cell r="G37">
            <v>4.2212012943039063</v>
          </cell>
          <cell r="H37">
            <v>4.6628351574746887</v>
          </cell>
        </row>
        <row r="38">
          <cell r="F38">
            <v>11.285466228753833</v>
          </cell>
          <cell r="G38">
            <v>11.861143074171936</v>
          </cell>
          <cell r="H38">
            <v>13.102083341013051</v>
          </cell>
        </row>
        <row r="39">
          <cell r="F39">
            <v>2.2602846506503425</v>
          </cell>
          <cell r="G39">
            <v>0.70398819748067298</v>
          </cell>
          <cell r="H39">
            <v>0.13014531660429879</v>
          </cell>
        </row>
        <row r="40">
          <cell r="F40">
            <v>0</v>
          </cell>
          <cell r="G40">
            <v>1.5466369468699297E-4</v>
          </cell>
          <cell r="H40">
            <v>8.7748308203936304E-5</v>
          </cell>
        </row>
        <row r="41">
          <cell r="F41">
            <v>0.64431491324676782</v>
          </cell>
          <cell r="G41">
            <v>5.94116911020863E-2</v>
          </cell>
          <cell r="H41">
            <v>0.59360194074004069</v>
          </cell>
        </row>
        <row r="42">
          <cell r="F42">
            <v>6.9530887436269753</v>
          </cell>
          <cell r="G42">
            <v>9.8021514373730714</v>
          </cell>
          <cell r="H42">
            <v>10.64020668074242</v>
          </cell>
        </row>
        <row r="43">
          <cell r="F43">
            <v>0</v>
          </cell>
          <cell r="G43">
            <v>1.5577019614479949E-4</v>
          </cell>
          <cell r="H43">
            <v>1.2413119381374899E-4</v>
          </cell>
        </row>
        <row r="44">
          <cell r="F44">
            <v>2.2860906092386977E-2</v>
          </cell>
          <cell r="G44">
            <v>1.3930276069895784E-2</v>
          </cell>
          <cell r="H44">
            <v>4.7922649239831054E-3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2.8765657836443241E-2</v>
          </cell>
          <cell r="G48">
            <v>1.6583291900196931E-2</v>
          </cell>
          <cell r="H48">
            <v>8.7867753140239042E-3</v>
          </cell>
        </row>
        <row r="49">
          <cell r="F49">
            <v>1.5960657607869098E-3</v>
          </cell>
          <cell r="G49">
            <v>1.5842794810050683E-3</v>
          </cell>
          <cell r="H49">
            <v>1.5494033053817797E-3</v>
          </cell>
        </row>
        <row r="50">
          <cell r="F50">
            <v>5.8581072319565872E-3</v>
          </cell>
          <cell r="G50">
            <v>4.4080296422573609E-3</v>
          </cell>
          <cell r="H50">
            <v>2.769586401107004E-3</v>
          </cell>
        </row>
        <row r="51">
          <cell r="F51">
            <v>3.8814804786483177</v>
          </cell>
          <cell r="G51">
            <v>12.496695658009649</v>
          </cell>
          <cell r="H51">
            <v>9.7463182846062093</v>
          </cell>
        </row>
        <row r="52">
          <cell r="F52">
            <v>8.6463467967432643E-3</v>
          </cell>
          <cell r="G52">
            <v>1.2770276389069361E-2</v>
          </cell>
          <cell r="H52">
            <v>2.9408868322064068</v>
          </cell>
        </row>
        <row r="53">
          <cell r="F53">
            <v>9.7000345997120922E-3</v>
          </cell>
          <cell r="G53">
            <v>6.0785627949268466E-3</v>
          </cell>
          <cell r="H53">
            <v>3.936638767192021E-3</v>
          </cell>
        </row>
        <row r="54">
          <cell r="F54">
            <v>2.9906053507675838</v>
          </cell>
          <cell r="G54">
            <v>2.9497586678708614</v>
          </cell>
          <cell r="H54">
            <v>2.8714387568284407</v>
          </cell>
        </row>
        <row r="55">
          <cell r="F55">
            <v>14.176967753641243</v>
          </cell>
          <cell r="G55">
            <v>13.467977427069313</v>
          </cell>
          <cell r="H55">
            <v>2.7533617681563577E-3</v>
          </cell>
        </row>
        <row r="56">
          <cell r="F56">
            <v>4.2000968896487223E-3</v>
          </cell>
          <cell r="G56">
            <v>3.2042286898998386E-3</v>
          </cell>
          <cell r="H56">
            <v>1.2060577314719058E-3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3.1187509264405111E-3</v>
          </cell>
          <cell r="G58">
            <v>1.1180027272625946E-2</v>
          </cell>
          <cell r="H58">
            <v>11.977623822564707</v>
          </cell>
        </row>
        <row r="63">
          <cell r="F63">
            <v>4.5507474109052993E-3</v>
          </cell>
          <cell r="G63">
            <v>1.5638492003665306E-3</v>
          </cell>
          <cell r="H63">
            <v>0.1349861177394871</v>
          </cell>
        </row>
        <row r="64">
          <cell r="F64">
            <v>2.7625971463816495E-2</v>
          </cell>
          <cell r="G64">
            <v>2.767539921254451E-2</v>
          </cell>
          <cell r="H64">
            <v>0.18837170293975</v>
          </cell>
        </row>
        <row r="65">
          <cell r="F65">
            <v>4.7862150739154362E-2</v>
          </cell>
          <cell r="G65">
            <v>3.0647120771773222E-2</v>
          </cell>
          <cell r="H65">
            <v>0.41546046078165083</v>
          </cell>
        </row>
        <row r="66">
          <cell r="F66">
            <v>0.181051013328308</v>
          </cell>
          <cell r="G66">
            <v>0.32053254768936773</v>
          </cell>
          <cell r="H66">
            <v>0.74793327644364471</v>
          </cell>
        </row>
        <row r="67">
          <cell r="F67">
            <v>0.19708465036090778</v>
          </cell>
          <cell r="G67">
            <v>0.14836515797853034</v>
          </cell>
          <cell r="H67">
            <v>0.41197439720133489</v>
          </cell>
        </row>
        <row r="68">
          <cell r="F68">
            <v>9.279799588408065E-2</v>
          </cell>
          <cell r="G68">
            <v>7.2602202855104256E-2</v>
          </cell>
          <cell r="H68">
            <v>0.14163561854128007</v>
          </cell>
        </row>
        <row r="69">
          <cell r="F69">
            <v>0.17844929950559643</v>
          </cell>
          <cell r="G69">
            <v>0.13925706625822931</v>
          </cell>
          <cell r="H69">
            <v>0.38235449437272023</v>
          </cell>
        </row>
        <row r="90">
          <cell r="F90">
            <v>1.9861952160726168</v>
          </cell>
          <cell r="G90">
            <v>1.9861397868833892</v>
          </cell>
          <cell r="H90">
            <v>2.0600652276041896E-3</v>
          </cell>
        </row>
        <row r="91">
          <cell r="F91">
            <v>1.1839534739415307</v>
          </cell>
          <cell r="G91">
            <v>1.1839535878988456</v>
          </cell>
          <cell r="H91">
            <v>1.1839557576259212</v>
          </cell>
        </row>
        <row r="92">
          <cell r="F92">
            <v>0.64999013228449953</v>
          </cell>
          <cell r="G92">
            <v>0</v>
          </cell>
          <cell r="H92">
            <v>0</v>
          </cell>
        </row>
        <row r="93">
          <cell r="F93">
            <v>3.5394911668070383E-4</v>
          </cell>
          <cell r="G93">
            <v>3.6755174218494206E-4</v>
          </cell>
          <cell r="H93">
            <v>1.9565237341404178E-4</v>
          </cell>
        </row>
        <row r="94">
          <cell r="F94">
            <v>0.7807508027344594</v>
          </cell>
          <cell r="G94">
            <v>0.60413473153509922</v>
          </cell>
          <cell r="H94">
            <v>0.36173173420746596</v>
          </cell>
        </row>
        <row r="95">
          <cell r="F95">
            <v>7.1338184742922173E-5</v>
          </cell>
          <cell r="G95">
            <v>7.2513867848026151E-5</v>
          </cell>
          <cell r="H95">
            <v>7.3269632552554518E-5</v>
          </cell>
        </row>
        <row r="96">
          <cell r="F96">
            <v>0</v>
          </cell>
          <cell r="G96">
            <v>1.0303963963017198E-4</v>
          </cell>
          <cell r="H96">
            <v>1.0668135106264121E-4</v>
          </cell>
        </row>
        <row r="97">
          <cell r="F97">
            <v>1.818502034960193</v>
          </cell>
          <cell r="G97">
            <v>1.9112640733697586</v>
          </cell>
          <cell r="H97">
            <v>2.111224922399852</v>
          </cell>
        </row>
      </sheetData>
      <sheetData sheetId="60">
        <row r="14">
          <cell r="F14">
            <v>2.0753299307345041</v>
          </cell>
          <cell r="G14">
            <v>1.23568525615008</v>
          </cell>
          <cell r="H14">
            <v>0</v>
          </cell>
        </row>
        <row r="15">
          <cell r="F15">
            <v>7.4264295336788049</v>
          </cell>
          <cell r="G15">
            <v>7.4628166882165781</v>
          </cell>
          <cell r="H15">
            <v>7.7301805719020864</v>
          </cell>
        </row>
        <row r="16">
          <cell r="F16">
            <v>4.8764049866160759</v>
          </cell>
          <cell r="G16">
            <v>4.8764051954803076</v>
          </cell>
          <cell r="H16">
            <v>4.8764059823982002</v>
          </cell>
        </row>
        <row r="17">
          <cell r="F17">
            <v>4.3596152918561826</v>
          </cell>
          <cell r="G17">
            <v>4.3596153482029383</v>
          </cell>
          <cell r="H17">
            <v>4.3596155293007239</v>
          </cell>
        </row>
        <row r="18">
          <cell r="F18">
            <v>2.5252500947816423E-2</v>
          </cell>
          <cell r="G18">
            <v>2.5289568436313522E-2</v>
          </cell>
          <cell r="H18">
            <v>1.2506081637095452E-2</v>
          </cell>
        </row>
        <row r="19">
          <cell r="F19">
            <v>0.27948890484209005</v>
          </cell>
          <cell r="G19">
            <v>0.29960797173585813</v>
          </cell>
          <cell r="H19">
            <v>0.31736248678134338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3.4350166919174502E-2</v>
          </cell>
          <cell r="H21">
            <v>0.51701346676575688</v>
          </cell>
        </row>
        <row r="22">
          <cell r="F22">
            <v>4.9244565247876003E-4</v>
          </cell>
          <cell r="G22">
            <v>2.0441564875462509E-3</v>
          </cell>
          <cell r="H22">
            <v>2.0374776729060284E-3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4.1198732545117498E-3</v>
          </cell>
          <cell r="G24">
            <v>3.3524849050662789E-2</v>
          </cell>
          <cell r="H24">
            <v>2.9419281342161843E-2</v>
          </cell>
        </row>
        <row r="25">
          <cell r="F25">
            <v>4.2184631181949206E-2</v>
          </cell>
          <cell r="G25">
            <v>4.0213825773334315E-2</v>
          </cell>
          <cell r="H25">
            <v>7.818184393104681E-2</v>
          </cell>
        </row>
        <row r="26">
          <cell r="F26">
            <v>6.9925900741960034E-2</v>
          </cell>
          <cell r="G26">
            <v>7.0079111253237764E-2</v>
          </cell>
          <cell r="H26">
            <v>7.0293051064515596E-2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4.8428277943320802E-4</v>
          </cell>
          <cell r="G28">
            <v>1.7601413597436648E-4</v>
          </cell>
          <cell r="H28">
            <v>1.093525149908506E-4</v>
          </cell>
        </row>
        <row r="29">
          <cell r="F29">
            <v>0</v>
          </cell>
          <cell r="G29">
            <v>1.42569594698765E-2</v>
          </cell>
          <cell r="H29">
            <v>6.5111909713566479E-2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8.7912884157443502E-5</v>
          </cell>
          <cell r="H32">
            <v>5.6185943368198513E-4</v>
          </cell>
        </row>
        <row r="33">
          <cell r="F33">
            <v>0.15032069038957679</v>
          </cell>
          <cell r="G33">
            <v>0.15032253684050967</v>
          </cell>
          <cell r="H33">
            <v>0.150336120655433</v>
          </cell>
        </row>
        <row r="34">
          <cell r="F34">
            <v>0.14497593806295267</v>
          </cell>
          <cell r="G34">
            <v>0.48574455372808134</v>
          </cell>
          <cell r="H34">
            <v>2.6784347287748629</v>
          </cell>
        </row>
        <row r="35">
          <cell r="F35">
            <v>5.51333382754542</v>
          </cell>
          <cell r="G35">
            <v>7.5675886959504162</v>
          </cell>
          <cell r="H35">
            <v>8.3593264098918993</v>
          </cell>
        </row>
        <row r="36">
          <cell r="F36">
            <v>1.3296538993626297</v>
          </cell>
          <cell r="G36">
            <v>1.4113673007640388</v>
          </cell>
          <cell r="H36">
            <v>1.5901662535836358</v>
          </cell>
        </row>
        <row r="37">
          <cell r="F37">
            <v>1.157791916991826</v>
          </cell>
          <cell r="G37">
            <v>1.216851943225461</v>
          </cell>
          <cell r="H37">
            <v>1.344160500146246</v>
          </cell>
        </row>
        <row r="38">
          <cell r="F38">
            <v>3.2532718561524092</v>
          </cell>
          <cell r="G38">
            <v>3.4192227305347589</v>
          </cell>
          <cell r="H38">
            <v>3.7769490481988099</v>
          </cell>
        </row>
        <row r="39">
          <cell r="F39">
            <v>4.9654256873769786E-2</v>
          </cell>
          <cell r="G39">
            <v>4.9653885259708652E-2</v>
          </cell>
          <cell r="H39">
            <v>1.1007435394640318E-2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2.5900529791754189E-2</v>
          </cell>
          <cell r="G41">
            <v>3.8713431133997035E-2</v>
          </cell>
          <cell r="H41">
            <v>7.0017632590155074E-2</v>
          </cell>
        </row>
        <row r="42">
          <cell r="F42">
            <v>8.8899927174543786E-2</v>
          </cell>
          <cell r="G42">
            <v>0.13319078537878545</v>
          </cell>
          <cell r="H42">
            <v>0.14474614709631231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2.1595210335502522E-4</v>
          </cell>
          <cell r="G44">
            <v>2.1565815262126857E-4</v>
          </cell>
          <cell r="H44">
            <v>9.7751320330357813E-5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1.5720834260913715E-4</v>
          </cell>
          <cell r="G47">
            <v>2.1003244858360814E-4</v>
          </cell>
          <cell r="H47">
            <v>1.2403797075557547E-4</v>
          </cell>
        </row>
        <row r="48">
          <cell r="F48">
            <v>5.8894428709520968E-4</v>
          </cell>
          <cell r="G48">
            <v>3.1944660309770945E-4</v>
          </cell>
          <cell r="H48">
            <v>1.7341360210618053E-4</v>
          </cell>
        </row>
        <row r="49">
          <cell r="F49">
            <v>6.0995054245746398E-5</v>
          </cell>
          <cell r="G49">
            <v>6.1912857229609467E-5</v>
          </cell>
          <cell r="H49">
            <v>6.1887514452084203E-5</v>
          </cell>
        </row>
        <row r="50">
          <cell r="F50">
            <v>1.0767879596891439E-4</v>
          </cell>
          <cell r="G50">
            <v>8.621527195941625E-5</v>
          </cell>
          <cell r="H50">
            <v>5.3415639545397966E-5</v>
          </cell>
        </row>
        <row r="51">
          <cell r="F51">
            <v>8.6814417087673179E-2</v>
          </cell>
          <cell r="G51">
            <v>0.28128876973127093</v>
          </cell>
          <cell r="H51">
            <v>0.22243724523336306</v>
          </cell>
        </row>
        <row r="52">
          <cell r="F52">
            <v>3.3072573608164293E-4</v>
          </cell>
          <cell r="G52">
            <v>4.9955987220042593E-4</v>
          </cell>
          <cell r="H52">
            <v>0.1176386593185674</v>
          </cell>
        </row>
        <row r="53">
          <cell r="F53">
            <v>1.7611991392546916E-4</v>
          </cell>
          <cell r="G53">
            <v>1.3929182972708499E-4</v>
          </cell>
          <cell r="H53">
            <v>8.4048239404314792E-5</v>
          </cell>
        </row>
        <row r="54">
          <cell r="F54">
            <v>8.4746318890046496E-2</v>
          </cell>
          <cell r="G54">
            <v>8.4746108647277912E-2</v>
          </cell>
          <cell r="H54">
            <v>8.4745998263846503E-2</v>
          </cell>
        </row>
        <row r="55">
          <cell r="F55">
            <v>0.2994553294625143</v>
          </cell>
          <cell r="G55">
            <v>0.28432764834742436</v>
          </cell>
          <cell r="H55">
            <v>9.5973011809025177E-5</v>
          </cell>
        </row>
        <row r="56">
          <cell r="F56">
            <v>1.3024620831712837E-4</v>
          </cell>
          <cell r="G56">
            <v>1.0537997378740163E-4</v>
          </cell>
          <cell r="H56">
            <v>4.6280721498166751E-5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1.1110730667303966E-4</v>
          </cell>
          <cell r="G58">
            <v>4.0031229812689416E-4</v>
          </cell>
          <cell r="H58">
            <v>0.43582967277785833</v>
          </cell>
        </row>
        <row r="63">
          <cell r="F63">
            <v>9.9990119541710137E-2</v>
          </cell>
          <cell r="G63">
            <v>9.9990145767109545E-2</v>
          </cell>
          <cell r="H63">
            <v>9.9990616531291224E-2</v>
          </cell>
        </row>
        <row r="64">
          <cell r="F64">
            <v>1.2084202456158296E-2</v>
          </cell>
          <cell r="G64">
            <v>1.2462056008031991E-2</v>
          </cell>
          <cell r="H64">
            <v>4.9476298509942396E-2</v>
          </cell>
        </row>
        <row r="65">
          <cell r="F65">
            <v>9.5298525697203804E-3</v>
          </cell>
          <cell r="G65">
            <v>2.1089294355657213E-2</v>
          </cell>
          <cell r="H65">
            <v>0.10312160099179798</v>
          </cell>
        </row>
        <row r="66">
          <cell r="F66">
            <v>0.120949605639108</v>
          </cell>
          <cell r="G66">
            <v>0.22423651688651428</v>
          </cell>
          <cell r="H66">
            <v>0.28324451001144857</v>
          </cell>
        </row>
        <row r="67">
          <cell r="F67">
            <v>0.15315021201629503</v>
          </cell>
          <cell r="G67">
            <v>0.15546313567295725</v>
          </cell>
          <cell r="H67">
            <v>0.191203472240984</v>
          </cell>
        </row>
        <row r="68">
          <cell r="F68">
            <v>5.5691991805232051E-2</v>
          </cell>
          <cell r="G68">
            <v>5.7714003584417292E-2</v>
          </cell>
          <cell r="H68">
            <v>5.8777432075070038E-2</v>
          </cell>
        </row>
        <row r="69">
          <cell r="F69">
            <v>0.1386769355819073</v>
          </cell>
          <cell r="G69">
            <v>0.14703013175108262</v>
          </cell>
          <cell r="H69">
            <v>0.17838389536821375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5.63960356625834E-7</v>
          </cell>
          <cell r="G15">
            <v>1.166056724782055E-6</v>
          </cell>
          <cell r="H15">
            <v>1.3161546972839315</v>
          </cell>
        </row>
        <row r="16">
          <cell r="F16">
            <v>8.1027590475740586E-3</v>
          </cell>
          <cell r="G16">
            <v>2.3848401899103296E-7</v>
          </cell>
          <cell r="H16">
            <v>9.7628242088270113E-7</v>
          </cell>
        </row>
        <row r="17">
          <cell r="F17">
            <v>4.6418560823833098E-8</v>
          </cell>
          <cell r="G17">
            <v>8.7925525757121697E-8</v>
          </cell>
          <cell r="H17">
            <v>3.7840980735862401E-7</v>
          </cell>
        </row>
        <row r="18">
          <cell r="F18">
            <v>1.6645303365707499E-2</v>
          </cell>
          <cell r="G18">
            <v>3.89589801290134E-5</v>
          </cell>
          <cell r="H18">
            <v>1.9829252839858202E-6</v>
          </cell>
        </row>
        <row r="19">
          <cell r="F19">
            <v>0.104480398813006</v>
          </cell>
          <cell r="G19">
            <v>5.29231314539425E-2</v>
          </cell>
          <cell r="H19">
            <v>9.5273276418114602E-2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7.1341539760412603E-2</v>
          </cell>
          <cell r="H21">
            <v>0.602288949329151</v>
          </cell>
        </row>
        <row r="22">
          <cell r="F22">
            <v>2.04488828171492E-3</v>
          </cell>
          <cell r="G22">
            <v>9.8445661492324306E-7</v>
          </cell>
          <cell r="H22">
            <v>5.0368914307885903E-7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8.3528908206763705E-6</v>
          </cell>
          <cell r="G24">
            <v>2.9410358433655699E-2</v>
          </cell>
          <cell r="H24">
            <v>2.8037855683282002E-6</v>
          </cell>
        </row>
        <row r="25">
          <cell r="F25">
            <v>1.17347564015275E-3</v>
          </cell>
          <cell r="G25">
            <v>3.6942516855971198E-3</v>
          </cell>
          <cell r="H25">
            <v>6.4678493340377397E-2</v>
          </cell>
        </row>
        <row r="26">
          <cell r="F26">
            <v>5.6596504545964399E-3</v>
          </cell>
          <cell r="G26">
            <v>1.96086503038117E-2</v>
          </cell>
          <cell r="H26">
            <v>2.8457411324802999E-2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5.9857505401938504E-6</v>
          </cell>
          <cell r="G28">
            <v>2.5969118984121101E-5</v>
          </cell>
          <cell r="H28">
            <v>7.9058976621837506E-5</v>
          </cell>
        </row>
        <row r="29">
          <cell r="F29">
            <v>0</v>
          </cell>
          <cell r="G29">
            <v>1.42569594698765E-2</v>
          </cell>
          <cell r="H29">
            <v>5.0855004873569802E-2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5.6156436372051699E-4</v>
          </cell>
          <cell r="H32">
            <v>6.5243702159654998E-7</v>
          </cell>
        </row>
        <row r="33">
          <cell r="F33">
            <v>2.2848081432887399E-2</v>
          </cell>
          <cell r="G33">
            <v>1.8492298504444601E-6</v>
          </cell>
          <cell r="H33">
            <v>0.13025246523717199</v>
          </cell>
        </row>
        <row r="34">
          <cell r="F34">
            <v>6.1087770026017939E-4</v>
          </cell>
          <cell r="G34">
            <v>0.34076834300763742</v>
          </cell>
          <cell r="H34">
            <v>3.4176428815465769</v>
          </cell>
        </row>
        <row r="35">
          <cell r="F35">
            <v>0.779972971598618</v>
          </cell>
          <cell r="G35">
            <v>2.7666851163999802</v>
          </cell>
          <cell r="H35">
            <v>4.5151453962863597</v>
          </cell>
        </row>
        <row r="36">
          <cell r="F36">
            <v>0.29986560912700577</v>
          </cell>
          <cell r="G36">
            <v>0.66482615786359867</v>
          </cell>
          <cell r="H36">
            <v>0.68638894138679096</v>
          </cell>
        </row>
        <row r="37">
          <cell r="F37">
            <v>0.14464091898106479</v>
          </cell>
          <cell r="G37">
            <v>0.28405450008104138</v>
          </cell>
          <cell r="H37">
            <v>0.94484720722682503</v>
          </cell>
        </row>
        <row r="38">
          <cell r="F38">
            <v>0.62472444235769498</v>
          </cell>
          <cell r="G38">
            <v>0.57340118565977305</v>
          </cell>
          <cell r="H38">
            <v>2.7057292908646899</v>
          </cell>
        </row>
        <row r="39">
          <cell r="F39">
            <v>2.1171007918534598E-6</v>
          </cell>
          <cell r="G39">
            <v>1.5239577902889099E-6</v>
          </cell>
          <cell r="H39">
            <v>1.4760347465822699E-3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7.0999343669448699E-3</v>
          </cell>
          <cell r="G41">
            <v>2.3521013690413099E-2</v>
          </cell>
          <cell r="H41">
            <v>4.9944681419826102E-2</v>
          </cell>
        </row>
        <row r="42">
          <cell r="F42">
            <v>3.98457427464224E-2</v>
          </cell>
          <cell r="G42">
            <v>7.9747909654729901E-2</v>
          </cell>
          <cell r="H42">
            <v>7.0016005259515193E-2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4.0291562192743899E-7</v>
          </cell>
          <cell r="G44">
            <v>6.6072057963405804E-8</v>
          </cell>
          <cell r="H44">
            <v>8.6290076676334406E-8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7.2193027841408003E-5</v>
          </cell>
          <cell r="G47">
            <v>7.9844542478494203E-5</v>
          </cell>
          <cell r="H47">
            <v>3.5624993301864198E-5</v>
          </cell>
        </row>
        <row r="48">
          <cell r="F48">
            <v>9.1131855656666498E-5</v>
          </cell>
          <cell r="G48">
            <v>2.1203453733531321E-5</v>
          </cell>
          <cell r="H48">
            <v>7.9462234948454998E-5</v>
          </cell>
        </row>
        <row r="49">
          <cell r="F49">
            <v>4.1146075696783601E-5</v>
          </cell>
          <cell r="G49">
            <v>9.4818354421939699E-7</v>
          </cell>
          <cell r="H49">
            <v>2.3051736002909599E-5</v>
          </cell>
        </row>
        <row r="50">
          <cell r="F50">
            <v>3.7971914374394404E-5</v>
          </cell>
          <cell r="G50">
            <v>7.0604122221228607E-7</v>
          </cell>
          <cell r="H50">
            <v>3.6897598125261901E-5</v>
          </cell>
        </row>
        <row r="51">
          <cell r="F51">
            <v>8.57886252689255E-3</v>
          </cell>
          <cell r="G51">
            <v>0.1960817126316852</v>
          </cell>
          <cell r="H51">
            <v>7.54559526401793E-6</v>
          </cell>
        </row>
        <row r="52">
          <cell r="F52">
            <v>2.3759715811523302E-4</v>
          </cell>
          <cell r="G52">
            <v>1.6894480707493919E-4</v>
          </cell>
          <cell r="H52">
            <v>0.11725644675930491</v>
          </cell>
        </row>
        <row r="53">
          <cell r="F53">
            <v>5.6233241885888301E-5</v>
          </cell>
          <cell r="G53">
            <v>1.3441856359391951E-6</v>
          </cell>
          <cell r="H53">
            <v>5.9410241100555701E-5</v>
          </cell>
        </row>
        <row r="54">
          <cell r="F54">
            <v>4.40820248444476E-2</v>
          </cell>
          <cell r="G54">
            <v>3.1153459797036299E-2</v>
          </cell>
          <cell r="H54">
            <v>4.34905397241633E-2</v>
          </cell>
        </row>
        <row r="55">
          <cell r="F55">
            <v>0.26941598689211199</v>
          </cell>
          <cell r="G55">
            <v>3.6111119154525601E-6</v>
          </cell>
          <cell r="H55">
            <v>1.0605736152630599E-7</v>
          </cell>
        </row>
        <row r="56">
          <cell r="F56">
            <v>4.8651315066697699E-5</v>
          </cell>
          <cell r="G56">
            <v>1.1084423768197501E-6</v>
          </cell>
          <cell r="H56">
            <v>2.49839280549105E-5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7.6067966435101599E-5</v>
          </cell>
          <cell r="G58">
            <v>3.0035427177088798E-4</v>
          </cell>
          <cell r="H58">
            <v>0.43557957019200799</v>
          </cell>
        </row>
        <row r="63">
          <cell r="F63">
            <v>2.8824851326256498E-7</v>
          </cell>
          <cell r="G63">
            <v>4.1539727095040402E-7</v>
          </cell>
          <cell r="H63">
            <v>6.5416117428970803E-7</v>
          </cell>
        </row>
        <row r="64">
          <cell r="F64">
            <v>3.87281963431578E-3</v>
          </cell>
          <cell r="G64">
            <v>7.6603067172284402E-3</v>
          </cell>
          <cell r="H64">
            <v>4.4955431387014098E-2</v>
          </cell>
        </row>
        <row r="65">
          <cell r="F65">
            <v>3.1632723200440498E-3</v>
          </cell>
          <cell r="G65">
            <v>1.71169094559812E-2</v>
          </cell>
          <cell r="H65">
            <v>9.3982616233230107E-2</v>
          </cell>
        </row>
        <row r="66">
          <cell r="F66">
            <v>4.0155228360582503E-2</v>
          </cell>
          <cell r="G66">
            <v>0.17603894486333199</v>
          </cell>
          <cell r="H66">
            <v>0.187913470762611</v>
          </cell>
        </row>
        <row r="67">
          <cell r="F67">
            <v>7.9034179457578499E-2</v>
          </cell>
          <cell r="G67">
            <v>7.4852901880965106E-2</v>
          </cell>
          <cell r="H67">
            <v>0.13979516334988978</v>
          </cell>
        </row>
        <row r="68">
          <cell r="F68">
            <v>2.0743675355685401E-2</v>
          </cell>
          <cell r="G68">
            <v>3.4178882650485604E-2</v>
          </cell>
          <cell r="H68">
            <v>3.7996679931491001E-2</v>
          </cell>
        </row>
        <row r="69">
          <cell r="F69">
            <v>7.3354318614309202E-2</v>
          </cell>
          <cell r="G69">
            <v>7.3329022541972197E-2</v>
          </cell>
          <cell r="H69">
            <v>0.12873636242133699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1.2437027204077742E-3</v>
          </cell>
        </row>
      </sheetData>
      <sheetData sheetId="67">
        <row r="5">
          <cell r="F5">
            <v>1.0935283296258139E-4</v>
          </cell>
          <cell r="G5">
            <v>8.8632187034704416E-5</v>
          </cell>
          <cell r="H5">
            <v>6.6360339773400436E-5</v>
          </cell>
        </row>
        <row r="12">
          <cell r="F12">
            <v>7.6124383855004279E-5</v>
          </cell>
          <cell r="G12">
            <v>4.0251988875187259E-5</v>
          </cell>
          <cell r="H12">
            <v>3.985495982911063E-5</v>
          </cell>
        </row>
        <row r="19">
          <cell r="F19">
            <v>4.3847647547917834</v>
          </cell>
          <cell r="G19">
            <v>4.4346312042301923</v>
          </cell>
          <cell r="H19">
            <v>4.4348770140773208</v>
          </cell>
        </row>
        <row r="20">
          <cell r="F20">
            <v>5.828032134525623</v>
          </cell>
          <cell r="G20">
            <v>5.6673762887930348</v>
          </cell>
          <cell r="H20">
            <v>5.3459410038199602</v>
          </cell>
        </row>
        <row r="21">
          <cell r="F21">
            <v>2.0817083720773598E-4</v>
          </cell>
          <cell r="G21">
            <v>2.1172399741281448E-4</v>
          </cell>
          <cell r="H21">
            <v>2.2197720463099232E-4</v>
          </cell>
        </row>
        <row r="28">
          <cell r="F28">
            <v>7.4110738469592638E-3</v>
          </cell>
          <cell r="G28">
            <v>7.479564236854197E-3</v>
          </cell>
          <cell r="H28">
            <v>0.11452090211063329</v>
          </cell>
        </row>
        <row r="29">
          <cell r="F29">
            <v>0</v>
          </cell>
          <cell r="G29">
            <v>0</v>
          </cell>
          <cell r="H29">
            <v>9.4521406750990771E-4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3.5375998099864381</v>
          </cell>
          <cell r="G38">
            <v>3.4826535968310948</v>
          </cell>
          <cell r="H38">
            <v>3.4838415661814293</v>
          </cell>
        </row>
        <row r="39">
          <cell r="F39">
            <v>3.2285924077332693</v>
          </cell>
          <cell r="G39">
            <v>3.1784457161470012</v>
          </cell>
          <cell r="H39">
            <v>3.1795299170264442</v>
          </cell>
        </row>
      </sheetData>
      <sheetData sheetId="68">
        <row r="3">
          <cell r="F3">
            <v>54.111922936605417</v>
          </cell>
          <cell r="G3">
            <v>54.590711984541862</v>
          </cell>
          <cell r="H3">
            <v>56.07490932311908</v>
          </cell>
        </row>
        <row r="6">
          <cell r="F6">
            <v>1.8445302221662032</v>
          </cell>
          <cell r="G6">
            <v>3.9663615279738513</v>
          </cell>
          <cell r="H6">
            <v>7.8258697694620754</v>
          </cell>
        </row>
        <row r="11">
          <cell r="F11">
            <v>68.74785704313463</v>
          </cell>
          <cell r="G11">
            <v>68.698557148224538</v>
          </cell>
          <cell r="H11">
            <v>71.250131731438955</v>
          </cell>
        </row>
        <row r="18">
          <cell r="F18">
            <v>1.0232750842702556E-3</v>
          </cell>
          <cell r="G18">
            <v>6.9913213456985134E-4</v>
          </cell>
          <cell r="H18">
            <v>3.750962269742339E-4</v>
          </cell>
        </row>
        <row r="19">
          <cell r="F19">
            <v>14.879959617044776</v>
          </cell>
          <cell r="G19">
            <v>16.079209457025009</v>
          </cell>
          <cell r="H19">
            <v>17.644929979629154</v>
          </cell>
        </row>
        <row r="21">
          <cell r="F21">
            <v>10.771939281957883</v>
          </cell>
          <cell r="G21">
            <v>10.726380842216637</v>
          </cell>
          <cell r="H21">
            <v>10.626553332265807</v>
          </cell>
        </row>
        <row r="22">
          <cell r="F22">
            <v>0.36358977403196419</v>
          </cell>
          <cell r="G22">
            <v>1.3063410365228656</v>
          </cell>
          <cell r="H22">
            <v>1.3077011751812042</v>
          </cell>
        </row>
        <row r="23">
          <cell r="F23">
            <v>1.1032159091155604E-2</v>
          </cell>
          <cell r="G23">
            <v>1.1701608098139017E-2</v>
          </cell>
          <cell r="H23">
            <v>0.20400540049838151</v>
          </cell>
        </row>
        <row r="24">
          <cell r="F24">
            <v>3.900012490706223</v>
          </cell>
          <cell r="G24">
            <v>4.0169792327365679</v>
          </cell>
          <cell r="H24">
            <v>9.3571182958151713</v>
          </cell>
        </row>
        <row r="33">
          <cell r="F33">
            <v>14.957085901614699</v>
          </cell>
          <cell r="G33">
            <v>14.908011594662032</v>
          </cell>
          <cell r="H33">
            <v>17.026702488511667</v>
          </cell>
        </row>
        <row r="34">
          <cell r="F34">
            <v>4.1674032359627589</v>
          </cell>
          <cell r="G34">
            <v>2.3716150484668721</v>
          </cell>
          <cell r="H34">
            <v>9.0757177338993817E-5</v>
          </cell>
        </row>
        <row r="35">
          <cell r="F35">
            <v>1.0560781456272249E-3</v>
          </cell>
          <cell r="G35">
            <v>7.4247008663011634E-4</v>
          </cell>
          <cell r="H35">
            <v>0</v>
          </cell>
        </row>
        <row r="36">
          <cell r="F36">
            <v>0.94393927334933403</v>
          </cell>
          <cell r="G36">
            <v>1.0447664962967138</v>
          </cell>
          <cell r="H36">
            <v>0.46945164125322908</v>
          </cell>
        </row>
        <row r="37">
          <cell r="F37">
            <v>26.547794927797053</v>
          </cell>
          <cell r="G37">
            <v>23.664814089377472</v>
          </cell>
          <cell r="H37">
            <v>12.103118043178949</v>
          </cell>
        </row>
        <row r="38">
          <cell r="F38">
            <v>2.8012983208088182</v>
          </cell>
          <cell r="G38">
            <v>2.9385573284509614</v>
          </cell>
          <cell r="H38">
            <v>2.9736470893401736</v>
          </cell>
        </row>
        <row r="39">
          <cell r="F39">
            <v>6.134688796366671</v>
          </cell>
          <cell r="G39">
            <v>6.1373590788992969</v>
          </cell>
          <cell r="H39">
            <v>6.2256206306065209</v>
          </cell>
        </row>
        <row r="55">
          <cell r="F55">
            <v>11.202959016790468</v>
          </cell>
          <cell r="G55">
            <v>11.202963800633835</v>
          </cell>
          <cell r="H55">
            <v>11.251322071377784</v>
          </cell>
        </row>
        <row r="56">
          <cell r="F56">
            <v>5.5974897332747116</v>
          </cell>
          <cell r="G56">
            <v>5.5975770183452784</v>
          </cell>
          <cell r="H56">
            <v>13.035905319089755</v>
          </cell>
        </row>
        <row r="57">
          <cell r="F57">
            <v>4.0220913092827679</v>
          </cell>
          <cell r="G57">
            <v>2.6990769355802731</v>
          </cell>
          <cell r="H57">
            <v>0.37390996252373726</v>
          </cell>
        </row>
        <row r="58">
          <cell r="F58">
            <v>7.372085505319044E-4</v>
          </cell>
          <cell r="G58">
            <v>5.2371983735671811E-4</v>
          </cell>
          <cell r="H58">
            <v>0</v>
          </cell>
        </row>
        <row r="59">
          <cell r="F59">
            <v>23.770327007622633</v>
          </cell>
          <cell r="G59">
            <v>21.523860685760894</v>
          </cell>
          <cell r="H59">
            <v>12.292296383705178</v>
          </cell>
        </row>
        <row r="60">
          <cell r="F60">
            <v>3.4379323978734569E-2</v>
          </cell>
          <cell r="G60">
            <v>0.20461309135499856</v>
          </cell>
          <cell r="H60">
            <v>0.19438199578764656</v>
          </cell>
        </row>
        <row r="61">
          <cell r="F61">
            <v>6.8815249417174761E-4</v>
          </cell>
          <cell r="G61">
            <v>4.719141908346502E-4</v>
          </cell>
          <cell r="H61">
            <v>2.5506543434247904E-4</v>
          </cell>
        </row>
        <row r="62">
          <cell r="F62">
            <v>6.8108751631637858</v>
          </cell>
          <cell r="G62">
            <v>7.2025356691959219</v>
          </cell>
          <cell r="H62">
            <v>8.2153593106771172</v>
          </cell>
        </row>
        <row r="63">
          <cell r="F63">
            <v>7.1662730447347682</v>
          </cell>
          <cell r="G63">
            <v>7.9809453103566321</v>
          </cell>
          <cell r="H63">
            <v>8.5474690667536226</v>
          </cell>
        </row>
        <row r="64">
          <cell r="F64">
            <v>6.1550571688184981</v>
          </cell>
          <cell r="G64">
            <v>6.028654172787177</v>
          </cell>
          <cell r="H64">
            <v>5.8174303989381126</v>
          </cell>
        </row>
        <row r="65">
          <cell r="F65">
            <v>0.54476183115768329</v>
          </cell>
          <cell r="G65">
            <v>0.54476723887627365</v>
          </cell>
          <cell r="H65">
            <v>0.54477079198697509</v>
          </cell>
        </row>
        <row r="66">
          <cell r="F66">
            <v>5.687583940873763</v>
          </cell>
          <cell r="G66">
            <v>5.6635290846903938</v>
          </cell>
          <cell r="H66">
            <v>5.7808450127526019</v>
          </cell>
        </row>
        <row r="67">
          <cell r="F67">
            <v>0.36358977403196419</v>
          </cell>
          <cell r="G67">
            <v>1.3063410365228656</v>
          </cell>
          <cell r="H67">
            <v>1.3077011751812042</v>
          </cell>
        </row>
        <row r="68">
          <cell r="F68">
            <v>4.361763734216705</v>
          </cell>
          <cell r="G68">
            <v>4.3636623050974013</v>
          </cell>
          <cell r="H68">
            <v>4.4824468540366951</v>
          </cell>
        </row>
        <row r="69">
          <cell r="F69">
            <v>5.586779295617861E-3</v>
          </cell>
          <cell r="G69">
            <v>5.6260630280478693E-3</v>
          </cell>
          <cell r="H69">
            <v>9.3277542815466186E-2</v>
          </cell>
        </row>
        <row r="70">
          <cell r="F70">
            <v>1.5234193883421969</v>
          </cell>
          <cell r="G70">
            <v>3.1662459876578715</v>
          </cell>
          <cell r="H70">
            <v>5.9744661474234153</v>
          </cell>
        </row>
        <row r="71">
          <cell r="F71">
            <v>77.247582576629</v>
          </cell>
          <cell r="G71">
            <v>77.491394033916066</v>
          </cell>
          <cell r="H71">
            <v>77.911837098483659</v>
          </cell>
        </row>
      </sheetData>
      <sheetData sheetId="69">
        <row r="3">
          <cell r="F3">
            <v>58.859842385794089</v>
          </cell>
          <cell r="G3">
            <v>58.614124924306033</v>
          </cell>
          <cell r="H3">
            <v>57.370153870398376</v>
          </cell>
        </row>
        <row r="6">
          <cell r="F6">
            <v>5.8001139372476906</v>
          </cell>
          <cell r="G6">
            <v>7.4628305813494427</v>
          </cell>
          <cell r="H6">
            <v>10.661689161837476</v>
          </cell>
        </row>
        <row r="11">
          <cell r="F11">
            <v>62.342083194818862</v>
          </cell>
          <cell r="G11">
            <v>62.428361508362222</v>
          </cell>
          <cell r="H11">
            <v>61.975172731442321</v>
          </cell>
        </row>
        <row r="12">
          <cell r="F12">
            <v>15.661973051812302</v>
          </cell>
          <cell r="G12">
            <v>12.669545422719969</v>
          </cell>
          <cell r="H12">
            <v>6.6175735445496766</v>
          </cell>
        </row>
        <row r="13">
          <cell r="F13">
            <v>3.2869277021167163E-4</v>
          </cell>
          <cell r="G13">
            <v>1.867764609996824E-4</v>
          </cell>
          <cell r="H13">
            <v>1.2787764536934253E-4</v>
          </cell>
        </row>
        <row r="14">
          <cell r="F14">
            <v>19.840722329421244</v>
          </cell>
          <cell r="G14">
            <v>17.481997823197624</v>
          </cell>
          <cell r="H14">
            <v>12.764709055852519</v>
          </cell>
        </row>
        <row r="15">
          <cell r="F15">
            <v>1.427885307799278E-2</v>
          </cell>
          <cell r="G15">
            <v>7.9401426370769129E-5</v>
          </cell>
          <cell r="H15">
            <v>4.1737833993817085E-5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7.2753018931090994</v>
          </cell>
          <cell r="G17">
            <v>7.6044579171611053</v>
          </cell>
          <cell r="H17">
            <v>8.1526172949644735</v>
          </cell>
        </row>
        <row r="19">
          <cell r="F19">
            <v>0.66864170470673501</v>
          </cell>
          <cell r="G19">
            <v>0.71254502454571067</v>
          </cell>
          <cell r="H19">
            <v>0.82821169533042127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8.1821204637561546</v>
          </cell>
          <cell r="G21">
            <v>9.9522514261488482</v>
          </cell>
          <cell r="H21">
            <v>14.226398938513324</v>
          </cell>
        </row>
        <row r="28">
          <cell r="F28">
            <v>3.4822408090247778</v>
          </cell>
          <cell r="G28">
            <v>3.8142365840561898</v>
          </cell>
          <cell r="H28">
            <v>4.6050188610439484</v>
          </cell>
        </row>
        <row r="47">
          <cell r="F47">
            <v>8.8497049975046949</v>
          </cell>
          <cell r="G47">
            <v>10.457011907478883</v>
          </cell>
          <cell r="H47">
            <v>14.311609995322302</v>
          </cell>
        </row>
        <row r="48">
          <cell r="F48">
            <v>12.78528124982226</v>
          </cell>
          <cell r="G48">
            <v>10.346413276440941</v>
          </cell>
          <cell r="H48">
            <v>5.4041768821717477</v>
          </cell>
        </row>
        <row r="49">
          <cell r="F49">
            <v>15.293781787050658</v>
          </cell>
          <cell r="G49">
            <v>12.820044383808654</v>
          </cell>
          <cell r="H49">
            <v>7.8516469611790276</v>
          </cell>
        </row>
        <row r="50">
          <cell r="F50">
            <v>4.3787377889613595</v>
          </cell>
          <cell r="G50">
            <v>5.441288883683435</v>
          </cell>
          <cell r="H50">
            <v>7.7912044759528003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6.0144760872348844</v>
          </cell>
          <cell r="G52">
            <v>6.2865886489837193</v>
          </cell>
          <cell r="H52">
            <v>6.7397508020092394</v>
          </cell>
        </row>
        <row r="53">
          <cell r="F53">
            <v>7.0335962378587622</v>
          </cell>
          <cell r="G53">
            <v>6.4847494342420351</v>
          </cell>
          <cell r="H53">
            <v>5.439714762467033</v>
          </cell>
        </row>
        <row r="54">
          <cell r="F54">
            <v>0.91603174922284125</v>
          </cell>
          <cell r="G54">
            <v>1.0580651964417078</v>
          </cell>
          <cell r="H54">
            <v>1.3657952608918398</v>
          </cell>
        </row>
        <row r="55">
          <cell r="F55">
            <v>0.66864170470673501</v>
          </cell>
          <cell r="G55">
            <v>0.71254502454571067</v>
          </cell>
          <cell r="H55">
            <v>0.82821169533042127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5.8001139372476906</v>
          </cell>
          <cell r="G58">
            <v>7.4628305813494427</v>
          </cell>
          <cell r="H58">
            <v>10.661689161837476</v>
          </cell>
        </row>
        <row r="59">
          <cell r="F59">
            <v>62.050023396342027</v>
          </cell>
          <cell r="G59">
            <v>61.341695969253571</v>
          </cell>
          <cell r="H59">
            <v>60.616212254505015</v>
          </cell>
        </row>
      </sheetData>
      <sheetData sheetId="70">
        <row r="3">
          <cell r="F3">
            <v>50.520380927051072</v>
          </cell>
          <cell r="G3">
            <v>50.557156688688274</v>
          </cell>
          <cell r="H3">
            <v>50.062882711754554</v>
          </cell>
        </row>
        <row r="10">
          <cell r="F10">
            <v>13.188487527847142</v>
          </cell>
          <cell r="G10">
            <v>16.94823530645057</v>
          </cell>
          <cell r="H10">
            <v>24.153578628628644</v>
          </cell>
        </row>
        <row r="15">
          <cell r="F15">
            <v>71.810624167217668</v>
          </cell>
          <cell r="G15">
            <v>72.457879976452375</v>
          </cell>
          <cell r="H15">
            <v>73.29665483674583</v>
          </cell>
        </row>
        <row r="16">
          <cell r="F16">
            <v>25.803435513174104</v>
          </cell>
          <cell r="G16">
            <v>19.692450878553831</v>
          </cell>
          <cell r="H16">
            <v>8.4902217377469</v>
          </cell>
        </row>
        <row r="17">
          <cell r="F17">
            <v>3.2928707272862932E-4</v>
          </cell>
          <cell r="G17">
            <v>1.8767882419181553E-4</v>
          </cell>
          <cell r="H17">
            <v>1.2817335828889666E-4</v>
          </cell>
        </row>
        <row r="18">
          <cell r="F18">
            <v>39.187743936059292</v>
          </cell>
          <cell r="G18">
            <v>34.582081256081082</v>
          </cell>
          <cell r="H18">
            <v>25.775101282721891</v>
          </cell>
        </row>
        <row r="19">
          <cell r="F19">
            <v>2.2889937721448872E-2</v>
          </cell>
          <cell r="G19">
            <v>1.0332305217157344E-4</v>
          </cell>
          <cell r="H19">
            <v>5.4210892000403504E-5</v>
          </cell>
        </row>
        <row r="20">
          <cell r="F20">
            <v>1.7258408294504811E-3</v>
          </cell>
          <cell r="G20">
            <v>0</v>
          </cell>
          <cell r="H20">
            <v>0</v>
          </cell>
        </row>
        <row r="21">
          <cell r="F21">
            <v>9.7014319337107509</v>
          </cell>
          <cell r="G21">
            <v>9.9384469894827454</v>
          </cell>
          <cell r="H21">
            <v>10.419230265011066</v>
          </cell>
        </row>
        <row r="22">
          <cell r="F22">
            <v>16.871287440170736</v>
          </cell>
          <cell r="G22">
            <v>15.843799230337124</v>
          </cell>
          <cell r="H22">
            <v>13.675120874118125</v>
          </cell>
        </row>
        <row r="23">
          <cell r="F23">
            <v>1.1771865363529141</v>
          </cell>
          <cell r="G23">
            <v>1.252450112993907</v>
          </cell>
          <cell r="H23">
            <v>1.4379301343634536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41.310347218174513</v>
          </cell>
          <cell r="G25">
            <v>46.768263995280023</v>
          </cell>
          <cell r="H25">
            <v>58.612046986530821</v>
          </cell>
        </row>
        <row r="26">
          <cell r="F26">
            <v>205.88700181048358</v>
          </cell>
          <cell r="G26">
            <v>200.53566344105744</v>
          </cell>
          <cell r="H26">
            <v>191.70648850148839</v>
          </cell>
        </row>
        <row r="102">
          <cell r="F102">
            <v>9.0507141705250205E-2</v>
          </cell>
          <cell r="G102">
            <v>4.470829453106516E-2</v>
          </cell>
          <cell r="H102">
            <v>4.8640130823181103E-2</v>
          </cell>
        </row>
        <row r="104">
          <cell r="F104">
            <v>42.788976513172294</v>
          </cell>
          <cell r="G104">
            <v>46.043499922071923</v>
          </cell>
          <cell r="H104">
            <v>52.698616560684833</v>
          </cell>
        </row>
        <row r="105">
          <cell r="F105">
            <v>18.640760486427364</v>
          </cell>
          <cell r="G105">
            <v>14.265590757003613</v>
          </cell>
          <cell r="H105">
            <v>5.8322464014876747</v>
          </cell>
        </row>
        <row r="106">
          <cell r="F106">
            <v>23.689155602982229</v>
          </cell>
          <cell r="G106">
            <v>19.06772932270794</v>
          </cell>
          <cell r="H106">
            <v>9.9243831249920049</v>
          </cell>
        </row>
        <row r="107">
          <cell r="F107">
            <v>11.343617258636208</v>
          </cell>
          <cell r="G107">
            <v>13.646907217824795</v>
          </cell>
          <cell r="H107">
            <v>18.338536343550171</v>
          </cell>
        </row>
        <row r="108">
          <cell r="F108">
            <v>1.3806726635603843E-3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6.6865271319576474</v>
          </cell>
          <cell r="G110">
            <v>6.772892805656257</v>
          </cell>
          <cell r="H110">
            <v>6.9598166470982701</v>
          </cell>
        </row>
        <row r="111">
          <cell r="F111">
            <v>9.2205958977659428</v>
          </cell>
          <cell r="G111">
            <v>8.3638628496960745</v>
          </cell>
          <cell r="H111">
            <v>6.6079476104981643</v>
          </cell>
        </row>
        <row r="112">
          <cell r="F112">
            <v>0.66614707016700991</v>
          </cell>
          <cell r="G112">
            <v>0.76614006646309318</v>
          </cell>
          <cell r="H112">
            <v>0.93665453908392349</v>
          </cell>
        </row>
        <row r="113">
          <cell r="F113">
            <v>3.7580542395500634E-2</v>
          </cell>
          <cell r="G113">
            <v>3.854190555938336E-2</v>
          </cell>
          <cell r="H113">
            <v>4.0081823088724634E-2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126.35373584572017</v>
          </cell>
          <cell r="G116">
            <v>125.9581084479647</v>
          </cell>
          <cell r="H116">
            <v>125.54050180993556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23.689855004830388</v>
          </cell>
          <cell r="G224">
            <v>25.010136099392398</v>
          </cell>
          <cell r="H224">
            <v>28.532746562953719</v>
          </cell>
        </row>
        <row r="231">
          <cell r="F231">
            <v>2.1924411950528677</v>
          </cell>
          <cell r="G231">
            <v>2.0306126265559872</v>
          </cell>
          <cell r="H231">
            <v>1.8772125122101868</v>
          </cell>
        </row>
        <row r="233">
          <cell r="F233">
            <v>51.093082950130174</v>
          </cell>
          <cell r="G233">
            <v>55.782577572268877</v>
          </cell>
          <cell r="H233">
            <v>65.627958789819544</v>
          </cell>
        </row>
        <row r="234">
          <cell r="F234">
            <v>21.08251398718285</v>
          </cell>
          <cell r="G234">
            <v>16.195683282128993</v>
          </cell>
          <cell r="H234">
            <v>6.9018553375395371</v>
          </cell>
        </row>
        <row r="235">
          <cell r="F235">
            <v>27.564101237884039</v>
          </cell>
          <cell r="G235">
            <v>22.364989755842849</v>
          </cell>
          <cell r="H235">
            <v>12.205333892937094</v>
          </cell>
        </row>
        <row r="236">
          <cell r="F236">
            <v>14.323138557381771</v>
          </cell>
          <cell r="G236">
            <v>17.479742515373758</v>
          </cell>
          <cell r="H236">
            <v>24.025539302773588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7.9659504658639095</v>
          </cell>
          <cell r="G239">
            <v>8.1604209692848961</v>
          </cell>
          <cell r="H239">
            <v>8.5784727890722028</v>
          </cell>
        </row>
        <row r="240">
          <cell r="F240">
            <v>10.598761941260417</v>
          </cell>
          <cell r="G240">
            <v>9.7550431562977327</v>
          </cell>
          <cell r="H240">
            <v>8.0091049805438868</v>
          </cell>
        </row>
        <row r="241">
          <cell r="F241">
            <v>0.85654577893088835</v>
          </cell>
          <cell r="G241">
            <v>0.99848925015954382</v>
          </cell>
          <cell r="H241">
            <v>1.2562620050011668</v>
          </cell>
        </row>
        <row r="242">
          <cell r="F242">
            <v>1.1771865363529141</v>
          </cell>
          <cell r="G242">
            <v>1.252450112993907</v>
          </cell>
          <cell r="H242">
            <v>1.4379301343634536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13.188487527847142</v>
          </cell>
          <cell r="G244">
            <v>16.94823530645057</v>
          </cell>
          <cell r="H244">
            <v>24.153578628628644</v>
          </cell>
        </row>
        <row r="245">
          <cell r="F245">
            <v>150.04359085055052</v>
          </cell>
          <cell r="G245">
            <v>150.96824454735707</v>
          </cell>
          <cell r="H245">
            <v>154.07324837288931</v>
          </cell>
        </row>
      </sheetData>
      <sheetData sheetId="71">
        <row r="21">
          <cell r="F21">
            <v>27.855994897485925</v>
          </cell>
          <cell r="G21">
            <v>27.617814577745275</v>
          </cell>
          <cell r="H21">
            <v>21.975771939578884</v>
          </cell>
        </row>
        <row r="22">
          <cell r="F22">
            <v>47.638478026060767</v>
          </cell>
          <cell r="G22">
            <v>45.004784140408745</v>
          </cell>
          <cell r="H22">
            <v>42.714487393867145</v>
          </cell>
        </row>
        <row r="23">
          <cell r="F23">
            <v>1.615968141126745</v>
          </cell>
          <cell r="G23">
            <v>1.0651248170299099</v>
          </cell>
          <cell r="H23">
            <v>0.57320797943898016</v>
          </cell>
        </row>
        <row r="24">
          <cell r="F24">
            <v>3.0171788862475069E-3</v>
          </cell>
          <cell r="G24">
            <v>3.4500916409805904E-3</v>
          </cell>
          <cell r="H24">
            <v>3.0443835023586112E-3</v>
          </cell>
        </row>
        <row r="25">
          <cell r="F25">
            <v>1.6160957895702595</v>
          </cell>
          <cell r="G25">
            <v>1.5998693669178949</v>
          </cell>
          <cell r="H25">
            <v>1.2731071561481644</v>
          </cell>
        </row>
        <row r="26">
          <cell r="F26">
            <v>2.0375021980449244</v>
          </cell>
          <cell r="G26">
            <v>1.9162196254542905</v>
          </cell>
          <cell r="H26">
            <v>1.853944450705981</v>
          </cell>
        </row>
        <row r="27">
          <cell r="F27">
            <v>6.8680715049374995E-4</v>
          </cell>
          <cell r="G27">
            <v>8.6721783776304992E-5</v>
          </cell>
          <cell r="H27">
            <v>5.8833821322736354E-5</v>
          </cell>
        </row>
        <row r="28">
          <cell r="F28">
            <v>0.934523459762585</v>
          </cell>
          <cell r="G28">
            <v>1.05550857727131</v>
          </cell>
          <cell r="H28">
            <v>1.1175672082741199</v>
          </cell>
        </row>
        <row r="32">
          <cell r="F32">
            <v>2.0451631910458842E-2</v>
          </cell>
          <cell r="G32">
            <v>4.7641799996036759E-2</v>
          </cell>
          <cell r="H32">
            <v>0.17898090295027938</v>
          </cell>
        </row>
      </sheetData>
      <sheetData sheetId="72">
        <row r="11">
          <cell r="F11">
            <v>78.411194258134344</v>
          </cell>
          <cell r="G11">
            <v>77.597450128295293</v>
          </cell>
          <cell r="H11">
            <v>74.564050393879242</v>
          </cell>
        </row>
        <row r="12">
          <cell r="F12">
            <v>5.0049729206400881</v>
          </cell>
          <cell r="G12">
            <v>5.004972394828628</v>
          </cell>
          <cell r="H12">
            <v>5.0049715031182247</v>
          </cell>
        </row>
        <row r="13">
          <cell r="F13">
            <v>1.3439383742912199E-4</v>
          </cell>
          <cell r="G13">
            <v>1.5567530833403715E-4</v>
          </cell>
          <cell r="H13">
            <v>0.27785456442257372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2.3500794633142394</v>
          </cell>
          <cell r="G53">
            <v>2.6553758948131447</v>
          </cell>
          <cell r="H53">
            <v>3.730075379744854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5.0572803000139679</v>
          </cell>
          <cell r="G55">
            <v>4.6300770935415514</v>
          </cell>
          <cell r="H55">
            <v>3.7453131794872743</v>
          </cell>
        </row>
        <row r="56">
          <cell r="F56">
            <v>3.09821864755604</v>
          </cell>
          <cell r="G56">
            <v>2.7013888063488087</v>
          </cell>
          <cell r="H56">
            <v>1.8960777674705001</v>
          </cell>
        </row>
        <row r="57">
          <cell r="F57">
            <v>4.3731113616175605</v>
          </cell>
          <cell r="G57">
            <v>4.1414552975557397</v>
          </cell>
          <cell r="H57">
            <v>2.8131416357391932</v>
          </cell>
        </row>
        <row r="58">
          <cell r="F58">
            <v>5.7499860993711653</v>
          </cell>
          <cell r="G58">
            <v>5.4955420575815426</v>
          </cell>
          <cell r="H58">
            <v>4.8661975205957155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16.253366309428362</v>
          </cell>
          <cell r="K99">
            <v>16.253386608167659</v>
          </cell>
          <cell r="L99">
            <v>16.254733620516365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380.57144328285398</v>
      </c>
      <c r="K2" s="3">
        <f t="shared" si="0"/>
        <v>399.36943242221469</v>
      </c>
      <c r="L2" s="3">
        <f t="shared" ref="L2" si="1">L3+L8+L11+L12+L16+L17+L18+L19</f>
        <v>439.19997717546414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51.977120400802242</v>
      </c>
      <c r="K3" s="1">
        <f t="shared" si="4"/>
        <v>52.485977699020424</v>
      </c>
      <c r="L3" s="1">
        <f t="shared" ref="L3" si="5">SUM(L4:L7)</f>
        <v>52.485982510560731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15.849138944171019</v>
      </c>
      <c r="K4" s="1" cm="1">
        <f t="array" ref="K4">SUMPRODUCT(("RNWWOD1"=[2]OUT_PrimaryEnergyCons!$A$1:$A$1000)*1,[2]OUT_PrimaryEnergyCons!I$1:I$1000)</f>
        <v>16.266396141087753</v>
      </c>
      <c r="L4" s="1" cm="1">
        <f t="array" ref="L4">SUMPRODUCT(("RNWWOD1"=[2]OUT_PrimaryEnergyCons!$A$1:$A$1000)*1,[2]OUT_PrimaryEnergyCons!J$1:J$1000)</f>
        <v>16.956993968786545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7.6690262903345587</v>
      </c>
      <c r="K5" s="1" cm="1">
        <f t="array" ref="K5">SUMPRODUCT(("RNWWOD2"=[2]OUT_PrimaryEnergyCons!$A$1:$A$1000)*1,[2]OUT_PrimaryEnergyCons!I$1:I$1000)</f>
        <v>7.6690265954794397</v>
      </c>
      <c r="L5" s="1" cm="1">
        <f t="array" ref="L5">SUMPRODUCT(("RNWWOD2"=[2]OUT_PrimaryEnergyCons!$A$1:$A$1000)*1,[2]OUT_PrimaryEnergyCons!J$1:J$1000)</f>
        <v>7.6690269672124094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4.8053854752309739</v>
      </c>
      <c r="K6" s="1" cm="1">
        <f t="array" ref="K6">SUMPRODUCT(("RNWWOD3"=[2]OUT_PrimaryEnergyCons!$A$1:$A$1000)*1,[2]OUT_PrimaryEnergyCons!I$1:I$1000)</f>
        <v>4.8053858641095708</v>
      </c>
      <c r="L6" s="1" cm="1">
        <f t="array" ref="L6">SUMPRODUCT(("RNWWOD3"=[2]OUT_PrimaryEnergyCons!$A$1:$A$1000)*1,[2]OUT_PrimaryEnergyCons!J$1:J$1000)</f>
        <v>4.8053858602176192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23.653569691065691</v>
      </c>
      <c r="K7" s="1" cm="1">
        <f t="array" ref="K7">SUMPRODUCT(("RNWWOD4"=[2]OUT_PrimaryEnergyCons!$A$1:$A$1000)*1+("RNWWOD5"=[2]OUT_PrimaryEnergyCons!$A$1:$A$1000)*1,[2]OUT_PrimaryEnergyCons!I$1:I$1000)</f>
        <v>23.745169098343659</v>
      </c>
      <c r="L7" s="1" cm="1">
        <f t="array" ref="L7">SUMPRODUCT(("RNWWOD4"=[2]OUT_PrimaryEnergyCons!$A$1:$A$1000)*1+("RNWWOD5"=[2]OUT_PrimaryEnergyCons!$A$1:$A$1000)*1,[2]OUT_PrimaryEnergyCons!J$1:J$1000)</f>
        <v>23.054575714344153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69.101283442581305</v>
      </c>
      <c r="K8" s="1">
        <f t="shared" si="9"/>
        <v>69.323161880930854</v>
      </c>
      <c r="L8" s="1">
        <f t="shared" ref="L8" si="10">SUM(L9:L10)</f>
        <v>69.766900003116746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34.937585685550815</v>
      </c>
      <c r="K9" s="1" cm="1">
        <f t="array" ref="K9">SUMPRODUCT(("RNNWWST1"=[2]OUT_PrimaryEnergyCons!$A$1:$A$1000)*1,[2]OUT_PrimaryEnergyCons!I$1:I$1000)</f>
        <v>35.159449956276305</v>
      </c>
      <c r="L9" s="1" cm="1">
        <f t="array" ref="L9">SUMPRODUCT(("RNNWWST1"=[2]OUT_PrimaryEnergyCons!$A$1:$A$1000)*1,[2]OUT_PrimaryEnergyCons!J$1:J$1000)</f>
        <v>35.603176058107174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34.163697757030491</v>
      </c>
      <c r="K10" s="1" cm="1">
        <f t="array" ref="K10">SUMPRODUCT(("RNWWST1"=[2]OUT_PrimaryEnergyCons!$A$1:$A$1000)*1,[2]OUT_PrimaryEnergyCons!I$1:I$1000)</f>
        <v>34.16371192465455</v>
      </c>
      <c r="L10" s="1" cm="1">
        <f t="array" ref="L10">SUMPRODUCT(("RNWWST1"=[2]OUT_PrimaryEnergyCons!$A$1:$A$1000)*1,[2]OUT_PrimaryEnergyCons!J$1:J$1000)</f>
        <v>34.163723945009572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12.540427198704482</v>
      </c>
      <c r="K11" s="1" cm="1">
        <f t="array" ref="K11">SUMPRODUCT(("mnr"=[2]OUT_PrimaryEnergyCons!$C$1:$C$1000)*1,[2]OUT_PrimaryEnergyCons!I$1:I$1000)</f>
        <v>12.683045244098338</v>
      </c>
      <c r="L11" s="1" cm="1">
        <f t="array" ref="L11">SUMPRODUCT(("mnr"=[2]OUT_PrimaryEnergyCons!$C$1:$C$1000)*1,[2]OUT_PrimaryEnergyCons!J$1:J$1000)</f>
        <v>12.683748260261119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150.67650089971099</v>
      </c>
      <c r="K12" s="1">
        <f t="shared" si="11"/>
        <v>150.80707163256116</v>
      </c>
      <c r="L12" s="1">
        <f t="shared" ref="L12" si="12">SUM(L13:L15)</f>
        <v>151.04818710000362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71.522014883984426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72.605806161008573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74.775641131979313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63.385012466095432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62.301222011200522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60.131388843737213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15.769473549631135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15.900043460352075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16.141157124287112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41.979493849202719</v>
      </c>
      <c r="K16" s="1" cm="1">
        <f t="array" ref="K16">SUMPRODUCT(ISNUMBER(SEARCH("SOL",[2]OUT_PrimaryEnergyCons!$C$1:$C$1000))*1,[2]OUT_PrimaryEnergyCons!I$1:I$1000)</f>
        <v>52.413664525293335</v>
      </c>
      <c r="L16" s="1" cm="1">
        <f t="array" ref="L16">SUMPRODUCT(ISNUMBER(SEARCH("SOL",[2]OUT_PrimaryEnergyCons!$C$1:$C$1000))*1,[2]OUT_PrimaryEnergyCons!J$1:J$1000)</f>
        <v>70.020930322367818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0.904137319215369</v>
      </c>
      <c r="K17" s="1" cm="1">
        <f t="array" ref="K17">SUMPRODUCT(ISNUMBER(SEARCH("wnd",[2]OUT_PrimaryEnergyCons!$C$1:$C$1000))*1,[2]OUT_PrimaryEnergyCons!I$1:I$1000)</f>
        <v>0.90414559798950767</v>
      </c>
      <c r="L17" s="1" cm="1">
        <f t="array" ref="L17">SUMPRODUCT(ISNUMBER(SEARCH("wnd",[2]OUT_PrimaryEnergyCons!$C$1:$C$1000))*1,[2]OUT_PrimaryEnergyCons!J$1:J$1000)</f>
        <v>0.90422474697021515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53.392480172636894</v>
      </c>
      <c r="K18" s="1">
        <f>[2]Overview!G$9-K19</f>
        <v>60.737494654165438</v>
      </c>
      <c r="L18" s="1">
        <f>[2]Overview!H$9-L19</f>
        <v>82.195564220859325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1.4871188155583128E-2</v>
      </c>
      <c r="L19" s="1">
        <f>+[2]Overview!H$28</f>
        <v>9.4440011324555817E-2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471.4972026811065</v>
      </c>
      <c r="K20" s="3">
        <f t="shared" si="13"/>
        <v>375.71981098230879</v>
      </c>
      <c r="L20" s="3">
        <f t="shared" ref="L20" si="14">SUM(L21:L22,L41,L50:L51,L56)</f>
        <v>233.59137913112474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2.7491159137207374E-3</v>
      </c>
      <c r="K21" s="1" cm="1">
        <f t="array" ref="K21">SUMPRODUCT(("COA"=[2]OUT_PrimaryEnergyCons!$C$4:$C$10000)*1,[2]OUT_PrimaryEnergyCons!I$4:I$10000)</f>
        <v>6.9913213456985134E-4</v>
      </c>
      <c r="L21" s="1" cm="1">
        <f t="array" ref="L21">SUMPRODUCT(("COA"=[2]OUT_PrimaryEnergyCons!$C$4:$C$10000)*1,[2]OUT_PrimaryEnergyCons!J$4:J$10000)</f>
        <v>3.750962269742339E-4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135.95879300060858</v>
      </c>
      <c r="K22" s="1">
        <f t="shared" si="15"/>
        <v>120.89165152011311</v>
      </c>
      <c r="L22" s="1">
        <f t="shared" ref="L22" si="16">L23+L29</f>
        <v>92.010805168518289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125.21580595849372</v>
      </c>
      <c r="K23" s="1">
        <f t="shared" si="20"/>
        <v>110.16566192980646</v>
      </c>
      <c r="L23" s="1">
        <f t="shared" ref="L23" si="21">SUM(L24:L28)</f>
        <v>81.61676498221378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46.954165178147647</v>
      </c>
      <c r="K24" s="1" cm="1">
        <f t="array" ref="K24">SUMPRODUCT(("LFO"=[2]OUT_PrimaryEnergyCons!$C$4:$C$10000)*1,[2]OUT_PrimaryEnergyCons!I$4:I$10000)</f>
        <v>35.378108367160287</v>
      </c>
      <c r="L24" s="1" cm="1">
        <f t="array" ref="L24">SUMPRODUCT(("LFO"=[2]OUT_PrimaryEnergyCons!$C$4:$C$10000)*1,[2]OUT_PrimaryEnergyCons!J$4:J$10000)</f>
        <v>15.379872668991725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1.0740154553848357E-3</v>
      </c>
      <c r="K25" s="1" cm="1">
        <f t="array" ref="K25">SUMPRODUCT(("HFO"=[2]OUT_PrimaryEnergyCons!$C$4:$C$10000)*1,[2]OUT_PrimaryEnergyCons!I$4:I$10000)</f>
        <v>7.550808162288576E-4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48.349020291853392</v>
      </c>
      <c r="K26" s="1" cm="1">
        <f t="array" ref="K26">SUMPRODUCT(("DSL"=[2]OUT_PrimaryEnergyCons!$C$4:$C$10000)*1,[2]OUT_PrimaryEnergyCons!I$4:I$10000)</f>
        <v>45.676044067670524</v>
      </c>
      <c r="L26" s="1" cm="1">
        <f t="array" ref="L26">SUMPRODUCT(("DSL"=[2]OUT_PrimaryEnergyCons!$C$4:$C$10000)*1,[2]OUT_PrimaryEnergyCons!J$4:J$10000)</f>
        <v>43.351586854483962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28.271475461737808</v>
      </c>
      <c r="K27" s="1" cm="1">
        <f t="array" ref="K27">SUMPRODUCT(("GSL"=[2]OUT_PrimaryEnergyCons!$C$4:$C$10000)*1,[2]OUT_PrimaryEnergyCons!I$4:I$10000)</f>
        <v>28.029742339273401</v>
      </c>
      <c r="L27" s="1" cm="1">
        <f t="array" ref="L27">SUMPRODUCT(("GSL"=[2]OUT_PrimaryEnergyCons!$C$4:$C$10000)*1,[2]OUT_PrimaryEnergyCons!J$4:J$10000)</f>
        <v>22.303547583983132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1.6400710112994834</v>
      </c>
      <c r="K28" s="1" cm="1">
        <f t="array" ref="K28">SUMPRODUCT(("KER"=[2]OUT_PrimaryEnergyCons!$C$4:$C$10000)*1,[2]OUT_PrimaryEnergyCons!I$4:I$10000)</f>
        <v>1.0810120748860124</v>
      </c>
      <c r="L28" s="1" cm="1">
        <f t="array" ref="L28">SUMPRODUCT(("KER"=[2]OUT_PrimaryEnergyCons!$C$4:$C$10000)*1,[2]OUT_PrimaryEnergyCons!J$4:J$10000)</f>
        <v>0.58175787475495078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10.742987042114851</v>
      </c>
      <c r="K29" s="1">
        <f t="shared" si="25"/>
        <v>10.72598959030665</v>
      </c>
      <c r="L29" s="1">
        <f t="shared" ref="L29" si="26">SUM(L30:L32)</f>
        <v>10.394040186304512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3.1633664404685646</v>
      </c>
      <c r="K30" s="1" cm="1">
        <f t="array" ref="K30">SUMPRODUCT(ISNUMBER(SEARCH("IMPBDS",[2]OUT_SyntheticFuels!$C$4:$C$1000))*1,("Var_Fout"=[2]OUT_SyntheticFuels!$B$4:$B$1000)*1,[2]OUT_SyntheticFuels!J$4:J$1000)-K32</f>
        <v>3.0418169849311845</v>
      </c>
      <c r="L30" s="1" cm="1">
        <f t="array" ref="L30">SUMPRODUCT(ISNUMBER(SEARCH("IMPBDS",[2]OUT_SyntheticFuels!$C$4:$C$1000))*1,("Var_Fout"=[2]OUT_SyntheticFuels!$B$4:$B$1000)*1,[2]OUT_SyntheticFuels!K$4:K$1000)-L32</f>
        <v>2.9794453746204628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1.6401242212436129</v>
      </c>
      <c r="K31" s="1" cm="1">
        <f t="array" ref="K31">SUMPRODUCT(ISNUMBER(SEARCH("IMPeth",[2]OUT_SyntheticFuels!$C$4:$C$1000))*1,("Var_Fout"=[2]OUT_SyntheticFuels!$B$4:$B$1000)*1,[2]OUT_SyntheticFuels!J$4:J$1000)</f>
        <v>1.6236916332755276</v>
      </c>
      <c r="L31" s="1" cm="1">
        <f t="array" ref="L31">SUMPRODUCT(ISNUMBER(SEARCH("IMPeth",[2]OUT_SyntheticFuels!$C$4:$C$1000))*1,("Var_Fout"=[2]OUT_SyntheticFuels!$B$4:$B$1000)*1,[2]OUT_SyntheticFuels!K$4:K$1000)</f>
        <v>1.2920561002917035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5.939496380402673</v>
      </c>
      <c r="K32" s="1">
        <f>SUM([2]Transport_Aviation_Intl!G$12,[2]Transport!G$28)</f>
        <v>6.0604809720999384</v>
      </c>
      <c r="L32" s="1">
        <f>SUM([2]Transport_Aviation_Intl!H$12,[2]Transport!H$28)</f>
        <v>6.1225387113923446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9.8792580785520308</v>
      </c>
      <c r="K33" s="1">
        <f>SUM(K34:K36)</f>
        <v>10.605004998609385</v>
      </c>
      <c r="L33" s="1">
        <f>SUM(L34:L36)</f>
        <v>10.331982447012106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3.1633664404685646</v>
      </c>
      <c r="K34" s="1">
        <f>IF(K30-MAX(F30:J30)&lt;0,K30,MAX(F30:J30))</f>
        <v>3.0418169849311845</v>
      </c>
      <c r="L34" s="1">
        <f>IF(L30-MAX(G30:K30)&lt;0,L30,MAX(G30:K30))</f>
        <v>2.9794453746204628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1.6401242212436129</v>
      </c>
      <c r="K35" s="1">
        <f>IF(K31-MAX(F31:J31)&lt;0,K31,MAX(F31:J31))</f>
        <v>1.6236916332755276</v>
      </c>
      <c r="L35" s="1">
        <f>IF(L31-MAX(G31:K31)&lt;0,L31,MAX(G31:K31))</f>
        <v>1.2920561002917035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5.939496380402673</v>
      </c>
      <c r="L36" s="1">
        <f>IF(L32-MAX(H32:K32)&lt;0,L32,MAX(H32:K32))</f>
        <v>6.0604809720999384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0.8637289635628207</v>
      </c>
      <c r="K37" s="1">
        <f t="shared" si="29"/>
        <v>0.12098459169726539</v>
      </c>
      <c r="L37" s="1">
        <f t="shared" ref="L37" si="30">SUM(L38:L40)</f>
        <v>6.2057739292406211E-2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0.8637289635628207</v>
      </c>
      <c r="K40" s="1">
        <f t="shared" si="31"/>
        <v>0.12098459169726539</v>
      </c>
      <c r="L40" s="1">
        <f t="shared" ref="L40" si="34">L32-L36</f>
        <v>6.2057739292406211E-2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111.62758837315825</v>
      </c>
      <c r="K41" s="1">
        <f t="shared" si="36"/>
        <v>113.25254258513303</v>
      </c>
      <c r="L41" s="1">
        <f t="shared" ref="L41" si="37">L42+L45</f>
        <v>104.77063688771511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107.99349832597956</v>
      </c>
      <c r="K42" s="1">
        <f t="shared" si="38"/>
        <v>109.60082532444804</v>
      </c>
      <c r="L42" s="1">
        <f t="shared" ref="L42" si="39">L43+L44</f>
        <v>100.78667695542133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107.99216062770688</v>
      </c>
      <c r="K43" s="1" cm="1">
        <f t="array" ref="K43">SUMPRODUCT(("NGA"=[2]OUT_PrimaryEnergyCons!$C$4:$C$10000)*1,[2]OUT_PrimaryEnergyCons!I$4:I$10000)</f>
        <v>109.60010103033861</v>
      </c>
      <c r="L43" s="1" cm="1">
        <f t="array" ref="L43">SUMPRODUCT(("NGA"=[2]OUT_PrimaryEnergyCons!$C$4:$C$10000)*1,[2]OUT_PrimaryEnergyCons!J$4:J$10000)</f>
        <v>100.78624511281285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1.3376982726792882E-3</v>
      </c>
      <c r="K44" s="1" cm="1">
        <f t="array" ref="K44">SUMPRODUCT(("LNGA"=[2]OUT_PrimaryEnergyCons!$C$4:$C$10000)*1,[2]OUT_PrimaryEnergyCons!I$4:I$10000)</f>
        <v>7.2429410943637619E-4</v>
      </c>
      <c r="L44" s="1" cm="1">
        <f t="array" ref="L44">SUMPRODUCT(("LNGA"=[2]OUT_PrimaryEnergyCons!$C$4:$C$10000)*1,[2]OUT_PrimaryEnergyCons!J$4:J$10000)</f>
        <v>4.3184260847818162E-4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3.6340900471786819</v>
      </c>
      <c r="K45" s="1" cm="1">
        <f t="array" ref="K45">SUMPRODUCT(("BIO"=[2]OUT_PrimaryEnergyCons!$C$4:$C$10000)*1+("LBIO"=[2]OUT_PrimaryEnergyCons!$C$4:$C$10000)*1,[2]OUT_PrimaryEnergyCons!I$4:I$10000)</f>
        <v>3.651717260684995</v>
      </c>
      <c r="L45" s="1" cm="1">
        <f t="array" ref="L45">SUMPRODUCT(("BIO"=[2]OUT_PrimaryEnergyCons!$C$4:$C$10000)*1+("LBIO"=[2]OUT_PrimaryEnergyCons!$C$4:$C$10000)*1,[2]OUT_PrimaryEnergyCons!J$4:J$10000)</f>
        <v>3.9839599322937849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3.6340900471786819</v>
      </c>
      <c r="L46" s="1">
        <f t="shared" si="41"/>
        <v>3.651717260684995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3.6340900471786819</v>
      </c>
      <c r="L47" s="1">
        <f>IF(L45-MAX(H45:K45)&lt;0,L45,MAX(H45:K45))</f>
        <v>3.651717260684995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0.92395476768898899</v>
      </c>
      <c r="K48" s="1">
        <f t="shared" si="42"/>
        <v>1.7627213506313133E-2</v>
      </c>
      <c r="L48" s="1">
        <f t="shared" si="42"/>
        <v>0.33224267160878984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0.92395476768898899</v>
      </c>
      <c r="K49" s="1">
        <f>K45-K47</f>
        <v>1.7627213506313133E-2</v>
      </c>
      <c r="L49" s="1">
        <f>L45-L47</f>
        <v>0.33224267160878984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167.60345997403306</v>
      </c>
      <c r="K50" s="1" cm="1">
        <f t="array" ref="K50">SUMPRODUCT(("urn"=[2]OUT_PrimaryEnergyCons!$C$4:$C$10000)*1,[2]OUT_PrimaryEnergyCons!I$4:I$10000)</f>
        <v>98.94550500573375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56.304612217392886</v>
      </c>
      <c r="K51" s="1">
        <f t="shared" si="46"/>
        <v>42.629016499831941</v>
      </c>
      <c r="L51" s="1">
        <f t="shared" ref="L51" si="47">SUM(L52:L55)</f>
        <v>36.809163328095167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8.4471893288737606E-3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5.6398529158643886E-3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3.2932287289545894E-3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16.658475759953305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10.090025744153291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10.176242673088202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39.63750178015075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32.533180093103809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26.629477225651534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1.8748795996223759E-4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1.7080965897534099E-4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1.5020062647655135E-4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3.9623936235375063E-4</v>
      </c>
      <c r="L56" s="1" cm="1">
        <f t="array" ref="L56">SUMPRODUCT(("h2"=[2]OUT_PrimaryEnergyCons!$C$4:$C$10000)*1,[2]OUT_PrimaryEnergyCons!J$4:J$10000)</f>
        <v>3.9865056920776389E-4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44.017318677236702</v>
      </c>
      <c r="K57" s="3">
        <f t="shared" si="51"/>
        <v>19.698265033762354</v>
      </c>
      <c r="L57" s="3">
        <f t="shared" si="51"/>
        <v>14.125035169261364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44.017318677236702</v>
      </c>
      <c r="K58" s="1">
        <f t="shared" si="52"/>
        <v>19.698265033762354</v>
      </c>
      <c r="L58" s="1">
        <f t="shared" ref="L58" si="53">SUM(L59:L62)</f>
        <v>14.125035169261364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1.5978733462425728E-4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1.5336568993071725E-4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1.1705690105176697E-4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5.5227692699127452E-4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9.776499266373642E-4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5.6681406280802659E-4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5.5037623137052006E-4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8.3625871380846057E-4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2.4447597360450699E-4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44.016056236743715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19.696297759431978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14.124106822323901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265.06327357443394</v>
      </c>
      <c r="K63" s="3">
        <f t="shared" si="58"/>
        <v>256.67659745642544</v>
      </c>
      <c r="L63" s="3">
        <f t="shared" ref="L63" si="59">SUM(L64,L66,L74,L82,L130,L151,L159,L161,L169,L173,L167)</f>
        <v>260.12614417120636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55.379440963365994</v>
      </c>
      <c r="K64" s="1">
        <f t="shared" si="60"/>
        <v>32.820801857244469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55.379440963365994</v>
      </c>
      <c r="K65" s="1">
        <f>'[2]Electricity and CHPs'!G14</f>
        <v>32.820801857244469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147.52260625918595</v>
      </c>
      <c r="K66" s="1">
        <f t="shared" si="64"/>
        <v>147.62706305556941</v>
      </c>
      <c r="L66" s="1">
        <f t="shared" ref="L66" si="65">SUM(L67:L69)</f>
        <v>147.81995579101783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71.522014883984426</v>
      </c>
      <c r="K67" s="1">
        <f>'[2]Electricity and CHPs'!G15</f>
        <v>72.605806161008573</v>
      </c>
      <c r="L67" s="1">
        <f>'[2]Electricity and CHPs'!H15</f>
        <v>74.775641131979313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63.385012466095432</v>
      </c>
      <c r="K68" s="1">
        <f>'[2]Electricity and CHPs'!G16</f>
        <v>62.301222011200522</v>
      </c>
      <c r="L68" s="1">
        <f>'[2]Electricity and CHPs'!H16</f>
        <v>60.131388843737213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12.615578909106079</v>
      </c>
      <c r="K69" s="1">
        <f>'[2]Electricity and CHPs'!G17</f>
        <v>12.720034883360324</v>
      </c>
      <c r="L69" s="1">
        <f>'[2]Electricity and CHPs'!H17</f>
        <v>12.912925815301335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0.17153306083555836</v>
      </c>
      <c r="K70" s="1">
        <f t="shared" ref="K70:L70" si="71">SUM(K71:K73)</f>
        <v>1.7856644561062899E-2</v>
      </c>
      <c r="L70" s="1">
        <f t="shared" si="71"/>
        <v>0.15762761412137544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1.26505047166775E-3</v>
      </c>
      <c r="K71" s="1">
        <f>'[2]Electricity and CHPs'!G18</f>
        <v>1.7505108807104506E-3</v>
      </c>
      <c r="L71" s="1">
        <f>'[2]Electricity and CHPs'!H18</f>
        <v>3.607792511280686E-3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6.7369305844990697E-4</v>
      </c>
      <c r="K72" s="1">
        <f>'[2]Electricity and CHPs'!G28</f>
        <v>6.4288873215721386E-4</v>
      </c>
      <c r="L72" s="1">
        <f>'[2]Electricity and CHPs'!H28</f>
        <v>3.2995968611694413E-4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0.16959431730544069</v>
      </c>
      <c r="K73" s="1">
        <f>'[2]Electricity and CHPs'!G41</f>
        <v>1.5463244948195235E-2</v>
      </c>
      <c r="L73" s="1">
        <f>'[2]Electricity and CHPs'!H41</f>
        <v>0.15368986192397779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0.17153306083555836</v>
      </c>
      <c r="K74" s="1">
        <f t="shared" si="75"/>
        <v>1.7856644561062899E-2</v>
      </c>
      <c r="L74" s="1">
        <f t="shared" ref="L74" si="76">SUM(L75:L77)</f>
        <v>0.15762761412137544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1.26505047166775E-3</v>
      </c>
      <c r="K75" s="1">
        <f t="shared" si="77"/>
        <v>1.7505108807104506E-3</v>
      </c>
      <c r="L75" s="1">
        <f t="shared" ref="L75" si="78">L71</f>
        <v>3.607792511280686E-3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6.7369305844990697E-4</v>
      </c>
      <c r="K76" s="1">
        <f>'[2]Electricity and CHPs'!G28</f>
        <v>6.4288873215721386E-4</v>
      </c>
      <c r="L76" s="1">
        <f>'[2]Electricity and CHPs'!H28</f>
        <v>3.2995968611694413E-4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0.16959431730544069</v>
      </c>
      <c r="K77" s="1">
        <f>'[2]Electricity and CHPs'!G41</f>
        <v>1.5463244948195235E-2</v>
      </c>
      <c r="L77" s="1">
        <f>'[2]Electricity and CHPs'!H41</f>
        <v>0.15368986192397779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8.2287819088960212</v>
      </c>
      <c r="K82" s="1">
        <f t="shared" si="82"/>
        <v>11.887003148664578</v>
      </c>
      <c r="L82" s="1">
        <f t="shared" ref="L82" si="83">SUM(L83:L97)</f>
        <v>27.317299338742981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0.79166533087707192</v>
      </c>
      <c r="L83" s="1">
        <f>'[2]Electricity and CHPs'!H21</f>
        <v>12.431022096544032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3.5337670496320846E-3</v>
      </c>
      <c r="K84" s="1">
        <f>'[2]Electricity and CHPs'!G22</f>
        <v>3.4558285864408731E-3</v>
      </c>
      <c r="L84" s="1">
        <f>'[2]Electricity and CHPs'!H22</f>
        <v>5.5975193186339279E-3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1.9206102890414932E-2</v>
      </c>
      <c r="K86" s="1">
        <f>'[2]Electricity and CHPs'!G24</f>
        <v>0.69599571545744354</v>
      </c>
      <c r="L86" s="1">
        <f>'[2]Electricity and CHPs'!H24</f>
        <v>0.23079677886168806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0.38214667895045129</v>
      </c>
      <c r="L87" s="1">
        <f>'[2]Electricity and CHPs'!H29</f>
        <v>1.7451783260730243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0.81360283106161546</v>
      </c>
      <c r="K88" s="1">
        <f>'[2]Electricity and CHPs'!G39</f>
        <v>0.25164188646383057</v>
      </c>
      <c r="L88" s="1">
        <f>'[2]Electricity and CHPs'!H39</f>
        <v>4.6303760746783822E-2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1.1963259501656456E-3</v>
      </c>
      <c r="K90" s="1">
        <f>'[2]Electricity and CHPs'!G47</f>
        <v>3.9577321662842011E-3</v>
      </c>
      <c r="L90" s="1">
        <f>'[2]Electricity and CHPs'!H47</f>
        <v>2.0110247330254087E-3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6.6240431173399559E-3</v>
      </c>
      <c r="K91" s="1">
        <f>'[2]Electricity and CHPs'!G48</f>
        <v>3.593086632307143E-3</v>
      </c>
      <c r="L91" s="1">
        <f>'[2]Electricity and CHPs'!H48</f>
        <v>1.9506648295855246E-3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6.863082771383709E-4</v>
      </c>
      <c r="K92" s="1">
        <f>'[2]Electricity and CHPs'!G49</f>
        <v>6.9708297164222948E-4</v>
      </c>
      <c r="L92" s="1">
        <f>'[2]Electricity and CHPs'!H49</f>
        <v>6.9723148742180125E-4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1.1699465550658785</v>
      </c>
      <c r="K93" s="1">
        <f>'[2]Electricity and CHPs'!G51</f>
        <v>3.7907773791545845</v>
      </c>
      <c r="L93" s="1">
        <f>'[2]Electricity and CHPs'!H51</f>
        <v>2.9976674009958542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3.717929122599605E-3</v>
      </c>
      <c r="K94" s="1">
        <f>'[2]Electricity and CHPs'!G52</f>
        <v>5.6189216111905207E-3</v>
      </c>
      <c r="L94" s="1">
        <f>'[2]Electricity and CHPs'!H52</f>
        <v>1.3233990744928823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1.1059601428598116</v>
      </c>
      <c r="K95" s="1">
        <f>'[2]Electricity and CHPs'!G54</f>
        <v>1.1059602140522575</v>
      </c>
      <c r="L95" s="1">
        <f>'[2]Electricity and CHPs'!H54</f>
        <v>1.1059603294083913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5.1024210591909283</v>
      </c>
      <c r="K96" s="1">
        <f>'[2]Electricity and CHPs'!G55</f>
        <v>4.8446734751047718</v>
      </c>
      <c r="L96" s="1">
        <f>'[2]Electricity and CHPs'!H55</f>
        <v>5.8836126153836575E-4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1.8868443104965097E-3</v>
      </c>
      <c r="K97" s="1">
        <f>'[2]Electricity and CHPs'!G58</f>
        <v>6.8198166363018344E-3</v>
      </c>
      <c r="L97" s="1">
        <f>'[2]Electricity and CHPs'!H58</f>
        <v>7.4261267699901197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7.002596453031205</v>
      </c>
      <c r="K98" s="1">
        <f t="shared" si="88"/>
        <v>10.70787040017923</v>
      </c>
      <c r="L98" s="1">
        <f t="shared" ref="L98" si="89">L82-L114</f>
        <v>26.118603562658258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0.78629218107751875</v>
      </c>
      <c r="L99" s="1">
        <f t="shared" ref="L99" si="91">L83-L115</f>
        <v>12.387041268767327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3.4741209903056259E-3</v>
      </c>
      <c r="K100" s="1">
        <f t="shared" si="92"/>
        <v>3.4323733662205394E-3</v>
      </c>
      <c r="L100" s="1">
        <f t="shared" ref="L100" si="93">L84-L116</f>
        <v>5.5777153531017566E-3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1.8881925224954209E-2</v>
      </c>
      <c r="K102" s="1">
        <f t="shared" si="96"/>
        <v>0.69127188950076446</v>
      </c>
      <c r="L102" s="1">
        <f t="shared" ref="L102" si="97">L86-L118</f>
        <v>0.22998022224199094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0.37955299286705579</v>
      </c>
      <c r="L103" s="1">
        <f t="shared" ref="L103" si="99">L87-L119</f>
        <v>1.7390039031814428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0.79987011975153388</v>
      </c>
      <c r="K104" s="1">
        <f t="shared" si="100"/>
        <v>0.2499339557270957</v>
      </c>
      <c r="L104" s="1">
        <f t="shared" ref="L104" si="101">L88-L120</f>
        <v>4.6139938519536378E-2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1.1761332980764845E-3</v>
      </c>
      <c r="K106" s="1">
        <f t="shared" si="104"/>
        <v>3.9308704521651859E-3</v>
      </c>
      <c r="L106" s="1">
        <f t="shared" ref="L106" si="105">L90-L122</f>
        <v>2.0039097482919752E-3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6.51223663343519E-3</v>
      </c>
      <c r="K107" s="1">
        <f t="shared" si="106"/>
        <v>3.5686998214097031E-3</v>
      </c>
      <c r="L107" s="1">
        <f t="shared" ref="L107" si="107">L91-L123</f>
        <v>1.943763397567E-3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6.7472415638578846E-4</v>
      </c>
      <c r="K108" s="1">
        <f t="shared" si="108"/>
        <v>6.9235176631686577E-4</v>
      </c>
      <c r="L108" s="1">
        <f t="shared" ref="L108" si="109">L92-L124</f>
        <v>6.9476468962105411E-4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1.1501991578401585</v>
      </c>
      <c r="K109" s="1">
        <f t="shared" si="110"/>
        <v>3.7650488118919641</v>
      </c>
      <c r="L109" s="1">
        <f t="shared" ref="L109" si="111">L93-L125</f>
        <v>2.9870616846942402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3.6551746122135188E-3</v>
      </c>
      <c r="K110" s="1">
        <f t="shared" si="112"/>
        <v>5.5807851583848569E-3</v>
      </c>
      <c r="L110" s="1">
        <f t="shared" ref="L110" si="113">L94-L126</f>
        <v>1.318716902236805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5.0162978640480107</v>
      </c>
      <c r="K112" s="1">
        <f t="shared" si="116"/>
        <v>4.8117919590191542</v>
      </c>
      <c r="L112" s="1">
        <f t="shared" ref="L112" si="117">L96-L128</f>
        <v>5.8627964547226623E-4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1.8549964761308054E-3</v>
      </c>
      <c r="K113" s="1">
        <f t="shared" si="118"/>
        <v>6.7735295311790959E-3</v>
      </c>
      <c r="L113" s="1">
        <f t="shared" ref="L113" si="119">L97-L129</f>
        <v>7.3998532101828598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1.226185455864816</v>
      </c>
      <c r="K114" s="1">
        <f t="shared" si="120"/>
        <v>1.179132748485348</v>
      </c>
      <c r="L114" s="1">
        <f t="shared" ref="L114" si="121">SUM(L115:L129)</f>
        <v>1.1986957760847241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5.37314979955319E-3</v>
      </c>
      <c r="L115" s="1">
        <f>'[2]Electricity and CHPs_IN'!R$23/SUM('[2]Electricity and CHPs_IN'!R$22:R$23)*L83</f>
        <v>4.3980827776704985E-2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5.9646059326458891E-5</v>
      </c>
      <c r="K116" s="1">
        <f>'[2]Electricity and CHPs_IN'!Q$23/SUM('[2]Electricity and CHPs_IN'!Q$22:Q$23)*K84</f>
        <v>2.3455220220333565E-5</v>
      </c>
      <c r="L116" s="1">
        <f>'[2]Electricity and CHPs_IN'!R$23/SUM('[2]Electricity and CHPs_IN'!R$22:R$23)*L84</f>
        <v>1.9803965532171302E-5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3.2417766546072486E-4</v>
      </c>
      <c r="K118" s="1">
        <f>'[2]Electricity and CHPs_IN'!Q$23/SUM('[2]Electricity and CHPs_IN'!Q$22:Q$23)*K86</f>
        <v>4.7238259566790763E-3</v>
      </c>
      <c r="L118" s="1">
        <f>'[2]Electricity and CHPs_IN'!R$23/SUM('[2]Electricity and CHPs_IN'!R$22:R$23)*L86</f>
        <v>8.1655661969711748E-4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2.5936860833954737E-3</v>
      </c>
      <c r="L119" s="1">
        <f>'[2]Electricity and CHPs_IN'!R$23/SUM('[2]Electricity and CHPs_IN'!R$22:R$23)*L87</f>
        <v>6.1744228915814239E-3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1.3732711310081547E-2</v>
      </c>
      <c r="K120" s="1">
        <f>'[2]Electricity and CHPs_IN'!Q$23/SUM('[2]Electricity and CHPs_IN'!Q$22:Q$23)*K88</f>
        <v>1.7079307367348518E-3</v>
      </c>
      <c r="L120" s="1">
        <f>'[2]Electricity and CHPs_IN'!R$23/SUM('[2]Electricity and CHPs_IN'!R$22:R$23)*L88</f>
        <v>1.6382222724744543E-4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2.0192652089161222E-5</v>
      </c>
      <c r="K122" s="1">
        <f>'[2]Electricity and CHPs_IN'!Q$23/SUM('[2]Electricity and CHPs_IN'!Q$22:Q$23)*K90</f>
        <v>2.6861714119014799E-5</v>
      </c>
      <c r="L122" s="1">
        <f>'[2]Electricity and CHPs_IN'!R$23/SUM('[2]Electricity and CHPs_IN'!R$22:R$23)*L90</f>
        <v>7.1149847334334471E-6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1.118064839047656E-4</v>
      </c>
      <c r="K123" s="1">
        <f>'[2]Electricity and CHPs_IN'!Q$23/SUM('[2]Electricity and CHPs_IN'!Q$22:Q$23)*K91</f>
        <v>2.4386810897439935E-5</v>
      </c>
      <c r="L123" s="1">
        <f>'[2]Electricity and CHPs_IN'!R$23/SUM('[2]Electricity and CHPs_IN'!R$22:R$23)*L91</f>
        <v>6.9014320185246603E-6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1.1584120752582442E-5</v>
      </c>
      <c r="K124" s="1">
        <f>'[2]Electricity and CHPs_IN'!Q$23/SUM('[2]Electricity and CHPs_IN'!Q$22:Q$23)*K92</f>
        <v>4.7312053253636603E-6</v>
      </c>
      <c r="L124" s="1">
        <f>'[2]Electricity and CHPs_IN'!R$23/SUM('[2]Electricity and CHPs_IN'!R$22:R$23)*L92</f>
        <v>2.4667978007471537E-6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1.9747397225720061E-2</v>
      </c>
      <c r="K125" s="1">
        <f>'[2]Electricity and CHPs_IN'!Q$23/SUM('[2]Electricity and CHPs_IN'!Q$22:Q$23)*K93</f>
        <v>2.5728567262620201E-2</v>
      </c>
      <c r="L125" s="1">
        <f>'[2]Electricity and CHPs_IN'!R$23/SUM('[2]Electricity and CHPs_IN'!R$22:R$23)*L93</f>
        <v>1.0605716301614051E-2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6.2754510386086045E-5</v>
      </c>
      <c r="K126" s="1">
        <f>'[2]Electricity and CHPs_IN'!Q$23/SUM('[2]Electricity and CHPs_IN'!Q$22:Q$23)*K94</f>
        <v>3.8136452805663497E-5</v>
      </c>
      <c r="L126" s="1">
        <f>'[2]Electricity and CHPs_IN'!R$23/SUM('[2]Electricity and CHPs_IN'!R$22:R$23)*L94</f>
        <v>4.6821722560772914E-3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1.1059601428598116</v>
      </c>
      <c r="K127" s="1">
        <f t="shared" si="123"/>
        <v>1.1059602140522575</v>
      </c>
      <c r="L127" s="1">
        <f t="shared" ref="L127" si="124">L95</f>
        <v>1.1059603294083913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8.6123195142917344E-2</v>
      </c>
      <c r="K128" s="1">
        <f>'[2]Electricity and CHPs_IN'!Q$23/SUM('[2]Electricity and CHPs_IN'!Q$22:Q$23)*K96</f>
        <v>3.2881516085617145E-2</v>
      </c>
      <c r="L128" s="1">
        <f>'[2]Electricity and CHPs_IN'!R$23/SUM('[2]Electricity and CHPs_IN'!R$22:R$23)*L96</f>
        <v>2.0816160660994838E-6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3.184783436570431E-5</v>
      </c>
      <c r="K129" s="1">
        <f>'[2]Electricity and CHPs_IN'!Q$23/SUM('[2]Electricity and CHPs_IN'!Q$22:Q$23)*K97</f>
        <v>4.6287105122738658E-5</v>
      </c>
      <c r="L129" s="1">
        <f>'[2]Electricity and CHPs_IN'!R$23/SUM('[2]Electricity and CHPs_IN'!R$22:R$23)*L97</f>
        <v>2.6273559807259494E-2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8.889696068084838</v>
      </c>
      <c r="K130" s="1">
        <f t="shared" si="125"/>
        <v>9.0648932697929698</v>
      </c>
      <c r="L130" s="1">
        <f t="shared" ref="L130" si="126">SUM(L131:L136)</f>
        <v>9.4270638232977415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7.4918615192854192</v>
      </c>
      <c r="K131" s="1">
        <f>'[2]Electricity and CHPs'!G19</f>
        <v>7.6680276244794578</v>
      </c>
      <c r="L131" s="1">
        <f>'[2]Electricity and CHPs'!H19</f>
        <v>8.0332779877832063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1.3964177978545025</v>
      </c>
      <c r="K133" s="1">
        <f>'[2]Electricity and CHPs'!G26</f>
        <v>1.3960023491823259</v>
      </c>
      <c r="L133" s="1">
        <f>'[2]Electricity and CHPs'!H26</f>
        <v>1.3934888461549741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1.4167509449166218E-3</v>
      </c>
      <c r="K135" s="1">
        <f>'[2]Electricity and CHPs'!G44</f>
        <v>8.6329613118644316E-4</v>
      </c>
      <c r="L135" s="1">
        <f>'[2]Electricity and CHPs'!H44</f>
        <v>2.9698935956019862E-4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4.4441396585699611</v>
      </c>
      <c r="K137" s="1">
        <f t="shared" si="128"/>
        <v>4.5320149868308919</v>
      </c>
      <c r="L137" s="1">
        <f t="shared" ref="L137" si="129">SUM(L138:L141)</f>
        <v>4.7133834169690907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3.7459307596427101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3.8340138122397289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4.0166389938916032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0.69820889892725124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0.69800117459116284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0.69674442307748707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4.445556409514877</v>
      </c>
      <c r="K144" s="1">
        <f t="shared" si="130"/>
        <v>4.532878282962078</v>
      </c>
      <c r="L144" s="1">
        <f t="shared" ref="L144" si="131">SUM(L145:L150)</f>
        <v>4.7136804063286508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3.7459307596427092</v>
      </c>
      <c r="K145" s="1">
        <f t="shared" si="132"/>
        <v>3.8340138122397289</v>
      </c>
      <c r="L145" s="1">
        <f t="shared" ref="L145" si="133">L131-L138</f>
        <v>4.0166389938916032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0.69820889892725124</v>
      </c>
      <c r="K147" s="1">
        <f t="shared" si="136"/>
        <v>0.69800117459116306</v>
      </c>
      <c r="L147" s="1">
        <f t="shared" ref="L147" si="137">L133-L140</f>
        <v>0.69674442307748707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1.4167509449166218E-3</v>
      </c>
      <c r="K149" s="1">
        <f t="shared" si="140"/>
        <v>8.6329613118644316E-4</v>
      </c>
      <c r="L149" s="1">
        <f t="shared" ref="L149" si="141">L135-L142</f>
        <v>2.9698935956019862E-4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3.5398879570753849</v>
      </c>
      <c r="K151" s="1">
        <f t="shared" si="147"/>
        <v>4.5422491106105207</v>
      </c>
      <c r="L151" s="1">
        <f t="shared" ref="L151" si="148">SUM(L152:L158)</f>
        <v>5.8867309667619434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1.130751904304228</v>
      </c>
      <c r="K152" s="1">
        <f>'[2]Electricity and CHPs'!G25</f>
        <v>1.0779040899697869</v>
      </c>
      <c r="L152" s="1">
        <f>'[2]Electricity and CHPs'!H25</f>
        <v>1.9726674775936637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2.404341869883805</v>
      </c>
      <c r="K154" s="1">
        <f>'[2]Electricity and CHPs'!G42</f>
        <v>3.4609220835732253</v>
      </c>
      <c r="L154" s="1">
        <f>'[2]Electricity and CHPs'!H42</f>
        <v>3.9121488018181552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1.2090248349331091E-3</v>
      </c>
      <c r="K156" s="1">
        <f>'[2]Electricity and CHPs'!G50</f>
        <v>9.5588983122331774E-4</v>
      </c>
      <c r="L156" s="1">
        <f>'[2]Electricity and CHPs'!H50</f>
        <v>5.9892595383217334E-4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2.3393232057385672E-3</v>
      </c>
      <c r="K157" s="1">
        <f>'[2]Electricity and CHPs'!G53</f>
        <v>1.47312247214983E-3</v>
      </c>
      <c r="L157" s="1">
        <f>'[2]Electricity and CHPs'!H53</f>
        <v>9.723669589751841E-4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1.2458348466801935E-3</v>
      </c>
      <c r="K158" s="1">
        <f>'[2]Electricity and CHPs'!G56</f>
        <v>9.9392476413576224E-4</v>
      </c>
      <c r="L158" s="1">
        <f>'[2]Electricity and CHPs'!H56</f>
        <v>3.4339443731789106E-4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0.90413225305381739</v>
      </c>
      <c r="K159" s="1">
        <f t="shared" si="149"/>
        <v>0.90414011117644333</v>
      </c>
      <c r="L159" s="1">
        <f t="shared" si="149"/>
        <v>0.90422127071530256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0.90413225305381739</v>
      </c>
      <c r="K160" s="1">
        <f>'[2]Electricity and CHPs'!G33</f>
        <v>0.90414011117644333</v>
      </c>
      <c r="L160" s="1">
        <f>'[2]Electricity and CHPs'!H33</f>
        <v>0.90422127071530256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39.770039958941148</v>
      </c>
      <c r="K161" s="1">
        <f t="shared" si="150"/>
        <v>49.14229198693603</v>
      </c>
      <c r="L161" s="1">
        <f t="shared" ref="L161" si="151">SUM(L162:L166)</f>
        <v>66.447050497206334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0.73020656879875923</v>
      </c>
      <c r="K162" s="1">
        <f>'[2]Electricity and CHPs'!G34</f>
        <v>1.9123171264698526</v>
      </c>
      <c r="L162" s="1">
        <f>'[2]Electricity and CHPs'!H34</f>
        <v>14.16774527610665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19.125531229180762</v>
      </c>
      <c r="K163" s="1">
        <f>'[2]Electricity and CHPs'!G35</f>
        <v>26.251659227810066</v>
      </c>
      <c r="L163" s="1">
        <f>'[2]Electricity and CHPs'!H35</f>
        <v>28.998167142980609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4.6125110542190946</v>
      </c>
      <c r="K164" s="1">
        <f>'[2]Electricity and CHPs'!G36</f>
        <v>4.8959712641802717</v>
      </c>
      <c r="L164" s="1">
        <f>'[2]Electricity and CHPs'!H36</f>
        <v>5.5162195796313229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4.0163248779886969</v>
      </c>
      <c r="K165" s="1">
        <f>'[2]Electricity and CHPs'!G37</f>
        <v>4.2212012943039063</v>
      </c>
      <c r="L165" s="1">
        <f>'[2]Electricity and CHPs'!H37</f>
        <v>4.6628351574746887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11.285466228753833</v>
      </c>
      <c r="K166" s="1">
        <f>'[2]Electricity and CHPs'!G38</f>
        <v>11.861143074171936</v>
      </c>
      <c r="L166" s="1">
        <f>'[2]Electricity and CHPs'!H38</f>
        <v>13.102083341013051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2.2152222773929461E-3</v>
      </c>
      <c r="L167" s="1">
        <f>'[2]Electricity and CHPs'!H32</f>
        <v>1.4149999496023993E-2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2.2152222773929461E-3</v>
      </c>
      <c r="L168" s="1">
        <f t="shared" ref="L168" si="156">L167</f>
        <v>1.4149999496023993E-2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0.65715514499518446</v>
      </c>
      <c r="K173" s="1">
        <f t="shared" si="160"/>
        <v>0.66808304959257692</v>
      </c>
      <c r="L173" s="1">
        <f t="shared" ref="L173" si="161">SUM(L174:L180)</f>
        <v>2.1520448698468337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3.185000457218313E-3</v>
      </c>
      <c r="K174" s="1">
        <f>'[2]Electricity and CHPs'!G70</f>
        <v>1.0943405225172253E-3</v>
      </c>
      <c r="L174" s="1">
        <f>'[2]Electricity and CHPs'!H70</f>
        <v>9.4489854899057688E-2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2.3952587455849095E-2</v>
      </c>
      <c r="K175" s="1">
        <f>'[2]Electricity and CHPs'!G71</f>
        <v>2.3995472324190231E-2</v>
      </c>
      <c r="L175" s="1">
        <f>'[2]Electricity and CHPs'!H71</f>
        <v>0.16332553710718456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4.2801511251114741E-2</v>
      </c>
      <c r="K176" s="1">
        <f>'[2]Electricity and CHPs'!G72</f>
        <v>2.7406637044523754E-2</v>
      </c>
      <c r="L176" s="1">
        <f>'[2]Electricity and CHPs'!H72</f>
        <v>0.37153363341870294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0.16371872830762182</v>
      </c>
      <c r="K177" s="1">
        <f>'[2]Electricity and CHPs'!G73</f>
        <v>0.28984764797055446</v>
      </c>
      <c r="L177" s="1">
        <f>'[2]Electricity and CHPs'!H73</f>
        <v>0.67633304918143644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0.17821724689542559</v>
      </c>
      <c r="K178" s="1">
        <f>'[2]Electricity and CHPs'!G74</f>
        <v>0.13416168300960743</v>
      </c>
      <c r="L178" s="1">
        <f>'[2]Electricity and CHPs'!H74</f>
        <v>0.37253534304725311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8.3913990979134656E-2</v>
      </c>
      <c r="K179" s="1">
        <f>'[2]Electricity and CHPs'!G75</f>
        <v>6.5651541238740507E-2</v>
      </c>
      <c r="L179" s="1">
        <f>'[2]Electricity and CHPs'!H75</f>
        <v>0.12807618332026749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0.16136607964882022</v>
      </c>
      <c r="K180" s="1">
        <f>'[2]Electricity and CHPs'!G76</f>
        <v>0.12592572748244329</v>
      </c>
      <c r="L180" s="1">
        <f>'[2]Electricity and CHPs'!H76</f>
        <v>0.34575126887293145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43.322172311589746</v>
      </c>
      <c r="K181" s="3">
        <f t="shared" si="162"/>
        <v>49.167438772115403</v>
      </c>
      <c r="L181" s="3">
        <f t="shared" ref="L181" si="163">SUM(L182,L233)</f>
        <v>47.233690869913019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25.245680945623512</v>
      </c>
      <c r="K182" s="1">
        <f t="shared" si="164"/>
        <v>25.57279737251184</v>
      </c>
      <c r="L182" s="1">
        <f t="shared" ref="L182" si="165">L183+L210</f>
        <v>26.845880329989427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15.344439514076226</v>
      </c>
      <c r="K183" s="1">
        <f t="shared" si="166"/>
        <v>16.816828820728741</v>
      </c>
      <c r="L183" s="1">
        <f t="shared" ref="L183" si="167">SUM(L185,L189,L190,L198,L199,L207,L209)</f>
        <v>19.355159944191485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3.4647071577423791E-3</v>
      </c>
      <c r="K184" s="1">
        <f t="shared" si="168"/>
        <v>3.3062849082370967E-3</v>
      </c>
      <c r="L184" s="1">
        <f t="shared" si="168"/>
        <v>1.6969355286014249E-3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3.4647071577423791E-3</v>
      </c>
      <c r="K185" s="1">
        <f>'[2]Electricity and CHPs'!G$94</f>
        <v>3.3062849082370967E-3</v>
      </c>
      <c r="L185" s="1">
        <f>'[2]Electricity and CHPs'!H$94</f>
        <v>1.6969355286014249E-3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3.4647071577423791E-3</v>
      </c>
      <c r="K186" s="1">
        <f t="shared" si="169"/>
        <v>3.3062849082370967E-3</v>
      </c>
      <c r="L186" s="1">
        <f t="shared" ref="L186" si="170">L185-L187</f>
        <v>1.6969355286014249E-3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4.0855860468194977E-2</v>
      </c>
      <c r="K188" s="1">
        <f t="shared" si="173"/>
        <v>1.959779288938841</v>
      </c>
      <c r="L188" s="1">
        <f t="shared" ref="L188" si="174">SUM(L189:L190)</f>
        <v>2.795471300056064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4.0855860468194977E-2</v>
      </c>
      <c r="K189" s="1">
        <f>'[2]Electricity and CHPs'!G$91</f>
        <v>1.4725422732770148</v>
      </c>
      <c r="L189" s="1">
        <f>'[2]Electricity and CHPs'!H$91</f>
        <v>0.48311001800930742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0.48723701566182609</v>
      </c>
      <c r="L190" s="1">
        <f>'[2]Electricity and CHPs'!H$95</f>
        <v>2.3123612820467567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4.0166258962749619E-2</v>
      </c>
      <c r="K191" s="1">
        <f t="shared" si="175"/>
        <v>1.9464779767772182</v>
      </c>
      <c r="L191" s="1">
        <f t="shared" ref="L191" si="176">SUM(L192:L193)</f>
        <v>2.7855809514710779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4.0166258962749619E-2</v>
      </c>
      <c r="K192" s="1">
        <f t="shared" si="177"/>
        <v>1.4625479108717214</v>
      </c>
      <c r="L192" s="1">
        <f t="shared" ref="L192" si="178">L189-L195</f>
        <v>0.48140077975566653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0.48393006590549686</v>
      </c>
      <c r="L193" s="1">
        <f t="shared" ref="L193" si="180">L190-L196</f>
        <v>2.3041801717154113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6.8960150544535731E-4</v>
      </c>
      <c r="K194" s="1">
        <f t="shared" si="181"/>
        <v>1.3301312161622662E-2</v>
      </c>
      <c r="L194" s="1">
        <f t="shared" ref="L194" si="182">SUM(L195:L196)</f>
        <v>9.8903485849862714E-3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6.8960150544535731E-4</v>
      </c>
      <c r="K195" s="1">
        <f t="shared" si="183"/>
        <v>9.9943624052934287E-3</v>
      </c>
      <c r="L195" s="1">
        <f t="shared" ref="L195" si="184">L189*IFERROR(L118/L86,0)</f>
        <v>1.7092382536408866E-3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3.3069497563292336E-3</v>
      </c>
      <c r="L196" s="1">
        <f t="shared" ref="L196" si="185">L190*IFERROR(L119/L87,0)</f>
        <v>8.1811103313453853E-3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12.342947974803275</v>
      </c>
      <c r="K197" s="1">
        <f t="shared" si="186"/>
        <v>12.034787098944978</v>
      </c>
      <c r="L197" s="1">
        <f t="shared" ref="L197" si="187">SUM(L198:L199)</f>
        <v>11.399072535688054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12.342947974803275</v>
      </c>
      <c r="K198" s="1">
        <f>'[2]Electricity and CHPs'!G$93-K199</f>
        <v>12.034787098944978</v>
      </c>
      <c r="L198" s="1">
        <f>'[2]Electricity and CHPs'!H$93-L199</f>
        <v>11.399072535688054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6.1714739874016384</v>
      </c>
      <c r="K200" s="1">
        <f t="shared" si="188"/>
        <v>6.0173935494724882</v>
      </c>
      <c r="L200" s="1">
        <f t="shared" ref="L200" si="189">SUM(L201:L202)</f>
        <v>5.6995362678440271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6.1714739874016384</v>
      </c>
      <c r="K201" s="1">
        <f t="shared" si="190"/>
        <v>6.0173935494724882</v>
      </c>
      <c r="L201" s="1">
        <f t="shared" ref="L201" si="191">L198*L140/L133</f>
        <v>5.6995362678440271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6.1714739874016367</v>
      </c>
      <c r="K203" s="1">
        <f t="shared" si="194"/>
        <v>6.0173935494724899</v>
      </c>
      <c r="L203" s="1">
        <f t="shared" ref="L203" si="195">SUM(L204:L205)</f>
        <v>5.6995362678440271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6.1714739874016367</v>
      </c>
      <c r="K204" s="1">
        <f t="shared" si="196"/>
        <v>6.0173935494724899</v>
      </c>
      <c r="L204" s="1">
        <f t="shared" ref="L204" si="197">L198-L201</f>
        <v>5.6995362678440271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2.9571709716470127</v>
      </c>
      <c r="K206" s="1">
        <f t="shared" si="199"/>
        <v>2.8189561479366865</v>
      </c>
      <c r="L206" s="1">
        <f t="shared" si="199"/>
        <v>5.1589191729187656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2.9571709716470127</v>
      </c>
      <c r="K207" s="1">
        <f>'[2]Electricity and CHPs'!G$92</f>
        <v>2.8189561479366865</v>
      </c>
      <c r="L207" s="1">
        <f>'[2]Electricity and CHPs'!H$92</f>
        <v>5.1589191729187656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9.9012414315472874</v>
      </c>
      <c r="K210" s="1">
        <f t="shared" si="201"/>
        <v>8.7559685517830985</v>
      </c>
      <c r="L210" s="1">
        <f t="shared" ref="L210" si="202">SUM(L211,L217,L219,L225,L227,L229,L231)</f>
        <v>7.4907203857979416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2.59889139749479</v>
      </c>
      <c r="K211" s="1">
        <f t="shared" si="203"/>
        <v>2.5988441225436878</v>
      </c>
      <c r="L211" s="1">
        <f t="shared" si="203"/>
        <v>0.90353891453758162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2.59889139749479</v>
      </c>
      <c r="K212" s="1">
        <f>'[2]Electricity and CHPs'!G$97+K216</f>
        <v>2.5988441225436878</v>
      </c>
      <c r="L212" s="1">
        <f>'[2]Electricity and CHPs'!H$97+L216</f>
        <v>0.90353891453758162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1.6971144554185895</v>
      </c>
      <c r="K213" s="1">
        <f t="shared" si="204"/>
        <v>1.6970670936700902</v>
      </c>
      <c r="L213" s="1">
        <f t="shared" si="204"/>
        <v>1.7602330569426172E-3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1.6971144554185895</v>
      </c>
      <c r="K214" s="1">
        <f t="shared" si="205"/>
        <v>1.6970670936700902</v>
      </c>
      <c r="L214" s="1">
        <f t="shared" ref="L214" si="206">L212-L216</f>
        <v>1.7602330569426172E-3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0.90177694207620063</v>
      </c>
      <c r="K215" s="1">
        <f t="shared" si="207"/>
        <v>0.90177702887359756</v>
      </c>
      <c r="L215" s="1">
        <f t="shared" si="207"/>
        <v>0.901778681480639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0.90177694207620063</v>
      </c>
      <c r="K216" s="1">
        <f>'[2]Electricity and CHPs'!G$98</f>
        <v>0.90177702887359756</v>
      </c>
      <c r="L216" s="1">
        <f>'[2]Electricity and CHPs'!H$98</f>
        <v>0.901778681480639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1.2999802645689991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1.2999802645689991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3.0243359642625437E-4</v>
      </c>
      <c r="K219" s="1">
        <f t="shared" si="209"/>
        <v>3.1405642795262159E-4</v>
      </c>
      <c r="L219" s="1">
        <f t="shared" si="209"/>
        <v>1.67176150899452E-4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3.0243359642625437E-4</v>
      </c>
      <c r="K220" s="1">
        <f>'[2]Electricity and CHPs'!G$100</f>
        <v>3.1405642795262159E-4</v>
      </c>
      <c r="L220" s="1">
        <f>'[2]Electricity and CHPs'!H$100</f>
        <v>1.67176150899452E-4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3.0243359642625437E-4</v>
      </c>
      <c r="K221" s="1">
        <f t="shared" si="210"/>
        <v>3.1405642795262159E-4</v>
      </c>
      <c r="L221" s="1">
        <f t="shared" si="210"/>
        <v>1.67176150899452E-4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3.0243359642625437E-4</v>
      </c>
      <c r="K222" s="1">
        <f t="shared" si="211"/>
        <v>3.1405642795262159E-4</v>
      </c>
      <c r="L222" s="1">
        <f t="shared" ref="L222" si="212">L220-L224</f>
        <v>1.67176150899452E-4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0.5465255619141216</v>
      </c>
      <c r="K225" s="1">
        <f t="shared" si="214"/>
        <v>0.42289431207456957</v>
      </c>
      <c r="L225" s="1">
        <f t="shared" si="214"/>
        <v>0.25321221394522625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0.5465255619141216</v>
      </c>
      <c r="K226" s="1">
        <f>'[2]Electricity and CHPs'!G$101</f>
        <v>0.42289431207456957</v>
      </c>
      <c r="L226" s="1">
        <f>'[2]Electricity and CHPs'!H$101</f>
        <v>0.25321221394522625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3.5669092371461073E-5</v>
      </c>
      <c r="K227" s="1">
        <f t="shared" si="215"/>
        <v>3.6256933924013048E-5</v>
      </c>
      <c r="L227" s="1">
        <f t="shared" si="215"/>
        <v>3.6634816276277225E-5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3.5669092371461073E-5</v>
      </c>
      <c r="K228" s="1">
        <f>'[2]Electricity and CHPs'!G$102</f>
        <v>3.6256933924013048E-5</v>
      </c>
      <c r="L228" s="1">
        <f>'[2]Electricity and CHPs'!H$102</f>
        <v>3.6634816276277225E-5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8.7583693685646215E-5</v>
      </c>
      <c r="L229" s="1">
        <f t="shared" si="216"/>
        <v>9.0679148403245019E-5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8.7583693685646215E-5</v>
      </c>
      <c r="L230" s="1">
        <f>'[2]Electricity and CHPs'!H$90</f>
        <v>9.0679148403245019E-5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5.4555061048805786</v>
      </c>
      <c r="K231" s="1">
        <f t="shared" si="217"/>
        <v>5.7337922201092795</v>
      </c>
      <c r="L231" s="1">
        <f t="shared" si="217"/>
        <v>6.3336747671995548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5.4555061048805786</v>
      </c>
      <c r="K232" s="1">
        <f>'[2]Electricity and CHPs'!G$123</f>
        <v>5.7337922201092795</v>
      </c>
      <c r="L232" s="1">
        <f>'[2]Electricity and CHPs'!H$123</f>
        <v>6.3336747671995548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18.076491365966234</v>
      </c>
      <c r="K233" s="1">
        <f t="shared" si="218"/>
        <v>23.594641399603567</v>
      </c>
      <c r="L233" s="1">
        <f t="shared" ref="L233" si="219">SUM(L234,L240,L273,L282,L288)</f>
        <v>20.387810539923588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0.84084769546168459</v>
      </c>
      <c r="K234" s="1">
        <f t="shared" si="220"/>
        <v>3.4277683772762246E-2</v>
      </c>
      <c r="L234" s="1">
        <f t="shared" si="220"/>
        <v>0.3406873850707815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0.84084769546168459</v>
      </c>
      <c r="K235" s="1">
        <f>'[2]Electricity and CHPs'!G$104</f>
        <v>3.4277683772762246E-2</v>
      </c>
      <c r="L235" s="1">
        <f>'[2]Electricity and CHPs'!H$104</f>
        <v>0.3406873850707815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0.84084769546168459</v>
      </c>
      <c r="K236" s="1">
        <f t="shared" si="221"/>
        <v>3.4277683772762246E-2</v>
      </c>
      <c r="L236" s="1">
        <f t="shared" si="221"/>
        <v>0.3406873850707815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0.84084769546168459</v>
      </c>
      <c r="K237" s="1">
        <f t="shared" si="222"/>
        <v>3.4277683772762246E-2</v>
      </c>
      <c r="L237" s="1">
        <f t="shared" ref="L237" si="223">L235-L239</f>
        <v>0.3406873850707815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12.129807622367787</v>
      </c>
      <c r="K240" s="1">
        <f t="shared" si="227"/>
        <v>16.226897257034921</v>
      </c>
      <c r="L240" s="1">
        <f t="shared" ref="L240" si="228">SUM(L241:L250)</f>
        <v>11.765836884911941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1.3241316047062497</v>
      </c>
      <c r="K241" s="1">
        <f>'[2]Electricity and CHPs'!G$103-K242</f>
        <v>0.28501163813868891</v>
      </c>
      <c r="L241" s="1">
        <f>'[2]Electricity and CHPs'!H$103-L242</f>
        <v>5.1177840825392798E-2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5.6798043964286437E-4</v>
      </c>
      <c r="K243" s="1">
        <f>'[2]Electricity and CHPs'!G$107</f>
        <v>1.779164001357119E-3</v>
      </c>
      <c r="L243" s="1">
        <f>'[2]Electricity and CHPs'!H$107</f>
        <v>8.1146612034358715E-4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1.650400913206972E-2</v>
      </c>
      <c r="K244" s="1">
        <f>'[2]Electricity and CHPs'!G$109</f>
        <v>9.5465016706765115E-3</v>
      </c>
      <c r="L244" s="1">
        <f>'[2]Electricity and CHPs'!H$109</f>
        <v>5.6321141563569948E-3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2.3965861399824178</v>
      </c>
      <c r="K246" s="1">
        <f>'[2]Electricity and CHPs'!G$112</f>
        <v>7.6556107635864441</v>
      </c>
      <c r="L246" s="1">
        <f>'[2]Electricity and CHPs'!H$112</f>
        <v>8.5454340025582525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1.1649325829816088</v>
      </c>
      <c r="K248" s="1">
        <f>'[2]Electricity and CHPs'!G$115</f>
        <v>1.0059269929934849</v>
      </c>
      <c r="L248" s="1">
        <f>'[2]Electricity and CHPs'!H$115</f>
        <v>1.005927097915748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7.2265242987143203</v>
      </c>
      <c r="K249" s="1">
        <f>'[2]Electricity and CHPs'!G$116</f>
        <v>7.2670102126571559</v>
      </c>
      <c r="L249" s="1">
        <f>'[2]Electricity and CHPs'!H$116</f>
        <v>8.8254189230754852E-4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5.6100641147847604E-4</v>
      </c>
      <c r="K250" s="1">
        <f>'[2]Electricity and CHPs'!G$118</f>
        <v>2.0119839871140222E-3</v>
      </c>
      <c r="L250" s="1">
        <f>'[2]Electricity and CHPs'!H$118</f>
        <v>2.1559718214435408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10.779800138318626</v>
      </c>
      <c r="K251" s="1">
        <f t="shared" si="229"/>
        <v>15.117663285532435</v>
      </c>
      <c r="L251" s="1">
        <f t="shared" ref="L251" si="230">SUM(L252:L261)</f>
        <v>10.721841337309638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1.3017817352493564</v>
      </c>
      <c r="K252" s="1">
        <f t="shared" si="231"/>
        <v>0.28307722195724694</v>
      </c>
      <c r="L252" s="1">
        <f t="shared" ref="L252" si="232">L241-L263</f>
        <v>5.0996774153171935E-2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5.5839356124273503E-4</v>
      </c>
      <c r="K254" s="1">
        <f t="shared" si="231"/>
        <v>1.7670885518907729E-3</v>
      </c>
      <c r="L254" s="1">
        <f t="shared" ref="L254" si="234">L243-L265</f>
        <v>8.0859516159150001E-4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1.6225439805345611E-2</v>
      </c>
      <c r="K255" s="1">
        <f t="shared" si="235"/>
        <v>9.4817081505644187E-3</v>
      </c>
      <c r="L255" s="1">
        <f t="shared" ref="L255" si="236">L244-L266</f>
        <v>5.6121877946462917E-3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2.3561344302124589</v>
      </c>
      <c r="K257" s="1">
        <f t="shared" si="239"/>
        <v>7.603650999990065</v>
      </c>
      <c r="L257" s="1">
        <f t="shared" ref="L257" si="240">L246-L268</f>
        <v>8.5152003453235672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7.1045486022433018</v>
      </c>
      <c r="K260" s="1">
        <f t="shared" si="245"/>
        <v>7.21768793852873</v>
      </c>
      <c r="L260" s="1">
        <f t="shared" ref="L260" si="246">L249-L271</f>
        <v>8.7941946820839934E-4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5.5153724692076904E-4</v>
      </c>
      <c r="K261" s="1">
        <f t="shared" si="247"/>
        <v>1.9983283539374511E-3</v>
      </c>
      <c r="L261" s="1">
        <f t="shared" ref="L261" si="248">L250-L272</f>
        <v>2.1483440154084521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1.3500074840491618</v>
      </c>
      <c r="K262" s="1">
        <f t="shared" si="249"/>
        <v>1.1092339715024864</v>
      </c>
      <c r="L262" s="1">
        <f t="shared" ref="L262" si="250">SUM(L263:L272)</f>
        <v>1.0439955476023046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2.234986945689333E-2</v>
      </c>
      <c r="K263" s="1">
        <f t="shared" si="251"/>
        <v>1.9344161814419743E-3</v>
      </c>
      <c r="L263" s="1">
        <f t="shared" ref="L263" si="252">L241*IFERROR(L120/L88,0)</f>
        <v>1.8106667222086127E-4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9.5868784001293039E-6</v>
      </c>
      <c r="K265" s="1">
        <f t="shared" si="251"/>
        <v>1.207544946634611E-5</v>
      </c>
      <c r="L265" s="1">
        <f t="shared" ref="L265" si="254">L243*IFERROR(L122/L90,0)</f>
        <v>2.8709587520871843E-6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2.785693267241087E-4</v>
      </c>
      <c r="K266" s="1">
        <f t="shared" si="251"/>
        <v>6.4793520112092204E-5</v>
      </c>
      <c r="L266" s="1">
        <f t="shared" ref="L266" si="255">L244*IFERROR(L123/L91,0)</f>
        <v>1.9926361710703092E-5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4.0451709769958724E-2</v>
      </c>
      <c r="K268" s="1">
        <f t="shared" si="251"/>
        <v>5.1959763596378904E-2</v>
      </c>
      <c r="L268" s="1">
        <f t="shared" ref="L268" si="257">L246*IFERROR(L125/L93,0)</f>
        <v>3.0233657234685463E-2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1.1649325829816088</v>
      </c>
      <c r="K270" s="1">
        <f t="shared" si="251"/>
        <v>1.0059269929934849</v>
      </c>
      <c r="L270" s="1">
        <f t="shared" ref="L270" si="259">L248*IFERROR(L127/L95,0)</f>
        <v>1.005927097915748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0.12197569647101889</v>
      </c>
      <c r="K271" s="1">
        <f t="shared" si="251"/>
        <v>4.9322274128425707E-2</v>
      </c>
      <c r="L271" s="1">
        <f t="shared" ref="L271" si="260">L249*IFERROR(L128/L96,0)</f>
        <v>3.122424099149225E-6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9.4691645577070065E-6</v>
      </c>
      <c r="K272" s="1">
        <f t="shared" si="251"/>
        <v>1.3655633176570917E-5</v>
      </c>
      <c r="L272" s="1">
        <f t="shared" ref="L272" si="261">L250*IFERROR(L129/L97,0)</f>
        <v>7.6278060350885206E-3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8.3608632614830571E-3</v>
      </c>
      <c r="K273" s="1">
        <f t="shared" si="262"/>
        <v>4.3726285150072616E-3</v>
      </c>
      <c r="L273" s="1">
        <f t="shared" ref="L273" si="263">SUM(L274:L275)</f>
        <v>1.0074613513527753E-3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8.3608632614830571E-3</v>
      </c>
      <c r="K274" s="1">
        <f>'[2]Electricity and CHPs'!G$106-K275</f>
        <v>4.3726285150072616E-3</v>
      </c>
      <c r="L274" s="1">
        <f>'[2]Electricity and CHPs'!H$106-L275</f>
        <v>1.0074613513527753E-3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8.3608632614830571E-3</v>
      </c>
      <c r="K279" s="1">
        <f t="shared" si="266"/>
        <v>4.3726285150072616E-3</v>
      </c>
      <c r="L279" s="1">
        <f t="shared" ref="L279" si="267">SUM(L280:L281)</f>
        <v>1.0074613513527753E-3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8.3608632614830571E-3</v>
      </c>
      <c r="K280" s="1">
        <f t="shared" si="268"/>
        <v>4.3726285150072616E-3</v>
      </c>
      <c r="L280" s="1">
        <f t="shared" ref="L280" si="269">L274</f>
        <v>1.0074613513527753E-3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5.097475184875278</v>
      </c>
      <c r="K282" s="1">
        <f t="shared" si="272"/>
        <v>7.3290938302808808</v>
      </c>
      <c r="L282" s="1">
        <f t="shared" ref="L282" si="273">SUM(L283:L287)</f>
        <v>8.2802788085895127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5.0861078016772936</v>
      </c>
      <c r="K283" s="1">
        <f>'[2]Electricity and CHPs'!G$105-K284</f>
        <v>7.3211813306356817</v>
      </c>
      <c r="L283" s="1">
        <f>'[2]Electricity and CHPs'!H$105-L284</f>
        <v>8.2756993884614971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3.1964097360555038E-3</v>
      </c>
      <c r="K285" s="1">
        <f>'[2]Electricity and CHPs'!G$110</f>
        <v>2.4738576353036572E-3</v>
      </c>
      <c r="L285" s="1">
        <f>'[2]Electricity and CHPs'!H$110</f>
        <v>1.4885205000745617E-3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6.2228302024572787E-3</v>
      </c>
      <c r="K286" s="1">
        <f>'[2]Electricity and CHPs'!G$113</f>
        <v>3.9186509111374841E-3</v>
      </c>
      <c r="L286" s="1">
        <f>'[2]Electricity and CHPs'!H$113</f>
        <v>2.5865919105743825E-3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1.9481432594710833E-3</v>
      </c>
      <c r="K287" s="1">
        <f>'[2]Electricity and CHPs'!G$117</f>
        <v>1.5199910987584897E-3</v>
      </c>
      <c r="L287" s="1">
        <f>'[2]Electricity and CHPs'!H$117</f>
        <v>5.0430771736648409E-4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397.38091750402646</v>
      </c>
      <c r="K291" s="3">
        <f t="shared" ref="K291:L291" si="279">SUM(K292,K294,K302,K310,K358,K379,K387,K389,K397,K401,K395)</f>
        <v>344.02743014491284</v>
      </c>
      <c r="L291" s="3">
        <f t="shared" si="279"/>
        <v>291.00030435419092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167.60345997403317</v>
      </c>
      <c r="K292" s="1">
        <f t="shared" si="280"/>
        <v>98.94550500573375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167.60345997403317</v>
      </c>
      <c r="K293" s="1">
        <f>'[2]Electricity and CHPs_IN'!G$14</f>
        <v>98.94550500573375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150.67650089971099</v>
      </c>
      <c r="K294" s="1">
        <f t="shared" si="282"/>
        <v>150.80707163256116</v>
      </c>
      <c r="L294" s="1">
        <f t="shared" ref="L294" si="283">SUM(L295:L297)</f>
        <v>151.04818710000362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71.522014883984426</v>
      </c>
      <c r="K295" s="1">
        <f>'[2]Electricity and CHPs_IN'!G$15</f>
        <v>72.605806161008573</v>
      </c>
      <c r="L295" s="1">
        <f>'[2]Electricity and CHPs_IN'!H$15</f>
        <v>74.775641131979313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63.385012466095432</v>
      </c>
      <c r="K296" s="1">
        <f>'[2]Electricity and CHPs_IN'!G$16</f>
        <v>62.301222011200522</v>
      </c>
      <c r="L296" s="1">
        <f>'[2]Electricity and CHPs_IN'!H$16</f>
        <v>60.131388843737213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15.769473549631135</v>
      </c>
      <c r="K297" s="1">
        <f>'[2]Electricity and CHPs_IN'!G$13</f>
        <v>15.900043460352075</v>
      </c>
      <c r="L297" s="1">
        <f>'[2]Electricity and CHPs_IN'!H$13</f>
        <v>16.141157124287112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0.11347866203533</v>
      </c>
      <c r="K298" s="1">
        <f t="shared" si="284"/>
        <v>2.4978500836055115E-2</v>
      </c>
      <c r="L298" s="1">
        <f t="shared" ref="L298" si="285">SUM(L299:L301)</f>
        <v>0.19644932180141014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4.2688619762095668E-3</v>
      </c>
      <c r="K299" s="1">
        <f>'[2]Electricity and CHPs_IN'!G$18</f>
        <v>5.5336310565474419E-3</v>
      </c>
      <c r="L299" s="1">
        <f>'[2]Electricity and CHPs_IN'!H$18</f>
        <v>1.1405882653472489E-2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1.0668819489016695E-3</v>
      </c>
      <c r="K300" s="1">
        <f>IFERROR(K72/SUM(K72,K185),0)*'[2]Electricity and CHPs_IN'!G$28</f>
        <v>9.7522001780158644E-4</v>
      </c>
      <c r="L300" s="1">
        <f>IFERROR(L72/SUM(L72,L185),0)*'[2]Electricity and CHPs_IN'!H$28</f>
        <v>5.0703326615723172E-4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0.10814291811021876</v>
      </c>
      <c r="K301" s="1">
        <f>IFERROR(K73/SUM(K73,K235),0)*'[2]Electricity and CHPs_IN'!G$41</f>
        <v>1.8469649761706088E-2</v>
      </c>
      <c r="L301" s="1">
        <f>IFERROR(L73/SUM(L73,L235),0)*'[2]Electricity and CHPs_IN'!H$41</f>
        <v>0.18453640588178041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0.11347866203533</v>
      </c>
      <c r="K302" s="1">
        <f t="shared" si="286"/>
        <v>2.4978500836055115E-2</v>
      </c>
      <c r="L302" s="1">
        <f t="shared" ref="L302" si="287">L298</f>
        <v>0.19644932180141014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4.2688619762095668E-3</v>
      </c>
      <c r="K303" s="1">
        <f t="shared" si="288"/>
        <v>5.5336310565474419E-3</v>
      </c>
      <c r="L303" s="1">
        <f t="shared" ref="L303" si="289">L299</f>
        <v>1.1405882653472489E-2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1.0668819489016695E-3</v>
      </c>
      <c r="K304" s="1">
        <f t="shared" si="290"/>
        <v>9.7522001780158644E-4</v>
      </c>
      <c r="L304" s="1">
        <f t="shared" ref="L304" si="291">L300</f>
        <v>5.0703326615723172E-4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0.10814291811021876</v>
      </c>
      <c r="K305" s="1">
        <f t="shared" si="292"/>
        <v>1.8469649761706088E-2</v>
      </c>
      <c r="L305" s="1">
        <f t="shared" ref="L305" si="293">L301</f>
        <v>0.18453640588178041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9.5120046742027391</v>
      </c>
      <c r="K310" s="1">
        <f t="shared" si="294"/>
        <v>14.025158973875008</v>
      </c>
      <c r="L310" s="1">
        <f t="shared" ref="L310" si="295">SUM(L311:L325)</f>
        <v>38.313279548576787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1.2715743682158893</v>
      </c>
      <c r="L311" s="1">
        <f>'[2]Electricity and CHPs_IN'!H$21</f>
        <v>19.801295306704215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9.0080434855392202E-3</v>
      </c>
      <c r="K312" s="1">
        <f>'[2]Electricity and CHPs_IN'!G$22</f>
        <v>9.0925757949464978E-3</v>
      </c>
      <c r="L312" s="1">
        <f>'[2]Electricity and CHPs_IN'!H$22</f>
        <v>1.315094360843687E-2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1.7828401251314903E-4</v>
      </c>
      <c r="L313" s="1">
        <f>'[2]Electricity and CHPs_IN'!H$23</f>
        <v>1.0001387492528927E-4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2.4897237753119337E-2</v>
      </c>
      <c r="K314" s="1">
        <f>IFERROR(K86/SUM(K86+K189),0)*'[2]Electricity and CHPs_IN'!G$24</f>
        <v>0.89619789732374122</v>
      </c>
      <c r="L314" s="1">
        <f>IFERROR(L86/SUM(L86+L189),0)*'[2]Electricity and CHPs_IN'!H$24</f>
        <v>0.29714214650001636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0.41994140544005615</v>
      </c>
      <c r="L315" s="1">
        <f>IFERROR(L87/SUM(L87+L190),0)*'[2]Electricity and CHPs_IN'!H$29</f>
        <v>1.8765358344871237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0.8602443596384699</v>
      </c>
      <c r="K316" s="1">
        <f>K88/SUM(K88,K241)*'[2]Electricity and CHPs_IN'!G$39</f>
        <v>0.33010668884271138</v>
      </c>
      <c r="L316" s="1">
        <f>L88/SUM(L88,L241)*'[2]Electricity and CHPs_IN'!H$39</f>
        <v>6.1819025387041836E-2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8.2386945408302378E-3</v>
      </c>
      <c r="K319" s="1">
        <f>K91/SUM(K91,K244)*'[2]Electricity and CHPs_IN'!G$48</f>
        <v>4.5347847339109312E-3</v>
      </c>
      <c r="L319" s="1">
        <f>L91/SUM(L91,L244)*'[2]Electricity and CHPs_IN'!H$48</f>
        <v>2.260392080833709E-3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1.5960657607869098E-3</v>
      </c>
      <c r="K320" s="1">
        <f>IFERROR(K92/SUM(K92,K245),0)*'[2]Electricity and CHPs_IN'!G$49</f>
        <v>1.5842794810050683E-3</v>
      </c>
      <c r="L320" s="1">
        <f>IFERROR(L92/SUM(L92,L245),0)*'[2]Electricity and CHPs_IN'!H$49</f>
        <v>1.5494033053817797E-3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1.2732603631686497</v>
      </c>
      <c r="K321" s="1">
        <f>IFERROR(K93/SUM(K93,K246),0)*'[2]Electricity and CHPs_IN'!G$51</f>
        <v>4.1386147860628313</v>
      </c>
      <c r="L321" s="1">
        <f>IFERROR(L93/SUM(L93,L246),0)*'[2]Electricity and CHPs_IN'!H$51</f>
        <v>2.5310546602751169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8.6463467967432643E-3</v>
      </c>
      <c r="K322" s="1">
        <f>IFERROR(K94/SUM(K94,K247),0)*'[2]Electricity and CHPs_IN'!G$52</f>
        <v>1.2770276389069361E-2</v>
      </c>
      <c r="L322" s="1">
        <f>IFERROR(L94/SUM(L94,L247),0)*'[2]Electricity and CHPs_IN'!H$52</f>
        <v>2.9408868322064068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1.4564714058638453</v>
      </c>
      <c r="K323" s="1">
        <f>IFERROR(K95/SUM(K95,K248),0)*'[2]Electricity and CHPs_IN'!G$54</f>
        <v>1.544739566032278</v>
      </c>
      <c r="L323" s="1">
        <f>IFERROR(L95/SUM(L95,L248),0)*'[2]Electricity and CHPs_IN'!H$54</f>
        <v>1.5037247309160613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5.8672381717766164</v>
      </c>
      <c r="K324" s="1">
        <f>IFERROR(K96/SUM(K96,K249),0)*'[2]Electricity and CHPs_IN'!G$55</f>
        <v>5.3871909708277252</v>
      </c>
      <c r="L324" s="1">
        <f>IFERROR(L96/SUM(L96,L249),0)*'[2]Electricity and CHPs_IN'!H$55</f>
        <v>1.1013447072625432E-3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2.4039854181394527E-3</v>
      </c>
      <c r="K325" s="1">
        <f>IFERROR(K97/SUM(K97,K250),0)*'[2]Electricity and CHPs_IN'!G$58</f>
        <v>8.6330907183311458E-3</v>
      </c>
      <c r="L325" s="1">
        <f>IFERROR(L97/SUM(L97,L250),0)*'[2]Electricity and CHPs_IN'!H$58</f>
        <v>9.282658914523962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7.9195648220657784</v>
      </c>
      <c r="K326" s="1">
        <f t="shared" si="296"/>
        <v>12.395535879735984</v>
      </c>
      <c r="L326" s="1">
        <f t="shared" ref="L326" si="297">L310-L342</f>
        <v>36.679223332897351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1.2629440047337261</v>
      </c>
      <c r="L327" s="1">
        <f t="shared" ref="L327" si="299">IFERROR(L99/L83,0)*L311</f>
        <v>19.731238528438013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8.8559977257006567E-3</v>
      </c>
      <c r="K328" s="1">
        <f t="shared" si="300"/>
        <v>9.0308631369526039E-3</v>
      </c>
      <c r="L328" s="1">
        <f t="shared" ref="L328" si="301">IFERROR(L100/L84,0)*L312</f>
        <v>1.3104415705787208E-2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2.4477000057982611E-2</v>
      </c>
      <c r="K330" s="1">
        <f t="shared" si="304"/>
        <v>0.89011526952061371</v>
      </c>
      <c r="L330" s="1">
        <f t="shared" ref="L330" si="305">IFERROR(L102/L86,0)*L314</f>
        <v>0.29609086065490059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0.41709120095280838</v>
      </c>
      <c r="L331" s="1">
        <f t="shared" ref="L331" si="307">IFERROR(L103/L87,0)*L315</f>
        <v>1.8698966700875737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0.84572439117716736</v>
      </c>
      <c r="K332" s="1">
        <f t="shared" si="308"/>
        <v>0.32786620587622689</v>
      </c>
      <c r="L332" s="1">
        <f t="shared" ref="L332" si="309">IFERROR(L104/L88,0)*L316</f>
        <v>6.1600310313755381E-2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8.099634535896948E-3</v>
      </c>
      <c r="K335" s="1">
        <f t="shared" si="314"/>
        <v>4.5040064785880213E-3</v>
      </c>
      <c r="L335" s="1">
        <f t="shared" ref="L335" si="315">IFERROR(L107/L91,0)*L319</f>
        <v>2.2523948369994619E-3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1.5691259450832298E-3</v>
      </c>
      <c r="K336" s="1">
        <f t="shared" si="316"/>
        <v>1.5735267416292417E-3</v>
      </c>
      <c r="L336" s="1">
        <f t="shared" ref="L336" si="317">IFERROR(L108/L92,0)*L320</f>
        <v>1.5439215324912305E-3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1.2517691437156038</v>
      </c>
      <c r="K337" s="1">
        <f t="shared" si="318"/>
        <v>4.1105253948253431</v>
      </c>
      <c r="L337" s="1">
        <f t="shared" ref="L337" si="319">IFERROR(L109/L93,0)*L321</f>
        <v>2.5220998150304985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8.5004060749151577E-3</v>
      </c>
      <c r="K338" s="1">
        <f t="shared" si="320"/>
        <v>1.2683602632692852E-2</v>
      </c>
      <c r="L338" s="1">
        <f t="shared" ref="L338" si="321">IFERROR(L110/L94,0)*L322</f>
        <v>2.9304820049706795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5.7682057140166494</v>
      </c>
      <c r="K340" s="1">
        <f t="shared" si="324"/>
        <v>5.350627308183828</v>
      </c>
      <c r="L340" s="1">
        <f t="shared" ref="L340" si="325">IFERROR(L112/L96,0)*L324</f>
        <v>1.0974481610641121E-3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2.363408816779944E-3</v>
      </c>
      <c r="K341" s="1">
        <f t="shared" si="326"/>
        <v>8.5744966535748497E-3</v>
      </c>
      <c r="L341" s="1">
        <f t="shared" ref="L341" si="327">IFERROR(L113/L97,0)*L325</f>
        <v>9.2498169631655873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1.5924398521369607</v>
      </c>
      <c r="K342" s="1">
        <f t="shared" si="328"/>
        <v>1.6296230941390251</v>
      </c>
      <c r="L342" s="1">
        <f t="shared" ref="L342" si="329">SUM(L343:L357)</f>
        <v>1.6340562156794347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8.6303634821631725E-3</v>
      </c>
      <c r="L343" s="1">
        <f t="shared" ref="L343" si="331">L311-L327</f>
        <v>7.0056778266202713E-2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1.5204575983856355E-4</v>
      </c>
      <c r="K344" s="1">
        <f t="shared" si="332"/>
        <v>6.1712657993893971E-5</v>
      </c>
      <c r="L344" s="1">
        <f t="shared" ref="L344" si="333">L312-L328</f>
        <v>4.6527902649662681E-5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1.7828401251314903E-4</v>
      </c>
      <c r="L345" s="1">
        <f t="shared" ref="L345" si="335">L313-L329</f>
        <v>1.0001387492528927E-4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4.2023769513672635E-4</v>
      </c>
      <c r="K346" s="1">
        <f t="shared" si="336"/>
        <v>6.0826278031275161E-3</v>
      </c>
      <c r="L346" s="1">
        <f t="shared" ref="L346" si="337">L314-L330</f>
        <v>1.0512858451157681E-3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2.850204487247765E-3</v>
      </c>
      <c r="L347" s="1">
        <f t="shared" ref="L347" si="339">L315-L331</f>
        <v>6.6391643995500349E-3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1.4519968461302546E-2</v>
      </c>
      <c r="K348" s="1">
        <f t="shared" si="340"/>
        <v>2.2404829664844916E-3</v>
      </c>
      <c r="L348" s="1">
        <f t="shared" ref="L348" si="341">L316-L332</f>
        <v>2.1871507328645456E-4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1.3906000493328977E-4</v>
      </c>
      <c r="K351" s="1">
        <f t="shared" si="346"/>
        <v>3.0778255322909918E-5</v>
      </c>
      <c r="L351" s="1">
        <f t="shared" ref="L351" si="347">L319-L335</f>
        <v>7.9972438342471031E-6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2.6939815703680078E-5</v>
      </c>
      <c r="K352" s="1">
        <f t="shared" si="348"/>
        <v>1.0752739375826563E-5</v>
      </c>
      <c r="L352" s="1">
        <f t="shared" ref="L352" si="349">L320-L336</f>
        <v>5.4817728905491928E-6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2.1491219453045884E-2</v>
      </c>
      <c r="K353" s="1">
        <f t="shared" si="350"/>
        <v>2.8089391237488215E-2</v>
      </c>
      <c r="L353" s="1">
        <f t="shared" ref="L353" si="351">L321-L337</f>
        <v>8.9548452446184257E-3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1.4594072182810662E-4</v>
      </c>
      <c r="K354" s="1">
        <f t="shared" si="352"/>
        <v>8.6673756376508954E-5</v>
      </c>
      <c r="L354" s="1">
        <f t="shared" ref="L354" si="353">L322-L338</f>
        <v>1.0404827235727332E-2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1.4564714058638453</v>
      </c>
      <c r="K355" s="1">
        <f t="shared" si="354"/>
        <v>1.544739566032278</v>
      </c>
      <c r="L355" s="1">
        <f t="shared" ref="L355" si="355">L323-L339</f>
        <v>1.5037247309160613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9.9032457759967052E-2</v>
      </c>
      <c r="K356" s="1">
        <f t="shared" si="356"/>
        <v>3.656366264389721E-2</v>
      </c>
      <c r="L356" s="1">
        <f t="shared" ref="L356" si="357">L324-L340</f>
        <v>3.8965461984310796E-6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4.0576601359508697E-5</v>
      </c>
      <c r="K357" s="1">
        <f t="shared" si="358"/>
        <v>5.8594064756296166E-5</v>
      </c>
      <c r="L357" s="1">
        <f t="shared" ref="L357" si="359">L325-L341</f>
        <v>3.2841951358374644E-2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24.757976505220668</v>
      </c>
      <c r="K358" s="1">
        <f t="shared" si="361"/>
        <v>25.313302023344988</v>
      </c>
      <c r="L358" s="1">
        <f t="shared" ref="L358" si="362">SUM(L359:L364)</f>
        <v>26.468048918856152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20.958779625006386</v>
      </c>
      <c r="K359" s="1">
        <f>'[2]Electricity and CHPs_IN'!G$19</f>
        <v>21.45161128862603</v>
      </c>
      <c r="L359" s="1">
        <f>'[2]Electricity and CHPs_IN'!H$19</f>
        <v>22.473413660804308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3.7958843942003773</v>
      </c>
      <c r="K361" s="1">
        <f>IFERROR(K133/SUM(K133,K198),0)*'[2]Electricity and CHPs_IN'!G$26</f>
        <v>3.8593939191132884</v>
      </c>
      <c r="L361" s="1">
        <f>IFERROR(L133/SUM(L133,L198),0)*'[2]Electricity and CHPs_IN'!H$26</f>
        <v>3.9935441844844699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3.3124860139031212E-3</v>
      </c>
      <c r="K363" s="1">
        <f>IFERROR(K135/SUM(K135,K274),0)*'[2]Electricity and CHPs_IN'!G$44</f>
        <v>2.2968156056719568E-3</v>
      </c>
      <c r="L363" s="1">
        <f>IFERROR(L135/SUM(L135,L274),0)*'[2]Electricity and CHPs_IN'!H$44</f>
        <v>1.0910735673718363E-3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12.377332009603384</v>
      </c>
      <c r="K365" s="1">
        <f t="shared" si="363"/>
        <v>12.655502603869659</v>
      </c>
      <c r="L365" s="1">
        <f t="shared" ref="L365" si="364">SUM(L366:L369)</f>
        <v>13.233478922644389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10.479389812503195</v>
      </c>
      <c r="K366" s="1">
        <f t="shared" si="365"/>
        <v>10.725805644313015</v>
      </c>
      <c r="L366" s="1">
        <f t="shared" ref="L366" si="366">L359*IFERROR(L138/L131,0)</f>
        <v>11.236706830402154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1.8979421971001886</v>
      </c>
      <c r="K368" s="1">
        <f t="shared" si="369"/>
        <v>1.929696959556644</v>
      </c>
      <c r="L368" s="1">
        <f t="shared" ref="L368" si="370">L361*IFERROR(L140/L133,0)</f>
        <v>1.996772092242235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12.380644495617286</v>
      </c>
      <c r="K372" s="1">
        <f t="shared" si="377"/>
        <v>12.65779941947533</v>
      </c>
      <c r="L372" s="1">
        <f t="shared" ref="L372" si="378">SUM(L373:L378)</f>
        <v>13.234569996211761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10.479389812503193</v>
      </c>
      <c r="K373" s="1">
        <f t="shared" si="379"/>
        <v>10.725805644313015</v>
      </c>
      <c r="L373" s="1">
        <f t="shared" ref="L373" si="380">L366*IFERROR(L145/L138,0)</f>
        <v>11.236706830402154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1.8979421971001886</v>
      </c>
      <c r="K375" s="1">
        <f t="shared" si="383"/>
        <v>1.9296969595566444</v>
      </c>
      <c r="L375" s="1">
        <f t="shared" ref="L375" si="384">L368*IFERROR(L147/L140,0)</f>
        <v>1.996772092242235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3.3124860139031212E-3</v>
      </c>
      <c r="K377" s="1">
        <f t="shared" si="387"/>
        <v>2.2968156056719568E-3</v>
      </c>
      <c r="L377" s="1">
        <f t="shared" ref="L377" si="388">L363</f>
        <v>1.0910735673718363E-3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3.3139027481358863</v>
      </c>
      <c r="K379" s="1">
        <f t="shared" si="391"/>
        <v>4.1243385664835062</v>
      </c>
      <c r="L379" s="1">
        <f t="shared" ref="L379" si="392">SUM(L380:L386)</f>
        <v>5.2003516290114433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1.0761509163032268</v>
      </c>
      <c r="K380" s="1">
        <f>IFERROR(K152/SUM(K152,K207),0)*'[2]Electricity and CHPs_IN'!G$25</f>
        <v>0.97365695528951579</v>
      </c>
      <c r="L380" s="1">
        <f>IFERROR(L152/SUM(L152,L207),0)*'[2]Electricity and CHPs_IN'!H$25</f>
        <v>1.782493792738242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1.558535015896174E-4</v>
      </c>
      <c r="L381" s="1">
        <f>'[2]Electricity and CHPs_IN'!H$31</f>
        <v>1.2409256182589588E-4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2.2318556461024821</v>
      </c>
      <c r="K382" s="1">
        <f>IFERROR(K154/SUM(K154,K283),0)*'[2]Electricity and CHPs_IN'!G$42</f>
        <v>3.1463695971814762</v>
      </c>
      <c r="L382" s="1">
        <f>IFERROR(L154/SUM(L154,L283),0)*'[2]Electricity and CHPs_IN'!H$42</f>
        <v>3.4153749839420069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1.6076954531973398E-3</v>
      </c>
      <c r="K384" s="1">
        <f>IFERROR(K156/SUM(K285,K156),0)*'[2]Electricity and CHPs_IN'!G$50</f>
        <v>1.2285425536100853E-3</v>
      </c>
      <c r="L384" s="1">
        <f>IFERROR(L156/SUM(L285,L156),0)*'[2]Electricity and CHPs_IN'!H$50</f>
        <v>7.9464418064432952E-4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2.6502113374718079E-3</v>
      </c>
      <c r="K385" s="1">
        <f>IFERROR(K157/SUM(K286,K157),0)*'[2]Electricity and CHPs_IN'!G$53</f>
        <v>1.6607648013057183E-3</v>
      </c>
      <c r="L385" s="1">
        <f>IFERROR(L157/SUM(L286,L157),0)*'[2]Electricity and CHPs_IN'!H$53</f>
        <v>1.0755554101480216E-3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1.6382789395080594E-3</v>
      </c>
      <c r="K386" s="1">
        <f>IFERROR(K158/SUM(K287,K158),0)*'[2]Electricity and CHPs_IN'!G$56</f>
        <v>1.2668531560078337E-3</v>
      </c>
      <c r="L386" s="1">
        <f>IFERROR(L158/SUM(L287,L158),0)*'[2]Electricity and CHPs_IN'!H$56</f>
        <v>4.8856017857579822E-4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0.90413225305381739</v>
      </c>
      <c r="K387" s="1">
        <f t="shared" si="393"/>
        <v>0.90414011117644333</v>
      </c>
      <c r="L387" s="1">
        <f t="shared" si="393"/>
        <v>0.90422127071530256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0.90413225305381739</v>
      </c>
      <c r="K388" s="1">
        <f>'[2]Electricity and CHPs_IN'!G$33</f>
        <v>0.90414011117644333</v>
      </c>
      <c r="L388" s="1">
        <f>'[2]Electricity and CHPs_IN'!H$33</f>
        <v>0.90422127071530256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39.770039958941148</v>
      </c>
      <c r="K389" s="1">
        <f t="shared" si="394"/>
        <v>49.14229198693603</v>
      </c>
      <c r="L389" s="1">
        <f t="shared" ref="L389" si="395">SUM(L390:L394)</f>
        <v>66.447050497206334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0.73020656879875923</v>
      </c>
      <c r="K390" s="1">
        <f>'[2]Electricity and CHPs_IN'!G34</f>
        <v>1.9123171264698526</v>
      </c>
      <c r="L390" s="1">
        <f>'[2]Electricity and CHPs_IN'!H34</f>
        <v>14.16774527610665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19.125531229180762</v>
      </c>
      <c r="K391" s="1">
        <f>'[2]Electricity and CHPs_IN'!G35</f>
        <v>26.251659227810066</v>
      </c>
      <c r="L391" s="1">
        <f>'[2]Electricity and CHPs_IN'!H35</f>
        <v>28.998167142980609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4.6125110542190946</v>
      </c>
      <c r="K392" s="1">
        <f>'[2]Electricity and CHPs_IN'!G36</f>
        <v>4.8959712641802717</v>
      </c>
      <c r="L392" s="1">
        <f>'[2]Electricity and CHPs_IN'!H36</f>
        <v>5.5162195796313229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4.0163248779886969</v>
      </c>
      <c r="K393" s="1">
        <f>'[2]Electricity and CHPs_IN'!G37</f>
        <v>4.2212012943039063</v>
      </c>
      <c r="L393" s="1">
        <f>'[2]Electricity and CHPs_IN'!H37</f>
        <v>4.6628351574746887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11.285466228753833</v>
      </c>
      <c r="K394" s="1">
        <f>'[2]Electricity and CHPs_IN'!G38</f>
        <v>11.861143074171936</v>
      </c>
      <c r="L394" s="1">
        <f>'[2]Electricity and CHPs_IN'!H38</f>
        <v>13.102083341013051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1.4768148515952956E-2</v>
      </c>
      <c r="L396" s="1">
        <f>'[2]Electricity and CHPs_IN'!H$32</f>
        <v>9.4333329973493182E-2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0.72942182869276895</v>
      </c>
      <c r="K401" s="1">
        <f t="shared" si="402"/>
        <v>0.7406433439659158</v>
      </c>
      <c r="L401" s="1">
        <f t="shared" ref="L401" si="403">SUM(L402:L408)</f>
        <v>2.4227160680198678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4.5507474109052993E-3</v>
      </c>
      <c r="K402" s="1">
        <f>'[2]Electricity and CHPs_IN'!G63</f>
        <v>1.5638492003665306E-3</v>
      </c>
      <c r="L402" s="1">
        <f>'[2]Electricity and CHPs_IN'!H63</f>
        <v>0.1349861177394871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2.7625971463816495E-2</v>
      </c>
      <c r="K403" s="1">
        <f>'[2]Electricity and CHPs_IN'!G64</f>
        <v>2.767539921254451E-2</v>
      </c>
      <c r="L403" s="1">
        <f>'[2]Electricity and CHPs_IN'!H64</f>
        <v>0.18837170293975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4.7862150739154362E-2</v>
      </c>
      <c r="K404" s="1">
        <f>'[2]Electricity and CHPs_IN'!G65</f>
        <v>3.0647120771773222E-2</v>
      </c>
      <c r="L404" s="1">
        <f>'[2]Electricity and CHPs_IN'!H65</f>
        <v>0.41546046078165083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0.181051013328308</v>
      </c>
      <c r="K405" s="1">
        <f>'[2]Electricity and CHPs_IN'!G66</f>
        <v>0.32053254768936773</v>
      </c>
      <c r="L405" s="1">
        <f>'[2]Electricity and CHPs_IN'!H66</f>
        <v>0.74793327644364471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0.19708465036090778</v>
      </c>
      <c r="K406" s="1">
        <f>'[2]Electricity and CHPs_IN'!G67</f>
        <v>0.14836515797853034</v>
      </c>
      <c r="L406" s="1">
        <f>'[2]Electricity and CHPs_IN'!H67</f>
        <v>0.41197439720133489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9.279799588408065E-2</v>
      </c>
      <c r="K407" s="1">
        <f>'[2]Electricity and CHPs_IN'!G68</f>
        <v>7.2602202855104256E-2</v>
      </c>
      <c r="L407" s="1">
        <f>'[2]Electricity and CHPs_IN'!H68</f>
        <v>0.14163561854128007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0.17844929950559643</v>
      </c>
      <c r="K408" s="1">
        <f>'[2]Electricity and CHPs_IN'!G69</f>
        <v>0.13925706625822931</v>
      </c>
      <c r="L408" s="1">
        <f>'[2]Electricity and CHPs_IN'!H69</f>
        <v>0.38235449437272023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63.192630012993547</v>
      </c>
      <c r="K409" s="3">
        <f t="shared" si="405"/>
        <v>70.074861974707062</v>
      </c>
      <c r="L409" s="3">
        <f t="shared" ref="L409" si="406">L410+L463</f>
        <v>64.281843430098576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44.02844878519906</v>
      </c>
      <c r="K410" s="1">
        <f t="shared" si="407"/>
        <v>45.124296155818342</v>
      </c>
      <c r="L410" s="1">
        <f t="shared" ref="L410" si="408">L411+L440</f>
        <v>45.284032354655309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36.424678363962805</v>
      </c>
      <c r="K411" s="1">
        <f t="shared" si="409"/>
        <v>38.254307282982737</v>
      </c>
      <c r="L411" s="1">
        <f t="shared" ref="L411" si="410">SUM(L412,L418,L427,L436,L438)</f>
        <v>40.440728514211514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5.4868214514943005E-3</v>
      </c>
      <c r="K412" s="1">
        <f t="shared" si="411"/>
        <v>5.0154172344081547E-3</v>
      </c>
      <c r="L412" s="1">
        <f t="shared" si="411"/>
        <v>2.6075996545229024E-3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5.4868214514943005E-3</v>
      </c>
      <c r="K413" s="1">
        <f>'[2]Electricity and CHPs_IN'!G$28-K300</f>
        <v>5.0154172344081547E-3</v>
      </c>
      <c r="L413" s="1">
        <f>'[2]Electricity and CHPs_IN'!H$28-L300</f>
        <v>2.6075996545229024E-3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5.4868214514943005E-3</v>
      </c>
      <c r="K414" s="1">
        <f t="shared" si="412"/>
        <v>5.0154172344081547E-3</v>
      </c>
      <c r="L414" s="1">
        <f t="shared" si="412"/>
        <v>2.6075996545229024E-3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5.4868214514943005E-3</v>
      </c>
      <c r="K415" s="1">
        <f t="shared" si="413"/>
        <v>5.0154172344081547E-3</v>
      </c>
      <c r="L415" s="1">
        <f t="shared" ref="L415" si="414">L413-L417</f>
        <v>2.6075996545229024E-3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5.2962231718156963E-2</v>
      </c>
      <c r="K418" s="1">
        <f t="shared" si="418"/>
        <v>2.4315422646732046</v>
      </c>
      <c r="L418" s="1">
        <f t="shared" ref="L418" si="419">SUM(L419:L420)</f>
        <v>3.1083959046540004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5.2962231718156963E-2</v>
      </c>
      <c r="K419" s="1">
        <f>'[2]Electricity and CHPs_IN'!G$24-K314</f>
        <v>1.8961169727371325</v>
      </c>
      <c r="L419" s="1">
        <f>'[2]Electricity and CHPs_IN'!H$24-L314</f>
        <v>0.62198592395856278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0.53542529193607225</v>
      </c>
      <c r="L420" s="1">
        <f>'[2]Electricity and CHPs_IN'!H$29-L315</f>
        <v>2.4864099806954378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5.2068288124605226E-2</v>
      </c>
      <c r="K421" s="1">
        <f t="shared" si="420"/>
        <v>2.4150390273550322</v>
      </c>
      <c r="L421" s="1">
        <f t="shared" ref="L421" si="421">SUM(L422:L423)</f>
        <v>3.097398432050166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5.2068288124605226E-2</v>
      </c>
      <c r="K422" s="1">
        <f t="shared" si="422"/>
        <v>1.8832477461402009</v>
      </c>
      <c r="L422" s="1">
        <f t="shared" ref="L422" si="423">L419-L425</f>
        <v>0.619785344184132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0.53179128121483132</v>
      </c>
      <c r="L423" s="1">
        <f t="shared" ref="L423" si="425">L420-L426</f>
        <v>2.4776130878660338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8.9394359355173827E-4</v>
      </c>
      <c r="K424" s="1">
        <f t="shared" si="426"/>
        <v>1.6503237318172499E-2</v>
      </c>
      <c r="L424" s="1">
        <f t="shared" ref="L424" si="427">SUM(L425:L426)</f>
        <v>1.0997472603834591E-2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8.9394359355173827E-4</v>
      </c>
      <c r="K425" s="1">
        <f t="shared" si="428"/>
        <v>1.2869226596931594E-2</v>
      </c>
      <c r="L425" s="1">
        <f t="shared" ref="L425" si="429">IFERROR(L346/L314,0)*L419</f>
        <v>2.2005797744307993E-3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3.6340107212409047E-3</v>
      </c>
      <c r="L426" s="1">
        <f t="shared" ref="L426" si="431">IFERROR(L347/L315,0)*L420</f>
        <v>8.7968928294037928E-3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33.551852223574002</v>
      </c>
      <c r="K427" s="1">
        <f t="shared" si="432"/>
        <v>33.271422626685748</v>
      </c>
      <c r="L427" s="1">
        <f t="shared" ref="L427" si="433">SUM(L428:L429)</f>
        <v>32.668147979098322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33.551852223574002</v>
      </c>
      <c r="K428" s="1">
        <f>'[2]Electricity and CHPs_IN'!G$26-K361</f>
        <v>33.271422626685748</v>
      </c>
      <c r="L428" s="1">
        <f>'[2]Electricity and CHPs_IN'!H$26-L361</f>
        <v>32.668147979098322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16.775926111787001</v>
      </c>
      <c r="K430" s="1">
        <f t="shared" si="434"/>
        <v>16.63571131334287</v>
      </c>
      <c r="L430" s="1">
        <f t="shared" ref="L430" si="435">SUM(L431:L432)</f>
        <v>16.334073989549161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16.775926111787001</v>
      </c>
      <c r="K431" s="1">
        <f t="shared" si="436"/>
        <v>16.63571131334287</v>
      </c>
      <c r="L431" s="1">
        <f t="shared" ref="L431" si="437">IFERROR(L368/L361,0)*L428</f>
        <v>16.334073989549161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16.775926111787001</v>
      </c>
      <c r="K433" s="1">
        <f t="shared" si="440"/>
        <v>16.635711313342878</v>
      </c>
      <c r="L433" s="1">
        <f t="shared" ref="L433" si="441">SUM(L434:L435)</f>
        <v>16.334073989549161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16.775926111787001</v>
      </c>
      <c r="K434" s="1">
        <f t="shared" si="442"/>
        <v>16.635711313342878</v>
      </c>
      <c r="L434" s="1">
        <f t="shared" ref="L434" si="443">L428-L431</f>
        <v>16.334073989549161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2.8143770872191469</v>
      </c>
      <c r="K436" s="1">
        <f t="shared" si="446"/>
        <v>2.5463269743893715</v>
      </c>
      <c r="L436" s="1">
        <f t="shared" si="446"/>
        <v>4.6615770308046685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2.8143770872191469</v>
      </c>
      <c r="K437" s="1">
        <f>'[2]Electricity and CHPs_IN'!G$25-K380</f>
        <v>2.5463269743893715</v>
      </c>
      <c r="L437" s="1">
        <f>'[2]Electricity and CHPs_IN'!H$25-L380</f>
        <v>4.6615770308046685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7.6037704212362538</v>
      </c>
      <c r="K440" s="1">
        <f t="shared" si="448"/>
        <v>6.8699888728356022</v>
      </c>
      <c r="L440" s="1">
        <f t="shared" ref="L440" si="449">SUM(L441,L447,L449,L455,L457,L459,L461)</f>
        <v>4.8433038404437934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4.3541021639556785</v>
      </c>
      <c r="K441" s="1">
        <f t="shared" si="450"/>
        <v>4.3540469626810809</v>
      </c>
      <c r="L441" s="1">
        <f t="shared" si="450"/>
        <v>2.3699715804794463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4.3541021639556785</v>
      </c>
      <c r="K442" s="1">
        <f t="shared" si="451"/>
        <v>4.3540469626810809</v>
      </c>
      <c r="L442" s="1">
        <f t="shared" ref="L442" si="452">SUM(L444:L446)</f>
        <v>2.3699715804794463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1.9861952160726168</v>
      </c>
      <c r="K443" s="1">
        <f t="shared" si="453"/>
        <v>1.9861397868833892</v>
      </c>
      <c r="L443" s="1">
        <f t="shared" si="453"/>
        <v>2.0600652276041896E-3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1.9861952160726168</v>
      </c>
      <c r="K444" s="1">
        <f>'[2]Electricity and CHPs_IN'!G$90</f>
        <v>1.9861397868833892</v>
      </c>
      <c r="L444" s="1">
        <f>'[2]Electricity and CHPs_IN'!H$90</f>
        <v>2.0600652276041896E-3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1.1839534739415307</v>
      </c>
      <c r="K445" s="1">
        <f t="shared" si="454"/>
        <v>1.1839535878988456</v>
      </c>
      <c r="L445" s="1">
        <f t="shared" si="454"/>
        <v>1.1839557576259212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1.1839534739415307</v>
      </c>
      <c r="K446" s="1">
        <f>'[2]Electricity and CHPs_IN'!G$91</f>
        <v>1.1839535878988456</v>
      </c>
      <c r="L446" s="1">
        <f>'[2]Electricity and CHPs_IN'!H$91</f>
        <v>1.1839557576259212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0.64999013228449953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0.64999013228449953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3.5394911668070383E-4</v>
      </c>
      <c r="K449" s="1">
        <f t="shared" si="456"/>
        <v>3.6755174218494206E-4</v>
      </c>
      <c r="L449" s="1">
        <f t="shared" si="456"/>
        <v>1.9565237341404178E-4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3.5394911668070383E-4</v>
      </c>
      <c r="K450" s="1">
        <f>'[2]Electricity and CHPs_IN'!G$93</f>
        <v>3.6755174218494206E-4</v>
      </c>
      <c r="L450" s="1">
        <f>'[2]Electricity and CHPs_IN'!H$93</f>
        <v>1.9565237341404178E-4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3.5394911668070383E-4</v>
      </c>
      <c r="K451" s="1">
        <f t="shared" si="457"/>
        <v>3.6755174218494206E-4</v>
      </c>
      <c r="L451" s="1">
        <f t="shared" si="457"/>
        <v>1.9565237341404178E-4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3.5394911668070383E-4</v>
      </c>
      <c r="K452" s="1">
        <f t="shared" si="458"/>
        <v>3.6755174218494206E-4</v>
      </c>
      <c r="L452" s="1">
        <f t="shared" ref="L452" si="459">L450</f>
        <v>1.9565237341404178E-4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0.7807508027344594</v>
      </c>
      <c r="K455" s="1">
        <f t="shared" si="461"/>
        <v>0.60413473153509922</v>
      </c>
      <c r="L455" s="1">
        <f t="shared" si="461"/>
        <v>0.36173173420746596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0.7807508027344594</v>
      </c>
      <c r="K456" s="1">
        <f>'[2]Electricity and CHPs_IN'!G$94</f>
        <v>0.60413473153509922</v>
      </c>
      <c r="L456" s="1">
        <f>'[2]Electricity and CHPs_IN'!H$94</f>
        <v>0.36173173420746596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7.1338184742922173E-5</v>
      </c>
      <c r="K457" s="1">
        <f t="shared" si="462"/>
        <v>7.2513867848026151E-5</v>
      </c>
      <c r="L457" s="1">
        <f t="shared" si="462"/>
        <v>7.3269632552554518E-5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7.1338184742922173E-5</v>
      </c>
      <c r="K458" s="1">
        <f>'[2]Electricity and CHPs_IN'!G$95</f>
        <v>7.2513867848026151E-5</v>
      </c>
      <c r="L458" s="1">
        <f>'[2]Electricity and CHPs_IN'!H$95</f>
        <v>7.3269632552554518E-5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1.0303963963017198E-4</v>
      </c>
      <c r="L459" s="1">
        <f t="shared" si="463"/>
        <v>1.0668135106264121E-4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1.0303963963017198E-4</v>
      </c>
      <c r="L460" s="1">
        <f>'[2]Electricity and CHPs_IN'!H$96</f>
        <v>1.0668135106264121E-4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1.818502034960193</v>
      </c>
      <c r="K461" s="1">
        <f t="shared" ref="K461:L461" si="467">K462</f>
        <v>1.9112640733697586</v>
      </c>
      <c r="L461" s="1">
        <f t="shared" si="467"/>
        <v>2.111224922399852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1.818502034960193</v>
      </c>
      <c r="K462" s="1">
        <f>'[2]Electricity and CHPs_IN'!G$97</f>
        <v>1.9112640733697586</v>
      </c>
      <c r="L462" s="1">
        <f>'[2]Electricity and CHPs_IN'!H$97</f>
        <v>2.111224922399852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19.164181227794487</v>
      </c>
      <c r="K463" s="1">
        <f t="shared" si="468"/>
        <v>24.95056581888872</v>
      </c>
      <c r="L463" s="1">
        <f t="shared" ref="L463" si="469">SUM(L464,L470,L503,L512,L518)</f>
        <v>18.997811075443263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0.53617199513654912</v>
      </c>
      <c r="K464" s="1">
        <f t="shared" si="470"/>
        <v>4.0942041340380209E-2</v>
      </c>
      <c r="L464" s="1">
        <f t="shared" si="470"/>
        <v>0.40906553485826025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0.53617199513654912</v>
      </c>
      <c r="K465" s="1">
        <f>'[2]Electricity and CHPs_IN'!G$41-K301</f>
        <v>4.0942041340380209E-2</v>
      </c>
      <c r="L465" s="1">
        <f>'[2]Electricity and CHPs_IN'!H$41-L301</f>
        <v>0.40906553485826025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0.53617199513654912</v>
      </c>
      <c r="K466" s="1">
        <f t="shared" si="471"/>
        <v>4.0942041340380209E-2</v>
      </c>
      <c r="L466" s="1">
        <f t="shared" si="471"/>
        <v>0.40906553485826025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0.53617199513654912</v>
      </c>
      <c r="K467" s="1">
        <f t="shared" si="472"/>
        <v>4.0942041340380209E-2</v>
      </c>
      <c r="L467" s="1">
        <f t="shared" ref="L467" si="473">L465-L469</f>
        <v>0.40906553485826025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13.873365662063819</v>
      </c>
      <c r="K470" s="1">
        <f t="shared" si="477"/>
        <v>18.232518046080216</v>
      </c>
      <c r="L470" s="1">
        <f t="shared" ref="L470" si="478">SUM(L471:L480)</f>
        <v>11.354534998103761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1.4000402910118726</v>
      </c>
      <c r="K471" s="1">
        <f>'[2]Electricity and CHPs_IN'!G$39-K316</f>
        <v>0.3738815086379616</v>
      </c>
      <c r="L471" s="1">
        <f>'[2]Electricity and CHPs_IN'!H$39-L316</f>
        <v>6.8326291217256946E-2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1.5466369468699297E-4</v>
      </c>
      <c r="L472" s="6">
        <f>'[2]Electricity and CHPs_IN'!H$40-L317</f>
        <v>8.7748308203936304E-5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2.0526963295613002E-2</v>
      </c>
      <c r="K474" s="1">
        <f>'[2]Electricity and CHPs_IN'!G$48-K319</f>
        <v>1.2048507166285999E-2</v>
      </c>
      <c r="L474" s="1">
        <f>'[2]Electricity and CHPs_IN'!H$48-L319</f>
        <v>6.5263832331901948E-3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2.6082201154796678</v>
      </c>
      <c r="K476" s="1">
        <f>'[2]Electricity and CHPs_IN'!G$51-K321</f>
        <v>8.358080871946818</v>
      </c>
      <c r="L476" s="1">
        <f>'[2]Electricity and CHPs_IN'!H$51-L321</f>
        <v>7.2152636243310919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1.5341339449037386</v>
      </c>
      <c r="K478" s="1">
        <f>'[2]Electricity and CHPs_IN'!G$54-K323</f>
        <v>1.4050191018385834</v>
      </c>
      <c r="L478" s="1">
        <f>'[2]Electricity and CHPs_IN'!H$54-L323</f>
        <v>1.3677140259123794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8.3097295818646266</v>
      </c>
      <c r="K479" s="1">
        <f>'[2]Electricity and CHPs_IN'!G$55-K324</f>
        <v>8.0807864562415865</v>
      </c>
      <c r="L479" s="1">
        <f>'[2]Electricity and CHPs_IN'!H$55-L324</f>
        <v>1.6520170608938145E-3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7.1476550830105838E-4</v>
      </c>
      <c r="K480" s="1">
        <f>'[2]Electricity and CHPs_IN'!G$58-K325</f>
        <v>2.5469365542948007E-3</v>
      </c>
      <c r="L480" s="1">
        <f>'[2]Electricity and CHPs_IN'!H$58-L325</f>
        <v>2.6949649080407454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12.130959203237218</v>
      </c>
      <c r="K481" s="1">
        <f t="shared" si="479"/>
        <v>16.713289267473463</v>
      </c>
      <c r="L481" s="1">
        <f t="shared" ref="L481" si="480">SUM(L482:L491)</f>
        <v>9.9514880131989258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1.376409167317451</v>
      </c>
      <c r="K482" s="1">
        <f t="shared" si="482"/>
        <v>0.3713439194890607</v>
      </c>
      <c r="L482" s="1">
        <f t="shared" ref="L482" si="483">L471-L493</f>
        <v>6.8084553504677181E-2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1.5466369468699297E-4</v>
      </c>
      <c r="L483" s="1">
        <f t="shared" ref="L483" si="485">L472-L494</f>
        <v>8.7748308203936304E-5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2.0180490974906505E-2</v>
      </c>
      <c r="K485" s="1">
        <f t="shared" si="488"/>
        <v>1.1966732164475925E-2</v>
      </c>
      <c r="L485" s="1">
        <f t="shared" ref="L485" si="489">L474-L496</f>
        <v>6.5032929567226212E-3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2.5641962594757581</v>
      </c>
      <c r="K487" s="1">
        <f t="shared" si="492"/>
        <v>8.3013533397306514</v>
      </c>
      <c r="L487" s="1">
        <f t="shared" ref="L487" si="493">L476-L498</f>
        <v>7.1897360961551549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8.1694705844079802</v>
      </c>
      <c r="K490" s="1">
        <f t="shared" si="496"/>
        <v>8.0259409622757403</v>
      </c>
      <c r="L490" s="1">
        <f t="shared" ref="L490" si="497">L479-L501</f>
        <v>1.646172241596168E-3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7.0270106112221267E-4</v>
      </c>
      <c r="K491" s="1">
        <f t="shared" si="498"/>
        <v>2.5296501188498857E-3</v>
      </c>
      <c r="L491" s="1">
        <f t="shared" ref="L491" si="499">L480-L502</f>
        <v>2.6854301500325719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1.7424064588266019</v>
      </c>
      <c r="K492" s="1">
        <f t="shared" si="500"/>
        <v>1.5192287786067511</v>
      </c>
      <c r="L492" s="1">
        <f t="shared" ref="L492" si="501">SUM(L493:L502)</f>
        <v>1.4030469849048348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2.3631123694421653E-2</v>
      </c>
      <c r="K493" s="1">
        <f t="shared" si="503"/>
        <v>2.5375891489009214E-3</v>
      </c>
      <c r="L493" s="1">
        <f t="shared" ref="L493" si="504">IFERROR(L348/L316,0)*L471</f>
        <v>2.417377125797662E-4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3.4647232070649718E-4</v>
      </c>
      <c r="K496" s="1">
        <f t="shared" si="509"/>
        <v>8.1775001810073557E-5</v>
      </c>
      <c r="L496" s="1">
        <f t="shared" ref="L496" si="510">IFERROR(L351/L319,0)*L474</f>
        <v>2.3090276467573441E-5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4.402385600390956E-2</v>
      </c>
      <c r="K498" s="1">
        <f t="shared" si="513"/>
        <v>5.6727532216166145E-2</v>
      </c>
      <c r="L498" s="1">
        <f t="shared" ref="L498" si="514">IFERROR(L353/L321,0)*L476</f>
        <v>2.5527528175936957E-2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1.5341339449037386</v>
      </c>
      <c r="K500" s="1">
        <f t="shared" si="517"/>
        <v>1.4050191018385834</v>
      </c>
      <c r="L500" s="1">
        <f t="shared" ref="L500" si="518">L478</f>
        <v>1.3677140259123794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0.14025899745664677</v>
      </c>
      <c r="K501" s="1">
        <f t="shared" si="519"/>
        <v>5.4845493965845801E-2</v>
      </c>
      <c r="L501" s="1">
        <f t="shared" ref="L501" si="520">IFERROR(L356/L324,0)*L479</f>
        <v>5.8448192976466177E-6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1.2064447178845672E-5</v>
      </c>
      <c r="K502" s="1">
        <f t="shared" si="521"/>
        <v>1.7286435444915135E-5</v>
      </c>
      <c r="L502" s="1">
        <f t="shared" ref="L502" si="522">IFERROR(L357/L325,0)*L480</f>
        <v>9.5347580081735304E-3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1.9548420078483855E-2</v>
      </c>
      <c r="K503" s="1">
        <f t="shared" si="523"/>
        <v>1.1633460464223828E-2</v>
      </c>
      <c r="L503" s="1">
        <f t="shared" ref="L503" si="524">SUM(L504:L505)</f>
        <v>3.7011913566112691E-3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1.9548420078483855E-2</v>
      </c>
      <c r="K504" s="6">
        <f>'[2]Electricity and CHPs_IN'!G$44-K363</f>
        <v>1.1633460464223828E-2</v>
      </c>
      <c r="L504" s="6">
        <f>'[2]Electricity and CHPs_IN'!H$44-L363</f>
        <v>3.7011913566112691E-3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1.9548420078483855E-2</v>
      </c>
      <c r="K509" s="1">
        <f t="shared" si="527"/>
        <v>1.1633460464223828E-2</v>
      </c>
      <c r="L509" s="1">
        <f t="shared" ref="L509" si="528">SUM(L510:L511)</f>
        <v>3.7011913566112691E-3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1.9548420078483855E-2</v>
      </c>
      <c r="K510" s="1">
        <f t="shared" si="529"/>
        <v>1.1633460464223828E-2</v>
      </c>
      <c r="L510" s="1">
        <f t="shared" ref="L510" si="530">L504</f>
        <v>3.7011913566112691E-3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4.7350951505156331</v>
      </c>
      <c r="K512" s="1">
        <f t="shared" si="533"/>
        <v>6.6654722710039005</v>
      </c>
      <c r="L512" s="1">
        <f t="shared" ref="L512" si="534">SUM(L513:L517)</f>
        <v>7.2305093511246294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4.7212330975244932</v>
      </c>
      <c r="K513" s="6">
        <f>'[2]Electricity and CHPs_IN'!G$42-K382</f>
        <v>6.6557818401915956</v>
      </c>
      <c r="L513" s="6">
        <f>'[2]Electricity and CHPs_IN'!H$42-L382</f>
        <v>7.2248316968004129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1.5577019614479949E-4</v>
      </c>
      <c r="L514" s="1">
        <f>'[2]Electricity and CHPs_IN'!H$43-L383</f>
        <v>1.2413119381374899E-4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4.2504117787592471E-3</v>
      </c>
      <c r="K515" s="1">
        <f>'[2]Electricity and CHPs_IN'!G$50-K384</f>
        <v>3.1794870886472757E-3</v>
      </c>
      <c r="L515" s="1">
        <f>'[2]Electricity and CHPs_IN'!H$50-L384</f>
        <v>1.9749422204626745E-3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7.0498232622402844E-3</v>
      </c>
      <c r="K516" s="1">
        <f>'[2]Electricity and CHPs_IN'!G$53-K385</f>
        <v>4.4177979936211283E-3</v>
      </c>
      <c r="L516" s="1">
        <f>'[2]Electricity and CHPs_IN'!H$53-L385</f>
        <v>2.8610833570439993E-3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2.5618179501406628E-3</v>
      </c>
      <c r="K517" s="1">
        <f>'[2]Electricity and CHPs_IN'!G$56-K386</f>
        <v>1.9373755338920049E-3</v>
      </c>
      <c r="L517" s="1">
        <f>'[2]Electricity and CHPs_IN'!H$56-L386</f>
        <v>7.1749755289610758E-4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0.33041943747429758</v>
      </c>
      <c r="K522" s="13">
        <f t="shared" si="537"/>
        <v>0.3317058400514763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0.80000000440098207</v>
      </c>
      <c r="K525" s="13">
        <f t="shared" si="539"/>
        <v>0.80000000723763198</v>
      </c>
      <c r="L525" s="13">
        <f t="shared" ref="L525" si="542">IFERROR(L69/L297,"-")</f>
        <v>0.8000000071786455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0.29634372784079122</v>
      </c>
      <c r="K526" s="13">
        <f t="shared" si="543"/>
        <v>0.31634036726016102</v>
      </c>
      <c r="L526" s="13">
        <f t="shared" ref="L526" si="544">IFERROR(L71/L299,"-")</f>
        <v>0.31630980441327827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0.10279578084189818</v>
      </c>
      <c r="K527" s="13">
        <f t="shared" si="545"/>
        <v>0.10731558348322195</v>
      </c>
      <c r="L527" s="13">
        <f t="shared" ref="L527" si="546">IFERROR(L72/(L300+L413),"-")</f>
        <v>0.10593854701981757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0.26321650146329506</v>
      </c>
      <c r="K528" s="13">
        <f t="shared" si="547"/>
        <v>0.260272762167718</v>
      </c>
      <c r="L528" s="13">
        <f t="shared" ref="L528" si="548">IFERROR(L73/(L301+L465),"-")</f>
        <v>0.25891064596650976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0.62258673237321982</v>
      </c>
      <c r="L529" s="13">
        <f t="shared" ref="L529" si="550">IFERROR(L83/L311,"-")</f>
        <v>0.62778832919759564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0.39229018546645633</v>
      </c>
      <c r="K530" s="13">
        <f t="shared" si="551"/>
        <v>0.38007146317785606</v>
      </c>
      <c r="L530" s="13">
        <f t="shared" ref="L530" si="552">IFERROR(L84/L312,"-")</f>
        <v>0.42563632582553917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0.2466765188722535</v>
      </c>
      <c r="K532" s="13">
        <f t="shared" si="555"/>
        <v>0.24925402321919035</v>
      </c>
      <c r="L532" s="13">
        <f t="shared" ref="L532" si="556">IFERROR(L86/SUM(L314,L419),"-")</f>
        <v>0.25110404771615447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0.39999999999999997</v>
      </c>
      <c r="L533" s="13">
        <f t="shared" ref="L533" si="558">IFERROR(L87/SUM(L315,L420),"-")</f>
        <v>0.39999999999999991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0.35995591565315493</v>
      </c>
      <c r="K534" s="13">
        <f t="shared" si="559"/>
        <v>0.35745185411398755</v>
      </c>
      <c r="L534" s="13">
        <f t="shared" ref="L534" si="560">IFERROR(L88/SUM(L316,L471),"-'")</f>
        <v>0.35578507129510012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0.23027608667958044</v>
      </c>
      <c r="K537" s="13">
        <f t="shared" si="566"/>
        <v>0.21666908198513193</v>
      </c>
      <c r="L537" s="13">
        <f t="shared" ref="L537" si="567">IFERROR(L91/SUM(L319,L474),"-")</f>
        <v>0.22200008078870717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0.42999999999999977</v>
      </c>
      <c r="K538" s="13">
        <f t="shared" si="568"/>
        <v>0.43999999999999961</v>
      </c>
      <c r="L538" s="13">
        <f t="shared" ref="L538" si="569">IFERROR(L92/SUM(L320,L475),"-")</f>
        <v>0.45000000000000023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0.30141760637510651</v>
      </c>
      <c r="K539" s="13">
        <f t="shared" si="570"/>
        <v>0.30334237808895653</v>
      </c>
      <c r="L539" s="13">
        <f t="shared" ref="L539" si="571">IFERROR(L93/SUM(L321,L476),"-")</f>
        <v>0.30756920854211278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0.43000000000000016</v>
      </c>
      <c r="K540" s="13">
        <f t="shared" si="572"/>
        <v>0.44000000000000017</v>
      </c>
      <c r="L540" s="13">
        <f t="shared" ref="L540" si="573">IFERROR(L94/SUM(L322,L477),"-")</f>
        <v>0.44999999999999973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0.36981146394857828</v>
      </c>
      <c r="K541" s="13">
        <f t="shared" si="574"/>
        <v>0.37493243976143331</v>
      </c>
      <c r="L541" s="13">
        <f t="shared" ref="L541" si="575">IFERROR(L95/SUM(L323,L478),"-")</f>
        <v>0.38515894750614349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0.35990919552457973</v>
      </c>
      <c r="K542" s="13">
        <f t="shared" si="576"/>
        <v>0.35971796814623808</v>
      </c>
      <c r="L542" s="13">
        <f t="shared" ref="L542" si="577">IFERROR(L96/SUM(L324,L479),"-")</f>
        <v>0.21368832397652218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0.6050000000000002</v>
      </c>
      <c r="K543" s="13">
        <f t="shared" si="578"/>
        <v>0.61000000000000065</v>
      </c>
      <c r="L543" s="13">
        <f t="shared" ref="L543" si="579">IFERROR(L97/SUM(L325,L480),"-")</f>
        <v>0.62000000000000011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0.35745695376016612</v>
      </c>
      <c r="K544" s="13">
        <f t="shared" si="580"/>
        <v>0.3574569537601664</v>
      </c>
      <c r="L544" s="13">
        <f t="shared" ref="L544" si="581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3.7389623155635224E-2</v>
      </c>
      <c r="K546" s="13">
        <f t="shared" si="584"/>
        <v>3.7596866405036518E-2</v>
      </c>
      <c r="L546" s="13">
        <f t="shared" ref="L546" si="585">IFERROR(L133/SUM(L361,L428),"-")</f>
        <v>3.8009397927877706E-2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6.1972650567355292E-2</v>
      </c>
      <c r="K548" s="13">
        <f t="shared" si="588"/>
        <v>6.1972650567355313E-2</v>
      </c>
      <c r="L548" s="13">
        <f t="shared" ref="L548" si="589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0.29064227356299127</v>
      </c>
      <c r="K550" s="13">
        <f t="shared" si="592"/>
        <v>0.3062241508779045</v>
      </c>
      <c r="L550" s="13">
        <f t="shared" ref="L550" si="593">IFERROR(L152/SUM(L380,L437),"-")</f>
        <v>0.30612132169414974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0.34579479114049333</v>
      </c>
      <c r="K552" s="13">
        <f t="shared" si="596"/>
        <v>0.35307780191781402</v>
      </c>
      <c r="L552" s="13">
        <f t="shared" ref="L552" si="597">IFERROR(L154/SUM(L382,L513),"-")</f>
        <v>0.36767601600246219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0.20638489311662858</v>
      </c>
      <c r="K554" s="13">
        <f t="shared" si="600"/>
        <v>0.2168519517336559</v>
      </c>
      <c r="L554" s="13">
        <f t="shared" ref="L554" si="601">IFERROR(L156/SUM(L384,L515),"-")</f>
        <v>0.21625104513539731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0.24116648056162612</v>
      </c>
      <c r="K555" s="13">
        <f t="shared" si="602"/>
        <v>0.24234716689597982</v>
      </c>
      <c r="L555" s="13">
        <f t="shared" ref="L555" si="603">IFERROR(L157/SUM(L385,L516),"-")</f>
        <v>0.24700436501283737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0.29662050171999477</v>
      </c>
      <c r="K556" s="13">
        <f t="shared" si="604"/>
        <v>0.31019158129029534</v>
      </c>
      <c r="L556" s="13">
        <f t="shared" ref="L556" si="605">IFERROR(L158/SUM(L386,L517),"-")</f>
        <v>0.2847247095699168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0.15000000000000019</v>
      </c>
      <c r="L563" s="13">
        <f t="shared" ref="L563" si="607">IFERROR(L168/L396,"-")</f>
        <v>0.15000000000000016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0.69988513306316591</v>
      </c>
      <c r="K567" s="13">
        <f t="shared" si="614"/>
        <v>0.69977368806451212</v>
      </c>
      <c r="L567" s="13">
        <f t="shared" ref="L567" si="615">IFERROR(L174/L402,"-")</f>
        <v>0.69999683286999848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0.86703149922605738</v>
      </c>
      <c r="K568" s="13">
        <f t="shared" si="614"/>
        <v>0.86703256346574153</v>
      </c>
      <c r="L568" s="13">
        <f t="shared" ref="L568" si="616">IFERROR(L175/L403,"-")</f>
        <v>0.86703859740241151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0.89426635849233393</v>
      </c>
      <c r="K569" s="13">
        <f t="shared" si="614"/>
        <v>0.89426466024716955</v>
      </c>
      <c r="L569" s="13">
        <f t="shared" ref="L569" si="617">IFERROR(L176/L404,"-")</f>
        <v>0.894269535829466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0.9042685003410792</v>
      </c>
      <c r="K570" s="13">
        <f t="shared" si="614"/>
        <v>0.90426900500428931</v>
      </c>
      <c r="L570" s="13">
        <f t="shared" ref="L570" si="618">IFERROR(L177/L405,"-")</f>
        <v>0.9042692316049088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0.90426751433492369</v>
      </c>
      <c r="K571" s="13">
        <f t="shared" si="614"/>
        <v>0.90426677555266533</v>
      </c>
      <c r="L571" s="13">
        <f t="shared" ref="L571" si="619">IFERROR(L178/L406,"-")</f>
        <v>0.90426819136819414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0.90426512102649803</v>
      </c>
      <c r="K572" s="13">
        <f t="shared" si="614"/>
        <v>0.90426376414176413</v>
      </c>
      <c r="L572" s="13">
        <f t="shared" ref="L572" si="620">IFERROR(L179/L407,"-")</f>
        <v>0.90426535810227249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0.90426849584668467</v>
      </c>
      <c r="K573" s="13">
        <f t="shared" si="614"/>
        <v>0.90426813422117303</v>
      </c>
      <c r="L573" s="13">
        <f t="shared" ref="L573" si="621">IFERROR(L180/L408,"-")</f>
        <v>0.90426887603390416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0.59688342157174168</v>
      </c>
      <c r="K575" s="4">
        <f t="shared" si="622"/>
        <v>0.59688013124768957</v>
      </c>
      <c r="L575" s="4">
        <f t="shared" ref="L575" si="623">IFERROR(L212/L442,"-")</f>
        <v>0.38124461996915393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0.85445501111132471</v>
      </c>
      <c r="K577" s="4">
        <f t="shared" si="626"/>
        <v>0.85445501111132516</v>
      </c>
      <c r="L577" s="4">
        <f t="shared" ref="L577" si="627">IFERROR(L220/L450,"-")</f>
        <v>0.85445501111132416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0.70000000000000007</v>
      </c>
      <c r="K578" s="4">
        <f t="shared" si="628"/>
        <v>0.70000000000000018</v>
      </c>
      <c r="L578" s="4">
        <f t="shared" ref="L578" si="629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0.49999999999999983</v>
      </c>
      <c r="K579">
        <f t="shared" si="630"/>
        <v>0.49999999999999961</v>
      </c>
      <c r="L579">
        <f t="shared" ref="L579" si="631">IFERROR(L228/L458,"-")</f>
        <v>0.49999999999999956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0.85000000000000031</v>
      </c>
      <c r="L580">
        <f t="shared" ref="L580" si="633">IFERROR(L230/L460,"-")</f>
        <v>0.84999999999999987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2.9999999999999996</v>
      </c>
      <c r="K581" s="4">
        <f t="shared" si="634"/>
        <v>3.0000000000000018</v>
      </c>
      <c r="L581" s="4">
        <f t="shared" ref="L581" si="635">IFERROR(L232/L462,"-")</f>
        <v>2.9999999999999996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1.0935283296258139E-4</v>
      </c>
      <c r="K582" s="3">
        <f>[2]Other_transformation!G$5</f>
        <v>8.8632187034704416E-5</v>
      </c>
      <c r="L582" s="3">
        <f>[2]Other_transformation!H$5</f>
        <v>6.6360339773400436E-5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1.0935283296258139E-4</v>
      </c>
      <c r="K583" s="1">
        <f t="shared" si="636"/>
        <v>8.8632187034704416E-5</v>
      </c>
      <c r="L583" s="1">
        <f t="shared" ref="L583" si="637">L582</f>
        <v>6.6360339773400436E-5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1.0935283296258139E-4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8.8632187034704416E-5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6.6360339773400436E-5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4.2647604855406667E-5</v>
      </c>
      <c r="K586" s="3">
        <f t="shared" si="638"/>
        <v>3.4566552943534643E-5</v>
      </c>
      <c r="L586" s="3">
        <f t="shared" si="638"/>
        <v>2.588053251162613E-5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4.2647604855406667E-5</v>
      </c>
      <c r="K587" s="1">
        <f t="shared" si="639"/>
        <v>3.4566552943534643E-5</v>
      </c>
      <c r="L587" s="1">
        <f t="shared" ref="L587" si="640">SUM(L588:L589)</f>
        <v>2.588053251162613E-5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4.2647604855406667E-5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3.4566552943534643E-5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2.588053251162613E-5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3.1920091941777472E-4</v>
      </c>
      <c r="K590" s="3">
        <f t="shared" si="641"/>
        <v>2.5871735395430223E-4</v>
      </c>
      <c r="L590" s="3">
        <f t="shared" ref="L590" si="642">L591+L594</f>
        <v>1.9370583179855572E-4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3.1160089752687534E-4</v>
      </c>
      <c r="K591" s="1">
        <f t="shared" si="643"/>
        <v>2.5255741695539029E-4</v>
      </c>
      <c r="L591" s="1">
        <f t="shared" ref="L591" si="644">SUM(L592:L593)</f>
        <v>1.890937881843044E-4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3.1160089752687534E-4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2.5255741695539029E-4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1.890937881843044E-4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7.6000218908994004E-6</v>
      </c>
      <c r="K594" s="1">
        <f t="shared" si="645"/>
        <v>6.1599369989119528E-6</v>
      </c>
      <c r="L594" s="1">
        <f t="shared" ref="L594" si="646">SUM(L595:L596)</f>
        <v>4.6120436142513266E-6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7.6000218908994004E-6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6.1599369989119528E-6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4.6120436142513266E-6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0.4761904761904765</v>
      </c>
      <c r="K598" s="4">
        <f t="shared" si="647"/>
        <v>0.47619047619047583</v>
      </c>
      <c r="L598" s="4">
        <f t="shared" ref="L598" si="648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7.6124383855004279E-5</v>
      </c>
      <c r="K600" s="1">
        <f>[2]Other_transformation!G$12</f>
        <v>4.0251988875187259E-5</v>
      </c>
      <c r="L600" s="1">
        <f>[2]Other_transformation!H$12</f>
        <v>3.985495982911063E-5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7.6124383855004279E-5</v>
      </c>
      <c r="K601" s="1">
        <f t="shared" si="650"/>
        <v>4.0251988875187259E-5</v>
      </c>
      <c r="L601" s="1">
        <f t="shared" ref="L601" si="651">SUM(L602:L603)</f>
        <v>3.985495982911063E-5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7.6124383855004279E-5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4.0251988875187259E-5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3.985495982911063E-5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2.8394395177916583E-4</v>
      </c>
      <c r="K604" s="3">
        <f t="shared" si="653"/>
        <v>1.5013991850444853E-4</v>
      </c>
      <c r="L604" s="3">
        <f t="shared" ref="L604" si="654">L605+L608</f>
        <v>1.4865900016258272E-4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1.5909996225695888E-4</v>
      </c>
      <c r="K605" s="1">
        <f t="shared" si="655"/>
        <v>8.4126656749141385E-5</v>
      </c>
      <c r="L605" s="1">
        <f t="shared" ref="L605" si="656">SUM(L606:L607)</f>
        <v>8.3296866042841252E-5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1.5909996225695888E-4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8.4126656749141385E-5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8.3296866042841252E-5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1.2484398952220695E-4</v>
      </c>
      <c r="K608" s="1">
        <f t="shared" si="657"/>
        <v>6.6013261755307133E-5</v>
      </c>
      <c r="L608" s="1">
        <f t="shared" ref="L608" si="658">SUM(L609:L610)</f>
        <v>6.5362134119741479E-5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1.2484398952220695E-4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6.6013261755307133E-5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6.5362134119741479E-5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0.26809651474530843</v>
      </c>
      <c r="K612">
        <f t="shared" si="659"/>
        <v>0.26809651474530821</v>
      </c>
      <c r="L612">
        <f t="shared" ref="L612" si="660">IFERROR(L602/SUM(L606,L609),"-")</f>
        <v>0.26809651474530821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10.213005060154615</v>
      </c>
      <c r="K614" s="3">
        <f t="shared" ref="K614:L614" si="666">K615+K616+K621</f>
        <v>10.10221921702064</v>
      </c>
      <c r="L614" s="3">
        <f t="shared" si="666"/>
        <v>9.7810399951019136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4.3847647547917834</v>
      </c>
      <c r="K615" s="1">
        <f>[2]Other_transformation!G$19</f>
        <v>4.4346312042301923</v>
      </c>
      <c r="L615" s="1">
        <f>[2]Other_transformation!H$19</f>
        <v>4.4348770140773208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5.828032134525623</v>
      </c>
      <c r="K616" s="1">
        <f>[2]Other_transformation!G$20</f>
        <v>5.6673762887930348</v>
      </c>
      <c r="L616" s="1">
        <f>[2]Other_transformation!H$20</f>
        <v>5.3459410038199602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5.828032134525623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5.6670527091833982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5.3455905262133978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3.2357960963614641E-4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3.5047760656226192E-4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2.0817083720773598E-4</v>
      </c>
      <c r="K621" s="1">
        <f>[2]Other_transformation!G$21</f>
        <v>2.1172399741281448E-4</v>
      </c>
      <c r="L621" s="1">
        <f>[2]Other_transformation!H$21</f>
        <v>2.2197720463099232E-4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2.0817083720773598E-4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2.1172399741281448E-4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2.2197720463099232E-4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0.11656896952400078</v>
      </c>
      <c r="K624" s="3">
        <f t="shared" ref="K624:L624" si="671">K625+K626+K631</f>
        <v>0.11334952314356443</v>
      </c>
      <c r="L624" s="3">
        <f t="shared" si="671"/>
        <v>0.10692068961245317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0.11656064269051247</v>
      </c>
      <c r="K626" s="1">
        <f t="shared" si="672"/>
        <v>0.11334105418366792</v>
      </c>
      <c r="L626" s="1">
        <f t="shared" ref="L626" si="673">SUM(L627:L630)</f>
        <v>0.10691181052426793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0.11656064269051247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0.11334105418366792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0.10691181052426793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8.3268334883094558E-6</v>
      </c>
      <c r="K631" s="1">
        <f t="shared" si="674"/>
        <v>8.4689598965125963E-6</v>
      </c>
      <c r="L631" s="1">
        <f t="shared" ref="L631" si="675">SUM(L632:L633)</f>
        <v>8.8790881852397104E-6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8.3268334883094558E-6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8.4689598965125963E-6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8.8790881852397104E-6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2.4980500464928334E-5</v>
      </c>
      <c r="K634" s="3">
        <f t="shared" ref="K634:L634" si="680">K635+K636+K641</f>
        <v>2.540687968953777E-5</v>
      </c>
      <c r="L634" s="3">
        <f t="shared" si="680"/>
        <v>2.6637264555719111E-5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2.4980500464928334E-5</v>
      </c>
      <c r="K641" s="1">
        <f t="shared" ref="K641:L641" si="690">SUM(K642:K643)</f>
        <v>2.540687968953777E-5</v>
      </c>
      <c r="L641" s="1">
        <f t="shared" si="690"/>
        <v>2.6637264555719111E-5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2.4980500464928334E-5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2.540687968953777E-5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2.6637264555719111E-5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22.561593196641912</v>
      </c>
      <c r="K644" s="3">
        <f t="shared" ref="K644:L644" si="695">K645+K646+K651</f>
        <v>22.427885672041654</v>
      </c>
      <c r="L644" s="3">
        <f t="shared" si="695"/>
        <v>21.875909693711669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12.540427198704482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12.683045244098338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12.683748260261128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10.020884967307202</v>
      </c>
      <c r="K646" s="1">
        <f t="shared" ref="K646:L646" si="700">SUM(K647:K650)</f>
        <v>9.7445546005468096</v>
      </c>
      <c r="L646" s="1">
        <f t="shared" si="700"/>
        <v>9.1918617642242886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10.020884967307202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9.7440923439616149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9.1913610819292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4.6225658519449527E-4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5.0068229508894635E-4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2.8103063023044377E-4</v>
      </c>
      <c r="K651" s="1">
        <f t="shared" ref="K651:L651" si="705">SUM(K652:K653)</f>
        <v>2.8582739650729981E-4</v>
      </c>
      <c r="L651" s="1">
        <f t="shared" si="705"/>
        <v>2.9966922625184004E-4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2.8103063023044377E-4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2.8582739650729981E-4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2.9966922625184004E-4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0.34965034965035019</v>
      </c>
      <c r="K655" s="4">
        <f t="shared" si="706"/>
        <v>0.34965034965034997</v>
      </c>
      <c r="L655" s="4">
        <f t="shared" ref="L655" si="707">IFERROR(SUM(L635,L625,L615)/L645,"-")</f>
        <v>0.34965034965034991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0.59322033898305071</v>
      </c>
      <c r="K656" s="4">
        <f t="shared" si="708"/>
        <v>0.5932203389830516</v>
      </c>
      <c r="L656" s="4">
        <f t="shared" ref="L656" si="709">IFERROR(SUM(L637,L627,L617)/L647,"-")</f>
        <v>0.59322033898305138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0.6999999999999994</v>
      </c>
      <c r="L658" s="4">
        <f t="shared" ref="L658" si="711">IFERROR(SUM(L639,L629,L619)/L649,"-")</f>
        <v>0.69999999999999896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0.85925925925925872</v>
      </c>
      <c r="K660" s="4">
        <f t="shared" si="713"/>
        <v>0.85925925925925861</v>
      </c>
      <c r="L660" s="4">
        <f t="shared" ref="L660" si="714">IFERROR(SUM(L642,L632,L622)/L652,"-")</f>
        <v>0.85925925925925828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7.4110738469592638E-3</v>
      </c>
      <c r="K662" s="3">
        <f t="shared" si="716"/>
        <v>7.479564236854197E-3</v>
      </c>
      <c r="L662" s="3">
        <f t="shared" ref="L662" si="717">SUM(L663,L667,L676)</f>
        <v>0.1154661161781432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7.4110738469592638E-3</v>
      </c>
      <c r="K663" s="1">
        <f>[2]Other_transformation!G$28</f>
        <v>7.479564236854197E-3</v>
      </c>
      <c r="L663" s="1">
        <f>[2]Other_transformation!H$28</f>
        <v>0.11452090211063329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7.398006556653164E-3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4.3866202521975137E-3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0.11186049104832189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1.3067290306100111E-5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7.9570079480601624E-4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8.4354410180502762E-4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2.2972431898506673E-3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1.8168669605063644E-3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9.4521406750990771E-4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9.4521406750990771E-4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9.4521406750990771E-4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9.4521406750990771E-4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9.8486031188827362E-3</v>
      </c>
      <c r="K679" s="3">
        <f t="shared" si="734"/>
        <v>9.3273752807227859E-3</v>
      </c>
      <c r="L679" s="3">
        <f t="shared" ref="L679" si="735">SUM(L680,L684,L686,L695)</f>
        <v>0.14070638909266969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9.8486031188827362E-3</v>
      </c>
      <c r="K680" s="1">
        <f t="shared" si="736"/>
        <v>8.9841090569519957E-3</v>
      </c>
      <c r="L680" s="1">
        <f t="shared" ref="L680" si="737">SUM(L681:L683)</f>
        <v>0.13926081226553899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9.8312379490407432E-3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5.6601551641258241E-3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0.13641523298575819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1.7365169841993494E-5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1.026710702975505E-3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1.0287123192744237E-3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2.2972431898506673E-3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1.8168669605063644E-3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3.4326622377078972E-4</v>
      </c>
      <c r="L684" s="1">
        <f t="shared" si="744"/>
        <v>2.0187410672292935E-4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3.4326622377078972E-4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2.0187410672292935E-4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1.2437027204077742E-3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1.2437027204077742E-3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1.2437027204077742E-3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1.2437027204077742E-3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0.7525000000000005</v>
      </c>
      <c r="K699" s="4">
        <f t="shared" si="761"/>
        <v>0.77500000000000002</v>
      </c>
      <c r="L699" s="4">
        <f t="shared" ref="L699" si="762">IFERROR(L664/L681,"-")</f>
        <v>0.82000000000000128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0.75250000000000039</v>
      </c>
      <c r="K700" s="4">
        <f t="shared" si="764"/>
        <v>0.77499999999999991</v>
      </c>
      <c r="L700" s="4">
        <f t="shared" ref="L700" si="765">IFERROR(L665/L682,"-")</f>
        <v>0.82000000000000017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0.75999999999999945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3.2285924077332693</v>
      </c>
      <c r="K706" s="1">
        <f>[2]Other_transformation!G$39</f>
        <v>3.1784457161470012</v>
      </c>
      <c r="L706" s="1">
        <f>[2]Other_transformation!H$39</f>
        <v>3.1795299170264442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3.5375998099864381</v>
      </c>
      <c r="K707" s="1">
        <f>[2]Other_transformation!G$38</f>
        <v>3.4826535968310948</v>
      </c>
      <c r="L707" s="1">
        <f>[2]Other_transformation!H$38</f>
        <v>3.4838415661814293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0.9126505487192591</v>
      </c>
      <c r="K708" s="14">
        <f t="shared" si="774"/>
        <v>0.91265054871925944</v>
      </c>
      <c r="L708" s="14">
        <f t="shared" ref="L708" si="775">L706/L707</f>
        <v>0.91265054871925899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3.399858923614306</v>
      </c>
      <c r="K709" s="17" cm="1">
        <f t="array" ref="K709">SUMPRODUCT(("CT_CWODPLT"=[2]OUT_SyntheticFuels!$C$4:$C$1000)*1,("Var_Fout"=[2]OUT_SyntheticFuels!$B$4:$B$1000)*1,[2]OUT_SyntheticFuels!J$4:J$1000)</f>
        <v>3.8244386524735141</v>
      </c>
      <c r="L709" s="17" cm="1">
        <f t="array" ref="L709">SUMPRODUCT(("CT_CWODPLT"=[2]OUT_SyntheticFuels!$C$4:$C$1000)*1,("Var_Fout"=[2]OUT_SyntheticFuels!$B$4:$B$1000)*1,[2]OUT_SyntheticFuels!K$4:K$1000)</f>
        <v>4.6687377750807242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3.399858923614306</v>
      </c>
      <c r="K710" s="18">
        <f t="shared" si="776"/>
        <v>3.8244386524735141</v>
      </c>
      <c r="L710" s="18">
        <f t="shared" ref="L710" si="777">L709</f>
        <v>4.6687377750807242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4.047451099540841</v>
      </c>
      <c r="K711" s="17" cm="1">
        <f t="array" ref="K711">SUMPRODUCT(("CT_CWODPLT"=[2]OUT_SyntheticFuels!$C$4:$C$1000)*1,("Var_Fin"=[2]OUT_SyntheticFuels!$B$4:$B$1000)*1,[2]OUT_SyntheticFuels!J$4:J$1000)</f>
        <v>4.5529031577065577</v>
      </c>
      <c r="L711" s="17" cm="1">
        <f t="array" ref="L711">SUMPRODUCT(("CT_CWODPLT"=[2]OUT_SyntheticFuels!$C$4:$C$1000)*1,("Var_Fin"=[2]OUT_SyntheticFuels!$B$4:$B$1000)*1,[2]OUT_SyntheticFuels!K$4:K$1000)</f>
        <v>5.5580211608103864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4.047451099540841</v>
      </c>
      <c r="K712" s="18">
        <f t="shared" si="778"/>
        <v>4.5529031577065577</v>
      </c>
      <c r="L712" s="18">
        <f t="shared" ref="L712" si="779">L711</f>
        <v>5.5580211608103864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0.83999999999999986</v>
      </c>
      <c r="K713" s="14">
        <f t="shared" si="780"/>
        <v>0.84000000000000119</v>
      </c>
      <c r="L713" s="14">
        <f t="shared" ref="L713" si="781">IFERROR(L709/L711,"-")</f>
        <v>0.84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150.3486810528839</v>
      </c>
      <c r="K763" s="17">
        <f t="shared" si="874"/>
        <v>147.83202681862821</v>
      </c>
      <c r="L763" s="17">
        <f t="shared" ref="L763" si="875">L764+L768+L778+L789+L791+L803+L805+L807+L811+L813+L815</f>
        <v>142.58482156015799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68.74785704313463</v>
      </c>
      <c r="K764" s="18">
        <f>[2]Industry!G$11</f>
        <v>68.698557148224538</v>
      </c>
      <c r="L764" s="18">
        <f>[2]Industry!H$11</f>
        <v>71.250131731438955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13.242777900872632</v>
      </c>
      <c r="K765" s="1">
        <f>K764-K766-K767</f>
        <v>13.225315785159367</v>
      </c>
      <c r="L765" s="1">
        <f>L764-L766-L767</f>
        <v>13.247455793618151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1.7143080007420632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1.6826958095026623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3.7792466948935219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53.790771141519933</v>
      </c>
      <c r="K767" s="1">
        <f>[2]Industry!G$11-[2]Industry!G$33</f>
        <v>53.790545553562509</v>
      </c>
      <c r="L767" s="1">
        <f>[2]Industry!H$11-[2]Industry!H$33</f>
        <v>54.223429242927288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5.1123985874577196</v>
      </c>
      <c r="K768" s="1">
        <f t="shared" si="878"/>
        <v>3.4171240148502164</v>
      </c>
      <c r="L768" s="1">
        <f t="shared" ref="L768" si="879">SUM(L771,L776)</f>
        <v>0.46954239843056805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5.1113425093120926</v>
      </c>
      <c r="K769" s="1">
        <f t="shared" si="880"/>
        <v>3.4163815447635857</v>
      </c>
      <c r="L769" s="1">
        <f t="shared" ref="L769" si="881">SUM(L773,L777)</f>
        <v>0.46954239843056805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1.0560781456272249E-3</v>
      </c>
      <c r="K770" s="1">
        <f t="shared" si="882"/>
        <v>7.4247008663011634E-4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4.1684593141083859</v>
      </c>
      <c r="K771" s="1">
        <f t="shared" si="884"/>
        <v>2.3723575185535024</v>
      </c>
      <c r="L771" s="1">
        <f t="shared" ref="L771" si="885">SUM(L772,L774)</f>
        <v>9.0757177338993817E-5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4.1674032359627589</v>
      </c>
      <c r="K772" s="1">
        <f>[2]Industry!G$34</f>
        <v>2.3716150484668721</v>
      </c>
      <c r="L772" s="1">
        <f>[2]Industry!H$34</f>
        <v>9.0757177338993817E-5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4.1674032359627589</v>
      </c>
      <c r="K773" s="1">
        <f t="shared" si="886"/>
        <v>2.3716150484668721</v>
      </c>
      <c r="L773" s="1">
        <f t="shared" ref="L773" si="887">L772</f>
        <v>9.0757177338993817E-5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1.0560781456272249E-3</v>
      </c>
      <c r="K774" s="1">
        <f>[2]Industry!G$35</f>
        <v>7.4247008663011634E-4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1.0560781456272249E-3</v>
      </c>
      <c r="K775" s="1">
        <f t="shared" si="888"/>
        <v>7.4247008663011634E-4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0.94393927334933403</v>
      </c>
      <c r="K776" s="1">
        <f>[2]Industry!G$36</f>
        <v>1.0447664962967138</v>
      </c>
      <c r="L776" s="1">
        <f>[2]Industry!H$36</f>
        <v>0.46945164125322908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0.94393927334933403</v>
      </c>
      <c r="K777" s="1">
        <f t="shared" si="890"/>
        <v>1.0447664962967138</v>
      </c>
      <c r="L777" s="1">
        <f t="shared" ref="L777" si="891">L776</f>
        <v>0.46945164125322908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35.483782044972543</v>
      </c>
      <c r="K778" s="1">
        <f>SUM([2]Industry!G$37:G$39)</f>
        <v>32.740730496727728</v>
      </c>
      <c r="L778" s="1">
        <f>SUM([2]Industry!H$37:H$39)</f>
        <v>21.302385763125642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29.349093248605872</v>
      </c>
      <c r="K779" s="1">
        <f>SUM([2]Industry!G$37:G$38)-K780</f>
        <v>26.603371417828434</v>
      </c>
      <c r="L779" s="1">
        <f>SUM([2]Industry!H$37:H$38)-L780</f>
        <v>15.076765132519123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6.134688796366671</v>
      </c>
      <c r="K781" s="1">
        <f t="shared" si="896"/>
        <v>6.1373590788992942</v>
      </c>
      <c r="L781" s="1">
        <f t="shared" ref="L781" si="897">L778-L779</f>
        <v>6.2256206306065192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26.547794927797053</v>
      </c>
      <c r="K782" s="1">
        <f>[2]Industry!G$37</f>
        <v>23.664814089377472</v>
      </c>
      <c r="L782" s="1">
        <f>[2]Industry!H$37</f>
        <v>12.103118043178949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26.547794927797053</v>
      </c>
      <c r="K783" s="1">
        <f>[2]Industry!G$37*K779/SUM(K779:K780)</f>
        <v>23.664814089377472</v>
      </c>
      <c r="L783" s="1">
        <f>[2]Industry!H$37*L779/SUM(L779:L780)</f>
        <v>12.103118043178949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8.9359871171754897</v>
      </c>
      <c r="K785" s="1">
        <f t="shared" si="904"/>
        <v>9.0759164073502578</v>
      </c>
      <c r="L785" s="1">
        <f t="shared" ref="L785" si="905">SUM(L786:L788)</f>
        <v>9.199267719946695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2.8012983208088182</v>
      </c>
      <c r="K786" s="1">
        <f>[2]Industry!G$38*K779/SUM(K779:K780)</f>
        <v>2.9385573284509614</v>
      </c>
      <c r="L786" s="1">
        <f>[2]Industry!H$38*L779/SUM(L779:L780)</f>
        <v>2.9736470893401736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6.134688796366671</v>
      </c>
      <c r="K788" s="1">
        <f>[2]Industry!G$39</f>
        <v>6.1373590788992969</v>
      </c>
      <c r="L788" s="1">
        <f>[2]Industry!H$39</f>
        <v>6.2256206306065209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1.0232750842702556E-3</v>
      </c>
      <c r="K789" s="1">
        <f>[2]Industry!G$18</f>
        <v>6.9913213456985134E-4</v>
      </c>
      <c r="L789" s="1">
        <f>[2]Industry!H$18</f>
        <v>3.750962269742339E-4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1.0232750842702556E-3</v>
      </c>
      <c r="K790" s="1">
        <f t="shared" si="908"/>
        <v>6.9913213456985134E-4</v>
      </c>
      <c r="L790" s="1">
        <f t="shared" ref="L790" si="909">L789</f>
        <v>3.750962269742339E-4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14.879959617044776</v>
      </c>
      <c r="K791" s="1">
        <f>[2]Industry!G$19</f>
        <v>16.079209457025009</v>
      </c>
      <c r="L791" s="1">
        <f>[2]Industry!H$19</f>
        <v>17.644929979629154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7.2600159455463533</v>
      </c>
      <c r="K792" s="1">
        <f t="shared" si="912"/>
        <v>7.646622445063497</v>
      </c>
      <c r="L792" s="1">
        <f t="shared" ref="L792" si="913">SUM(L793:L801)</f>
        <v>8.669383541829367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0.84084769546168459</v>
      </c>
      <c r="K793" s="1">
        <f t="shared" si="916"/>
        <v>3.4277683772762246E-2</v>
      </c>
      <c r="L793" s="1">
        <f t="shared" ref="L793" si="917">L235</f>
        <v>0.3406873850707815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1.3241316047062497</v>
      </c>
      <c r="K794" s="1">
        <f t="shared" si="918"/>
        <v>0.28501163813868891</v>
      </c>
      <c r="L794" s="1">
        <f t="shared" ref="L794" si="919">L241</f>
        <v>5.1177840825392798E-2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5.6798043964286437E-4</v>
      </c>
      <c r="K796" s="1">
        <f t="shared" si="922"/>
        <v>1.779164001357119E-3</v>
      </c>
      <c r="L796" s="1">
        <f t="shared" ref="L796" si="923">L243</f>
        <v>8.1146612034358715E-4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8.3608632614830571E-3</v>
      </c>
      <c r="K797" s="1">
        <f t="shared" si="924"/>
        <v>4.3726285150072616E-3</v>
      </c>
      <c r="L797" s="1">
        <f t="shared" ref="L797" si="925">L274</f>
        <v>1.0074613513527753E-3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5.0861078016772936</v>
      </c>
      <c r="K799" s="1">
        <f t="shared" si="928"/>
        <v>7.3211813306356817</v>
      </c>
      <c r="L799" s="1">
        <f t="shared" ref="L799" si="929">L283</f>
        <v>8.2756993884614971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7.629156672325375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8.4519086495790621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8.9973358597406499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10.344633897173939</v>
      </c>
      <c r="K803" s="1">
        <f t="shared" si="934"/>
        <v>10.103889675062302</v>
      </c>
      <c r="L803" s="1">
        <f t="shared" si="934"/>
        <v>9.6957173315635181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10.344633897173939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10.103889675062302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9.6957173315635181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0.73245288222881788</v>
      </c>
      <c r="K805" s="1">
        <f t="shared" si="936"/>
        <v>0.73041417502964112</v>
      </c>
      <c r="L805" s="1">
        <f t="shared" si="936"/>
        <v>0.72636105598263356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0.73245288222881788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0.73041417502964112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0.72636105598263356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10.771939281957883</v>
      </c>
      <c r="K807" s="1">
        <f>[2]Industry!G$21</f>
        <v>10.726380842216637</v>
      </c>
      <c r="L807" s="1">
        <f>[2]Industry!H$21</f>
        <v>10.626553332265807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10.771939281957883</v>
      </c>
      <c r="K808" s="1">
        <f t="shared" si="938"/>
        <v>10.726380842216637</v>
      </c>
      <c r="L808" s="1">
        <f t="shared" ref="L808" si="939">L807</f>
        <v>10.626553332265807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10.771939281957883</v>
      </c>
      <c r="K810" s="1">
        <f t="shared" si="940"/>
        <v>10.726380842216637</v>
      </c>
      <c r="L810" s="1">
        <f t="shared" ref="L810" si="941">L808</f>
        <v>10.626553332265807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0.36358977403196419</v>
      </c>
      <c r="K811" s="1">
        <f>[2]Industry!G$22</f>
        <v>1.3063410365228656</v>
      </c>
      <c r="L811" s="1">
        <f>[2]Industry!H$22</f>
        <v>1.3077011751812042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0.36358977403196419</v>
      </c>
      <c r="K812" s="1">
        <f t="shared" si="944"/>
        <v>1.3063410365228656</v>
      </c>
      <c r="L812" s="1">
        <f t="shared" ref="L812" si="945">L811</f>
        <v>1.3077011751812042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1.1032159091155604E-2</v>
      </c>
      <c r="K813" s="1">
        <f>[2]Industry!G$23</f>
        <v>1.1701608098139017E-2</v>
      </c>
      <c r="L813" s="1">
        <f>[2]Industry!H$23</f>
        <v>0.20400540049838151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1.1032159091155604E-2</v>
      </c>
      <c r="K814" s="1">
        <f t="shared" si="948"/>
        <v>1.1701608098139017E-2</v>
      </c>
      <c r="L814" s="1">
        <f t="shared" ref="L814" si="949">L813</f>
        <v>0.20400540049838151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3.900012490706223</v>
      </c>
      <c r="K815" s="1">
        <f>[2]Industry!G$24</f>
        <v>4.0169792327365679</v>
      </c>
      <c r="L815" s="1">
        <f>[2]Industry!H$24</f>
        <v>9.3571182958151713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3.8831817325326483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3.9148812088426164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9.2566586241962341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1.6830758173574711E-2</v>
      </c>
      <c r="K817" s="1">
        <f t="shared" si="954"/>
        <v>0.10209802389395151</v>
      </c>
      <c r="L817" s="1">
        <f t="shared" ref="L817" si="955">L815-L816</f>
        <v>0.10045967161893721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77.247582576629</v>
      </c>
      <c r="K818" s="17">
        <f>[2]Industry!G$71</f>
        <v>77.491394033916066</v>
      </c>
      <c r="L818" s="17">
        <f>[2]Industry!H$71</f>
        <v>77.911837098483659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70.591260852846588</v>
      </c>
      <c r="K819" s="18">
        <f t="shared" si="956"/>
        <v>70.591137263204999</v>
      </c>
      <c r="L819" s="18">
        <f t="shared" ref="L819" si="957">SUM(L820:L822)</f>
        <v>78.510733091547962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11.202959016790468</v>
      </c>
      <c r="K820" s="1">
        <f>[2]Industry!G$55</f>
        <v>11.202963800633835</v>
      </c>
      <c r="L820" s="1">
        <f>[2]Industry!H$55</f>
        <v>11.251322071377784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5.5974897332747116</v>
      </c>
      <c r="K821" s="1">
        <f>[2]Industry!G$56</f>
        <v>5.5975770183452784</v>
      </c>
      <c r="L821" s="1">
        <f>[2]Industry!H$56</f>
        <v>13.035905319089755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53.790812102781409</v>
      </c>
      <c r="K822" s="1">
        <f>[2]Industry!G$3-([2]Industry!G$6-[2]Industry!G$70)</f>
        <v>53.790596444225883</v>
      </c>
      <c r="L822" s="1">
        <f>[2]Industry!H$3-([2]Industry!H$6-[2]Industry!H$70)</f>
        <v>54.22350570108042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4.0228285178332994</v>
      </c>
      <c r="K823" s="1">
        <f t="shared" si="959"/>
        <v>2.6996006554176297</v>
      </c>
      <c r="L823" s="1">
        <f t="shared" ref="L823" si="960">SUM(L824:L825)</f>
        <v>0.37390996252373726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4.0220913092827679</v>
      </c>
      <c r="K824" s="1">
        <f>[2]Industry!G$57</f>
        <v>2.6990769355802731</v>
      </c>
      <c r="L824" s="1">
        <f>[2]Industry!H$57</f>
        <v>0.37390996252373726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7.372085505319044E-4</v>
      </c>
      <c r="K825" s="1">
        <f>[2]Industry!G$58</f>
        <v>5.2371983735671811E-4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28.166470065818071</v>
      </c>
      <c r="K826" s="1">
        <f t="shared" si="961"/>
        <v>26.092136082213294</v>
      </c>
      <c r="L826" s="1">
        <f t="shared" ref="L826" si="962">SUM(L827:L829)</f>
        <v>16.969125233529518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23.770327007622633</v>
      </c>
      <c r="K827" s="1">
        <f>[2]Industry!G$59</f>
        <v>21.523860685760894</v>
      </c>
      <c r="L827" s="1">
        <f>[2]Industry!H$59</f>
        <v>12.292296383705178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3.4379323978734569E-2</v>
      </c>
      <c r="K828" s="1">
        <f>[2]Industry!G$60</f>
        <v>0.20461309135499856</v>
      </c>
      <c r="L828" s="1">
        <f>[2]Industry!H$60</f>
        <v>0.19438199578764656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4.361763734216705</v>
      </c>
      <c r="K829" s="1">
        <f>[2]Industry!G$68</f>
        <v>4.3636623050974013</v>
      </c>
      <c r="L829" s="1">
        <f>[2]Industry!H$68</f>
        <v>4.4824468540366951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6.8815249417174761E-4</v>
      </c>
      <c r="K830" s="1">
        <f t="shared" si="965"/>
        <v>4.719141908346502E-4</v>
      </c>
      <c r="L830" s="1">
        <f t="shared" si="965"/>
        <v>2.5506543434247904E-4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6.8815249417174761E-4</v>
      </c>
      <c r="K831" s="1">
        <f>[2]Industry!G$61</f>
        <v>4.719141908346502E-4</v>
      </c>
      <c r="L831" s="1">
        <f>[2]Industry!H$61</f>
        <v>2.5506543434247904E-4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13.977148207898555</v>
      </c>
      <c r="K832" s="1">
        <f t="shared" si="966"/>
        <v>15.183480979552554</v>
      </c>
      <c r="L832" s="1">
        <f t="shared" ref="L832" si="967">L833+L843</f>
        <v>16.76282837743074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6.8108751631637858</v>
      </c>
      <c r="K833" s="1">
        <f>[2]Industry!G$62</f>
        <v>7.2025356691959219</v>
      </c>
      <c r="L833" s="1">
        <f>[2]Industry!H$62</f>
        <v>8.2153593106771172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0.78882866483739034</v>
      </c>
      <c r="K834" s="1">
        <f t="shared" si="968"/>
        <v>3.2286966148057046E-2</v>
      </c>
      <c r="L834" s="1">
        <f t="shared" ref="L834" si="969">IFERROR(L793/L$792,0)*L$833</f>
        <v>0.32284524816177212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1.2422142219655024</v>
      </c>
      <c r="K835" s="1">
        <f t="shared" si="970"/>
        <v>0.2684592451867579</v>
      </c>
      <c r="L835" s="1">
        <f t="shared" ref="L835" si="971">IFERROR(L794/L$792,0)*L$833</f>
        <v>4.8497606444174265E-2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5.3284233788763568E-4</v>
      </c>
      <c r="K837" s="1">
        <f t="shared" si="970"/>
        <v>1.6758369166502741E-3</v>
      </c>
      <c r="L837" s="1">
        <f t="shared" ref="L837" si="973">IFERROR(L796/L$792,0)*L$833</f>
        <v>7.6896883323920872E-4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7.843618575683187E-3</v>
      </c>
      <c r="K838" s="1">
        <f t="shared" si="970"/>
        <v>4.1186828660299407E-3</v>
      </c>
      <c r="L838" s="1">
        <f t="shared" ref="L838" si="974">IFERROR(L797/L$792,0)*L$833</f>
        <v>9.5469959923319728E-4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4.7714558154473226</v>
      </c>
      <c r="K840" s="1">
        <f t="shared" si="970"/>
        <v>6.8959949380784273</v>
      </c>
      <c r="L840" s="1">
        <f t="shared" ref="L840" si="976">IFERROR(L799/L$792,0)*L$833</f>
        <v>7.8422927876386987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7.1662730447347682</v>
      </c>
      <c r="K843" s="1">
        <f>[2]Industry!G$63</f>
        <v>7.9809453103566321</v>
      </c>
      <c r="L843" s="1">
        <f>[2]Industry!H$63</f>
        <v>8.5474690667536226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6.1550571688184981</v>
      </c>
      <c r="K844" s="1">
        <f t="shared" si="979"/>
        <v>6.028654172787177</v>
      </c>
      <c r="L844" s="1">
        <f t="shared" si="979"/>
        <v>5.8174303989381126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6.1550571688184981</v>
      </c>
      <c r="K845" s="1">
        <f>[2]Industry!G$64</f>
        <v>6.028654172787177</v>
      </c>
      <c r="L845" s="1">
        <f>[2]Industry!H$64</f>
        <v>5.8174303989381126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0.54476183115768329</v>
      </c>
      <c r="K846" s="1">
        <f t="shared" si="980"/>
        <v>0.54476723887627365</v>
      </c>
      <c r="L846" s="1">
        <f t="shared" si="980"/>
        <v>0.54477079198697509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0.54476183115768329</v>
      </c>
      <c r="K847" s="1">
        <f>[2]Industry!G$65</f>
        <v>0.54476723887627365</v>
      </c>
      <c r="L847" s="1">
        <f>[2]Industry!H$65</f>
        <v>0.54477079198697509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5.687583940873763</v>
      </c>
      <c r="K848" s="1">
        <f t="shared" si="981"/>
        <v>5.6635290846903938</v>
      </c>
      <c r="L848" s="1">
        <f t="shared" si="981"/>
        <v>5.7808450127526019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5.687583940873763</v>
      </c>
      <c r="K849" s="1">
        <f>[2]Industry!G$66</f>
        <v>5.6635290846903938</v>
      </c>
      <c r="L849" s="1">
        <f>[2]Industry!H$66</f>
        <v>5.7808450127526019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0.36358977403196419</v>
      </c>
      <c r="K850" s="1">
        <f t="shared" si="982"/>
        <v>1.3063410365228656</v>
      </c>
      <c r="L850" s="1">
        <f t="shared" si="982"/>
        <v>1.3077011751812042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0.36358977403196419</v>
      </c>
      <c r="K851" s="1">
        <f>[2]Industry!G$67</f>
        <v>1.3063410365228656</v>
      </c>
      <c r="L851" s="1">
        <f>[2]Industry!H$67</f>
        <v>1.3077011751812042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5.586779295617861E-3</v>
      </c>
      <c r="K852" s="1">
        <f t="shared" si="983"/>
        <v>5.6260630280478693E-3</v>
      </c>
      <c r="L852" s="1">
        <f t="shared" si="983"/>
        <v>9.3277542815466186E-2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5.586779295617861E-3</v>
      </c>
      <c r="K853" s="1">
        <f>[2]Industry!G$69</f>
        <v>5.6260630280478693E-3</v>
      </c>
      <c r="L853" s="1">
        <f>[2]Industry!H$69</f>
        <v>9.3277542815466186E-2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1.8445302221662032</v>
      </c>
      <c r="K854" s="1">
        <f t="shared" si="984"/>
        <v>3.9663615279738513</v>
      </c>
      <c r="L854" s="1">
        <f t="shared" ref="L854" si="985">SUM(L855:L856)</f>
        <v>7.8258697694620754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0.32111083382400629</v>
      </c>
      <c r="K855" s="1">
        <f>[2]Industry!G$6-K856</f>
        <v>0.80011554031597987</v>
      </c>
      <c r="L855" s="1">
        <f>[2]Industry!H$6-L856</f>
        <v>1.85140362203866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1.5234193883421969</v>
      </c>
      <c r="K856" s="1">
        <f>[2]Industry!G$70</f>
        <v>3.1662459876578715</v>
      </c>
      <c r="L856" s="1">
        <f>[2]Industry!H$70</f>
        <v>5.9744661474234153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0.84596744736255447</v>
      </c>
      <c r="K858" s="4">
        <f t="shared" si="986"/>
        <v>0.84708478667897746</v>
      </c>
      <c r="L858" s="4">
        <f t="shared" ref="L858" si="987">IFERROR(L820/L765,"-")</f>
        <v>0.84931946531182323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3.2651598959182109</v>
      </c>
      <c r="K859" s="4">
        <f t="shared" si="990"/>
        <v>3.3265531338071725</v>
      </c>
      <c r="L859" s="4">
        <f t="shared" ref="L859" si="991">IFERROR(L821/L766,"-")</f>
        <v>3.4493396095850879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1.0000007614923641</v>
      </c>
      <c r="K860" s="4">
        <f t="shared" si="992"/>
        <v>1.0000009460893704</v>
      </c>
      <c r="L860" s="4">
        <f t="shared" ref="L860" si="993">IFERROR(L822/L767,"-")</f>
        <v>1.000001410057501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0.7868952827862985</v>
      </c>
      <c r="K861" s="4">
        <f t="shared" si="994"/>
        <v>0.79003966630051847</v>
      </c>
      <c r="L861" s="4">
        <f t="shared" ref="L861" si="995">IFERROR(L824/L769,"-")</f>
        <v>0.79632843332896142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0.6980624999999997</v>
      </c>
      <c r="K862" s="4">
        <f t="shared" si="994"/>
        <v>0.70537499999999975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0.809916913148646</v>
      </c>
      <c r="K863" s="4">
        <f t="shared" si="997"/>
        <v>0.80906514996578704</v>
      </c>
      <c r="L863" s="4">
        <f t="shared" ref="L863" si="998">IFERROR(L827/L779,"-")</f>
        <v>0.81531391353917726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0.7110000000000003</v>
      </c>
      <c r="K865" s="4">
        <f t="shared" si="997"/>
        <v>0.71100000000000052</v>
      </c>
      <c r="L865" s="4">
        <f t="shared" ref="L865" si="1000">IFERROR(L829/L781,"-")</f>
        <v>0.7200000000000002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0.67250000000000065</v>
      </c>
      <c r="K866" s="4">
        <f t="shared" si="1001"/>
        <v>0.67500000000000082</v>
      </c>
      <c r="L866" s="4">
        <f t="shared" ref="L866" si="1002">IFERROR(L831/L790,"-")</f>
        <v>0.67999999999999994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0.93813501433724911</v>
      </c>
      <c r="K867" s="4">
        <f t="shared" si="1003"/>
        <v>0.94192379981382912</v>
      </c>
      <c r="L867" s="4">
        <f t="shared" ref="L867" si="1004">IFERROR(L834/L793,"-")</f>
        <v>0.94762900626537006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0.93813501433724922</v>
      </c>
      <c r="K868" s="4">
        <f t="shared" si="1005"/>
        <v>0.94192379981382912</v>
      </c>
      <c r="L868" s="4">
        <f t="shared" ref="L868" si="1006">IFERROR(L835/L794,"-")</f>
        <v>0.94762900626537006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0.93813501433724922</v>
      </c>
      <c r="K870" s="4">
        <f t="shared" si="1005"/>
        <v>0.94192379981382912</v>
      </c>
      <c r="L870" s="4">
        <f t="shared" ref="L870" si="1008">IFERROR(L837/L796,"-")</f>
        <v>0.94762900626537017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0.93813501433724911</v>
      </c>
      <c r="K871" s="4">
        <f t="shared" si="1005"/>
        <v>0.94192379981382912</v>
      </c>
      <c r="L871" s="4">
        <f t="shared" ref="L871" si="1009">IFERROR(L838/L797,"-")</f>
        <v>0.94762900626537006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0.93813501433724911</v>
      </c>
      <c r="K873" s="4">
        <f t="shared" si="1005"/>
        <v>0.94192379981382923</v>
      </c>
      <c r="L873" s="4">
        <f t="shared" ref="L873" si="1011">IFERROR(L840/L799,"-")</f>
        <v>0.94762900626537006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0.93932702558466141</v>
      </c>
      <c r="K876" s="4">
        <f>IFERROR(K843/K802,"-")</f>
        <v>0.94427727999096567</v>
      </c>
      <c r="L876" s="4">
        <f>IFERROR(L843/L802,"-")</f>
        <v>0.95000000000000062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0.59500000000000042</v>
      </c>
      <c r="K877" s="4">
        <f t="shared" si="1014"/>
        <v>0.59666666666666701</v>
      </c>
      <c r="L877" s="4">
        <f t="shared" ref="L877" si="1015">IFERROR(L845/L804,"-")</f>
        <v>0.6000000000000002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0.74375000000000002</v>
      </c>
      <c r="K878" s="4">
        <f t="shared" si="1016"/>
        <v>0.7458333333333329</v>
      </c>
      <c r="L878" s="4">
        <f t="shared" ref="L878" si="1017">IFERROR(L847/L806,"-")</f>
        <v>0.74999999999999989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0.52800000000000014</v>
      </c>
      <c r="K879" s="4">
        <f t="shared" si="1018"/>
        <v>0.52800000000000091</v>
      </c>
      <c r="L879" s="4">
        <f t="shared" ref="L879" si="1019">IFERROR(L849/L808,"-")</f>
        <v>0.54400000000000026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0.5064085143674858</v>
      </c>
      <c r="K881" s="4">
        <f t="shared" si="1022"/>
        <v>0.48079400547883833</v>
      </c>
      <c r="L881" s="4">
        <f t="shared" ref="L881" si="1023">IFERROR(L853/L814,"-")</f>
        <v>0.45723075265454166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125.72937504713357</v>
      </c>
      <c r="K882" s="17">
        <f t="shared" si="1024"/>
        <v>121.90070979322431</v>
      </c>
      <c r="L882" s="17">
        <f t="shared" ref="L882" si="1025">L883+L887+L894+L905+L913+L915+L917+L919+L923</f>
        <v>114.2132139280321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62.342083194818862</v>
      </c>
      <c r="K883" s="1">
        <f>[2]Services!G$11</f>
        <v>62.428361508362222</v>
      </c>
      <c r="L883" s="1">
        <f>[2]Services!H$11</f>
        <v>61.975172731442321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0.6290826688341824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0.54519285365277714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0.42597557945879366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2.8531581401905952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3.2690437304034128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4.1790432815851544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58.859842385794082</v>
      </c>
      <c r="K886" s="1">
        <f>[2]Services!G$11-[2]Services!G$28</f>
        <v>58.614124924306033</v>
      </c>
      <c r="L886" s="1">
        <f>[2]Services!H$11-[2]Services!H$28</f>
        <v>57.370153870398369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15.662301744582514</v>
      </c>
      <c r="K887" s="1">
        <f t="shared" si="1028"/>
        <v>12.669732199180968</v>
      </c>
      <c r="L887" s="1">
        <f t="shared" si="1028"/>
        <v>6.6177014221950463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15.662301744582514</v>
      </c>
      <c r="K888" s="1">
        <f t="shared" si="1029"/>
        <v>12.669732199180968</v>
      </c>
      <c r="L888" s="1">
        <f t="shared" ref="L888" si="1030">SUM(L891,L893)</f>
        <v>6.6177014221950463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15.661973051812302</v>
      </c>
      <c r="K889" s="1">
        <f t="shared" si="1031"/>
        <v>12.669545422719969</v>
      </c>
      <c r="L889" s="1">
        <f t="shared" si="1031"/>
        <v>6.6175735445496766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15.661973051812302</v>
      </c>
      <c r="K890" s="1">
        <f>[2]Services!G$12</f>
        <v>12.669545422719969</v>
      </c>
      <c r="L890" s="1">
        <f>[2]Services!H$12</f>
        <v>6.6175735445496766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15.661973051812302</v>
      </c>
      <c r="K891" s="1">
        <f t="shared" si="1032"/>
        <v>12.669545422719969</v>
      </c>
      <c r="L891" s="1">
        <f t="shared" ref="L891" si="1033">L890</f>
        <v>6.6175735445496766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3.2869277021167163E-4</v>
      </c>
      <c r="K892">
        <f t="shared" si="1034"/>
        <v>1.867764609996824E-4</v>
      </c>
      <c r="L892">
        <f t="shared" si="1034"/>
        <v>1.2787764536934253E-4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3.2869277021167163E-4</v>
      </c>
      <c r="K893">
        <f>[2]Services!G$13</f>
        <v>1.867764609996824E-4</v>
      </c>
      <c r="L893">
        <f>[2]Services!H$13</f>
        <v>1.2787764536934253E-4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22.048165365018541</v>
      </c>
      <c r="K894" s="1">
        <f t="shared" si="1035"/>
        <v>20.159082859234054</v>
      </c>
      <c r="L894" s="1">
        <f t="shared" ref="L894" si="1036">SUM(L895:L897)</f>
        <v>16.462123044863137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19.855001182499237</v>
      </c>
      <c r="K895" s="1">
        <f>SUM([2]Services!G$14:G$15)</f>
        <v>17.482077224623996</v>
      </c>
      <c r="L895" s="1">
        <f>SUM([2]Services!H$14:H$15)</f>
        <v>12.764750793686513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2.1931641825193036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2.6770056346100568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3.6973722511766245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19.840722329421244</v>
      </c>
      <c r="K898" s="1">
        <f>[2]Services!G$14</f>
        <v>17.481997823197624</v>
      </c>
      <c r="L898" s="1">
        <f>[2]Services!H$14</f>
        <v>12.764709055852519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17.867135826970724</v>
      </c>
      <c r="K899" s="1">
        <f>[2]Services!G$14*IFERROR(K895/SUM(K895:K896),0)</f>
        <v>15.160493070043444</v>
      </c>
      <c r="L899" s="1">
        <f>[2]Services!H$14*IFERROR(L895/SUM(L895:L896),0)</f>
        <v>9.8977713632576911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1.9735865024505195</v>
      </c>
      <c r="K900" s="1">
        <f t="shared" si="1040"/>
        <v>2.3215047531541799</v>
      </c>
      <c r="L900" s="1">
        <f t="shared" ref="L900" si="1041">L898-L899</f>
        <v>2.8669376925948278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1.427885307799278E-2</v>
      </c>
      <c r="K901" s="1">
        <f>[2]Services!G$15+K904</f>
        <v>7.9401426370769129E-5</v>
      </c>
      <c r="L901" s="1">
        <f>[2]Services!H$15+L904</f>
        <v>4.1737833993817085E-5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1.2858514078368131E-2</v>
      </c>
      <c r="K902" s="1">
        <f>[2]Services!G$15*K895/SUM(K895:K896)</f>
        <v>6.8857391839294377E-5</v>
      </c>
      <c r="L902" s="1">
        <f>[2]Services!H$15*L895/SUM(L895:L896)</f>
        <v>3.2363568668962155E-5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1.4203389996246495E-3</v>
      </c>
      <c r="K903" s="1">
        <f>[2]Services!G$15*K896/SUM(K895:K896)</f>
        <v>1.0544034531474745E-5</v>
      </c>
      <c r="L903" s="1">
        <f>[2]Services!H$15*L896/SUM(L895:L896)</f>
        <v>9.3742653248549283E-6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7.2753018931090994</v>
      </c>
      <c r="K905" s="1">
        <f>[2]Services!G$17</f>
        <v>7.6044579171611053</v>
      </c>
      <c r="L905" s="1">
        <f>[2]Services!H$17</f>
        <v>8.1526172949644735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7.2753018931090994</v>
      </c>
      <c r="K912" s="1">
        <f t="shared" si="1051"/>
        <v>7.6044579171611053</v>
      </c>
      <c r="L912" s="1">
        <f t="shared" ref="L912" si="1052">L905-L906</f>
        <v>8.1526172949644735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10.371856546367935</v>
      </c>
      <c r="K913" s="1">
        <f t="shared" si="1053"/>
        <v>9.562518034383876</v>
      </c>
      <c r="L913" s="1">
        <f t="shared" si="1053"/>
        <v>8.0103967447625859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10.371856546367935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9.562518034383876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8.0103967447625859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1.3644777412157798</v>
      </c>
      <c r="K915" s="1">
        <f t="shared" si="1054"/>
        <v>1.5760440732809167</v>
      </c>
      <c r="L915" s="1">
        <f t="shared" si="1054"/>
        <v>2.0344242807369737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1.3644777412157798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1.5760440732809167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2.0344242807369737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0.66864170470673501</v>
      </c>
      <c r="K917" s="1">
        <f t="shared" si="1055"/>
        <v>0.71254502454571067</v>
      </c>
      <c r="L917" s="1">
        <f t="shared" si="1055"/>
        <v>0.82821169533042127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0.66864170470673501</v>
      </c>
      <c r="K918" s="1">
        <f>[2]Services!G$19</f>
        <v>0.71254502454571067</v>
      </c>
      <c r="L918" s="1">
        <f>[2]Services!H$19</f>
        <v>0.82821169533042127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5.9965468573140992</v>
      </c>
      <c r="K923" s="1">
        <f t="shared" si="1059"/>
        <v>7.1879681770754704</v>
      </c>
      <c r="L923" s="1">
        <f t="shared" si="1059"/>
        <v>10.132566713737148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5.9965468573140992</v>
      </c>
      <c r="K924" s="1">
        <f>[2]Services!G$21-K925</f>
        <v>7.1879681770754704</v>
      </c>
      <c r="L924" s="1">
        <f>[2]Services!H$21-L925</f>
        <v>10.132566713737148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2.1855736064420559</v>
      </c>
      <c r="K925" s="1">
        <f>[2]Services!G$50-K896</f>
        <v>2.7642832490733782</v>
      </c>
      <c r="L925" s="1">
        <f>[2]Services!H$50-L896</f>
        <v>4.0938322247761754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62.050023396342027</v>
      </c>
      <c r="K926" s="17">
        <f>[2]Services!G$59</f>
        <v>61.341695969253571</v>
      </c>
      <c r="L926" s="17">
        <f>[2]Services!H$59</f>
        <v>60.616212254505015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68.019205240030914</v>
      </c>
      <c r="K927" s="1">
        <f t="shared" si="1062"/>
        <v>69.343295464063957</v>
      </c>
      <c r="L927" s="1">
        <f t="shared" ref="L927" si="1063">SUM(L928:L930)</f>
        <v>71.904176123063792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0.30965785673213708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0.2721586322790383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0.22241225734311879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8.8497049975046949</v>
      </c>
      <c r="K929" s="1">
        <f>[2]Services!G$47</f>
        <v>10.457011907478883</v>
      </c>
      <c r="L929" s="1">
        <f>[2]Services!H$47</f>
        <v>14.311609995322302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58.859842385794089</v>
      </c>
      <c r="K930" s="1">
        <f>[2]Services!G$3-([2]Services!G$6-[2]Services!G$58)</f>
        <v>58.614124924306033</v>
      </c>
      <c r="L930" s="1">
        <f>[2]Services!H$3-([2]Services!H$6-[2]Services!H$58)</f>
        <v>57.370153870398376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12.78528124982226</v>
      </c>
      <c r="K931" s="1">
        <f t="shared" si="1066"/>
        <v>10.346413276440941</v>
      </c>
      <c r="L931" s="1">
        <f t="shared" si="1066"/>
        <v>5.4041768821717477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12.78528124982226</v>
      </c>
      <c r="K932" s="1">
        <f>[2]Services!G$48</f>
        <v>10.346413276440941</v>
      </c>
      <c r="L932" s="1">
        <f>[2]Services!H$48</f>
        <v>5.4041768821717477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19.672519576012018</v>
      </c>
      <c r="K933" s="1">
        <f t="shared" si="1067"/>
        <v>18.261333267492088</v>
      </c>
      <c r="L933" s="1">
        <f t="shared" ref="L933" si="1068">SUM(L934:L936)</f>
        <v>15.642851437131828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15.293781787050658</v>
      </c>
      <c r="K934" s="1">
        <f>[2]Services!G$49</f>
        <v>12.820044383808654</v>
      </c>
      <c r="L934" s="1">
        <f>[2]Services!H$49</f>
        <v>7.8516469611790276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4.3787377889613595</v>
      </c>
      <c r="K935" s="1">
        <f>[2]Services!G$50</f>
        <v>5.441288883683435</v>
      </c>
      <c r="L935" s="1">
        <f>[2]Services!H$50</f>
        <v>7.7912044759528003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6.0144760872348844</v>
      </c>
      <c r="K937" s="1">
        <f t="shared" si="1073"/>
        <v>6.2865886489837193</v>
      </c>
      <c r="L937" s="1">
        <f t="shared" ref="L937" si="1074">L938+L944</f>
        <v>6.7397508020092394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6.0144760872348844</v>
      </c>
      <c r="K944" s="1">
        <f>[2]Services!G$52</f>
        <v>6.2865886489837193</v>
      </c>
      <c r="L944" s="1">
        <f>[2]Services!H$52</f>
        <v>6.7397508020092394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7.0335962378587622</v>
      </c>
      <c r="K945" s="1">
        <f t="shared" si="1082"/>
        <v>6.4847494342420351</v>
      </c>
      <c r="L945" s="1">
        <f t="shared" si="1082"/>
        <v>5.439714762467033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7.0335962378587622</v>
      </c>
      <c r="K946" s="1">
        <f>[2]Services!G$53</f>
        <v>6.4847494342420351</v>
      </c>
      <c r="L946" s="1">
        <f>[2]Services!H$53</f>
        <v>5.439714762467033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0.91603174922284125</v>
      </c>
      <c r="K947" s="1">
        <f t="shared" si="1083"/>
        <v>1.0580651964417078</v>
      </c>
      <c r="L947" s="1">
        <f t="shared" si="1083"/>
        <v>1.3657952608918398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0.91603174922284125</v>
      </c>
      <c r="K948" s="1">
        <f>[2]Services!G$54</f>
        <v>1.0580651964417078</v>
      </c>
      <c r="L948" s="1">
        <f>[2]Services!H$54</f>
        <v>1.3657952608918398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0.66864170470673501</v>
      </c>
      <c r="K949" s="1">
        <f t="shared" si="1084"/>
        <v>0.71254502454571067</v>
      </c>
      <c r="L949" s="1">
        <f t="shared" si="1084"/>
        <v>0.82821169533042127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0.66864170470673501</v>
      </c>
      <c r="K950" s="1">
        <f>[2]Services!G$55</f>
        <v>0.71254502454571067</v>
      </c>
      <c r="L950" s="1">
        <f>[2]Services!H$55</f>
        <v>0.82821169533042127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5.8001139372476906</v>
      </c>
      <c r="K953" s="1">
        <f>[2]Services!G$58</f>
        <v>7.4628305813494427</v>
      </c>
      <c r="L953" s="1">
        <f>[2]Services!H$58</f>
        <v>10.661689161837476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0.49223714477144287</v>
      </c>
      <c r="K955" s="4">
        <f t="shared" si="1088"/>
        <v>0.49919699140512014</v>
      </c>
      <c r="L955" s="4">
        <f t="shared" ref="L955" si="1089">IFERROR(L928/L884,"-")</f>
        <v>0.52212443170027689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3.1017225694028729</v>
      </c>
      <c r="K956" s="4">
        <f t="shared" si="1088"/>
        <v>3.1987984162538097</v>
      </c>
      <c r="L956" s="4">
        <f t="shared" ref="L956" si="1090">IFERROR(L929/L885,"-")</f>
        <v>3.4246139680787802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1.0000000000000002</v>
      </c>
      <c r="K957" s="4">
        <f t="shared" si="1088"/>
        <v>1</v>
      </c>
      <c r="L957" s="4">
        <f t="shared" ref="L957" si="1091">IFERROR(L930/L886,"-")</f>
        <v>1.0000000000000002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0.81630921548581481</v>
      </c>
      <c r="K958" s="4">
        <f t="shared" si="1092"/>
        <v>0.81662446480990203</v>
      </c>
      <c r="L958" s="4">
        <f t="shared" ref="L958" si="1093">IFERROR(L932/L888,"-")</f>
        <v>0.81662446480990059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0.77027352688002015</v>
      </c>
      <c r="K959" s="4">
        <f t="shared" si="1094"/>
        <v>0.73332500589525262</v>
      </c>
      <c r="L959" s="4">
        <f t="shared" ref="L959" si="1095">IFERROR(L934/L895,"-")</f>
        <v>0.61510381895293076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1.9965389841135703</v>
      </c>
      <c r="K960" s="4">
        <f t="shared" si="1094"/>
        <v>2.0326027010682908</v>
      </c>
      <c r="L960" s="4">
        <f t="shared" ref="L960" si="1096">IFERROR(L935/L896,"-")</f>
        <v>2.1072274974404821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0.82669780245567226</v>
      </c>
      <c r="K967" s="4">
        <f t="shared" si="1098"/>
        <v>0.82669780245567159</v>
      </c>
      <c r="L967" s="4">
        <f t="shared" ref="L967" si="1104">IFERROR(L944/L912,"-")</f>
        <v>0.82669780245567248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0.67814245274360452</v>
      </c>
      <c r="K968" s="4">
        <f t="shared" si="1105"/>
        <v>0.67814245274360463</v>
      </c>
      <c r="L968" s="4">
        <f t="shared" ref="L968" si="1106">IFERROR(L946/L913,"-")</f>
        <v>0.67908181527009459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0.67134239097710513</v>
      </c>
      <c r="K969" s="4">
        <f t="shared" si="1107"/>
        <v>0.67134239097710602</v>
      </c>
      <c r="L969" s="4">
        <f t="shared" ref="L969" si="1108">IFERROR(L948/L916,"-")</f>
        <v>0.67134239097710635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205.88700181048358</v>
      </c>
      <c r="K972" s="3">
        <f>[2]Residential!G$26</f>
        <v>200.53566344105744</v>
      </c>
      <c r="L972" s="3">
        <f>[2]Residential!H$26</f>
        <v>191.70648850148839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71.810624167217668</v>
      </c>
      <c r="K973" s="1">
        <f>[2]Residential!G$15</f>
        <v>72.457879976452375</v>
      </c>
      <c r="L973" s="1">
        <f>[2]Residential!H$15</f>
        <v>73.29665483674583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13.095428536800089</v>
      </c>
      <c r="K974" s="1">
        <f t="shared" si="1113"/>
        <v>13.526041584347436</v>
      </c>
      <c r="L974" s="1">
        <f t="shared" ref="L974" si="1114">SUM(L975:L976)</f>
        <v>14.304714095567965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9.7080722055276944E-2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4.7205419086582504E-2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5.1243773380398275E-2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12.998347814744813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13.478836165260853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14.253470322187567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8.1948147033664966</v>
      </c>
      <c r="K977" s="1">
        <f t="shared" si="1118"/>
        <v>8.3746817034166625</v>
      </c>
      <c r="L977" s="1">
        <f t="shared" ref="L977" si="1119">SUM(L978:L979)</f>
        <v>8.9290580294233006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4.2799232974264383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3.9718084176519808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3.5593507304048013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3.9148914059400592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4.4028732857646817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5.3697072990184997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50.520380927051072</v>
      </c>
      <c r="K980" s="1">
        <f>[2]Residential!G$3-([2]Residential!G$10-[2]Residential!G$244)</f>
        <v>50.557156688688274</v>
      </c>
      <c r="L980" s="1">
        <f>[2]Residential!H$3-([2]Residential!H$10-[2]Residential!H$244)</f>
        <v>50.062882711754554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25.803764800246832</v>
      </c>
      <c r="K981" s="1">
        <f>SUM([2]Residential!G$16:G$17)</f>
        <v>19.692638557378022</v>
      </c>
      <c r="L981" s="1">
        <f>SUM([2]Residential!H$16:H$17)</f>
        <v>8.4903499111051897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25.803435513174104</v>
      </c>
      <c r="K982" s="1">
        <f>[2]Residential!G$16</f>
        <v>19.692450878553831</v>
      </c>
      <c r="L982" s="1">
        <f>[2]Residential!H$16</f>
        <v>8.4902217377469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3.2928707272862932E-4</v>
      </c>
      <c r="K983" s="1">
        <f>[2]Residential!G$17</f>
        <v>1.8767882419181553E-4</v>
      </c>
      <c r="L983" s="1">
        <f>[2]Residential!H$17</f>
        <v>1.2817335828889666E-4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21.258019071838987</v>
      </c>
      <c r="K984" s="1">
        <f t="shared" si="1122"/>
        <v>16.173433007073239</v>
      </c>
      <c r="L984" s="1">
        <f t="shared" ref="L984" si="1123">SUM(L986,L988)</f>
        <v>6.5891989058897478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21.258019071838987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16.173433007073239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6.5891989058897478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21.257747793948869</v>
      </c>
      <c r="K986" s="1">
        <f t="shared" si="1124"/>
        <v>16.173278867703797</v>
      </c>
      <c r="L986" s="1">
        <f t="shared" si="1124"/>
        <v>6.589099432986858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21.257747793948869</v>
      </c>
      <c r="K987" s="1">
        <f t="shared" si="1125"/>
        <v>16.173278867703797</v>
      </c>
      <c r="L987" s="1">
        <f t="shared" ref="L987" si="1126">L985*IFERROR(L982/L981,0)</f>
        <v>6.589099432986858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2.7127789011771597E-4</v>
      </c>
      <c r="K988" s="1">
        <f t="shared" si="1127"/>
        <v>1.5413936944241868E-4</v>
      </c>
      <c r="L988" s="1">
        <f t="shared" si="1127"/>
        <v>9.9472902889807813E-5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2.7127789011771597E-4</v>
      </c>
      <c r="K989" s="1">
        <f t="shared" si="1128"/>
        <v>1.5413936944241868E-4</v>
      </c>
      <c r="L989" s="1">
        <f t="shared" ref="L989" si="1129">L985-L987</f>
        <v>9.9472902889807813E-5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4.5457457284078426</v>
      </c>
      <c r="K990" s="1">
        <f t="shared" si="1130"/>
        <v>3.5192055503047857</v>
      </c>
      <c r="L990" s="1">
        <f t="shared" si="1130"/>
        <v>1.9011510052154394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4.5457457284078426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3.5192055503047857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1.9011510052154394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4.545687719225235</v>
      </c>
      <c r="K992" s="1">
        <f t="shared" si="1131"/>
        <v>3.5191720108500375</v>
      </c>
      <c r="L992" s="1">
        <f t="shared" ref="L992" si="1132">IFERROR(L982/L981,0)*L991</f>
        <v>1.9011223047600394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5.8009182607676735E-5</v>
      </c>
      <c r="K993" s="1">
        <f t="shared" si="1133"/>
        <v>3.3539454748154895E-5</v>
      </c>
      <c r="L993" s="1">
        <f t="shared" ref="L993" si="1134">L991-L992</f>
        <v>2.8700455400043623E-5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39.210633873780743</v>
      </c>
      <c r="K994" s="1">
        <f t="shared" si="1135"/>
        <v>34.582184579133255</v>
      </c>
      <c r="L994" s="1">
        <f t="shared" ref="L994" si="1136">SUM(L995:L996)</f>
        <v>25.775155493613891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39.187743936059292</v>
      </c>
      <c r="K995" s="1">
        <f>[2]Residential!G$18</f>
        <v>34.582081256081082</v>
      </c>
      <c r="L995" s="1">
        <f>[2]Residential!H$18</f>
        <v>25.775101282721891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2.2889937721448872E-2</v>
      </c>
      <c r="K996" s="1">
        <f>[2]Residential!G$19</f>
        <v>1.0332305217157344E-4</v>
      </c>
      <c r="L996" s="1">
        <f>[2]Residential!H$19</f>
        <v>5.4210892000403504E-5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30.96215148299931</v>
      </c>
      <c r="K997" s="1">
        <f t="shared" si="1139"/>
        <v>27.131924979554462</v>
      </c>
      <c r="L997" s="1">
        <f t="shared" ref="L997" si="1140">SUM(L998:L999)</f>
        <v>19.605347366230681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25.091530988915643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20.15887113288554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10.452785847893772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5.8706204940836679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6.9730538466689218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9.1525615183369098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30.944076750480338</v>
      </c>
      <c r="K1000" s="1">
        <f t="shared" si="1141"/>
        <v>27.131843916043458</v>
      </c>
      <c r="L1000" s="1">
        <f t="shared" ref="L1000" si="1142">SUM(L1001:L1002)</f>
        <v>19.605306131819159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25.076883340435362</v>
      </c>
      <c r="K1001" s="1">
        <f t="shared" si="1143"/>
        <v>20.15881090314242</v>
      </c>
      <c r="L1001" s="1">
        <f t="shared" ref="L1001" si="1144">L998-L1004</f>
        <v>10.452763863357351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5.8671934100449761</v>
      </c>
      <c r="K1002" s="1">
        <f t="shared" si="1145"/>
        <v>6.9730330129010394</v>
      </c>
      <c r="L1002" s="1">
        <f t="shared" ref="L1002" si="1146">L999-L1005</f>
        <v>9.1525422684618079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1.8074732518971751E-2</v>
      </c>
      <c r="K1003" s="1">
        <f t="shared" si="1147"/>
        <v>8.1063511004138641E-5</v>
      </c>
      <c r="L1003" s="1">
        <f t="shared" ref="L1003" si="1148">SUM(L1004:L1005)</f>
        <v>4.1234411523315708E-5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1.4647648480279579E-2</v>
      </c>
      <c r="K1004" s="1">
        <f t="shared" si="1149"/>
        <v>6.0229743121548118E-5</v>
      </c>
      <c r="L1004" s="1">
        <f t="shared" ref="L1004" si="1150">L998*IFERROR(L996/L994,0)</f>
        <v>2.1984536420892245E-5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3.4270840386921714E-3</v>
      </c>
      <c r="K1005" s="1">
        <f t="shared" si="1151"/>
        <v>2.083376788259053E-5</v>
      </c>
      <c r="L1005" s="1">
        <f t="shared" ref="L1005" si="1152">L999*IFERROR(L$996/L$994,0)</f>
        <v>1.9249875102423463E-5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8.2484823907814331</v>
      </c>
      <c r="K1006" s="1">
        <f t="shared" si="1153"/>
        <v>7.4502595995787928</v>
      </c>
      <c r="L1006" s="1">
        <f t="shared" ref="L1006" si="1154">SUM(L1007:L1008)</f>
        <v>6.1698081273832095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6.9264678162125346</v>
      </c>
      <c r="K1007" s="1">
        <f t="shared" si="1155"/>
        <v>5.8109668049106284</v>
      </c>
      <c r="L1007" s="1">
        <f t="shared" ref="L1007" si="1156">L994-L998-L999-L1008</f>
        <v>3.9040961608638596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1.3220145745688987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1.6392927946681641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2.2657119665193499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8.2436671855789569</v>
      </c>
      <c r="K1009" s="1">
        <f t="shared" si="1157"/>
        <v>7.4502373400376252</v>
      </c>
      <c r="L1009" s="1">
        <f t="shared" ref="L1009" si="1158">SUM(L1010:L1011)</f>
        <v>6.1697951509027327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6.9224243616370975</v>
      </c>
      <c r="K1010" s="1">
        <f t="shared" si="1159"/>
        <v>5.8109494431726798</v>
      </c>
      <c r="L1010" s="1">
        <f t="shared" ref="L1010" si="1160">L1007-L1013</f>
        <v>3.9040879496802106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1.3212428239418585</v>
      </c>
      <c r="K1011" s="1">
        <f t="shared" si="1161"/>
        <v>1.6392878968649451</v>
      </c>
      <c r="L1011" s="1">
        <f t="shared" ref="L1011" si="1162">L1008-L1014</f>
        <v>2.2657072012225217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4.8152052024771222E-3</v>
      </c>
      <c r="K1012" s="1">
        <f t="shared" si="1163"/>
        <v>2.2259541167434796E-5</v>
      </c>
      <c r="L1012" s="1">
        <f t="shared" ref="L1012" si="1164">SUM(L1013:L1014)</f>
        <v>1.2976480477087796E-5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4.0434545754370289E-3</v>
      </c>
      <c r="K1013" s="1">
        <f t="shared" si="1165"/>
        <v>1.7361737948543173E-5</v>
      </c>
      <c r="L1013" s="1">
        <f t="shared" ref="L1013" si="1166">L1007*IFERROR(L$996/L$994,0)</f>
        <v>8.2111836488520171E-6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7.7175062704009343E-4</v>
      </c>
      <c r="K1014" s="1">
        <f t="shared" si="1167"/>
        <v>4.8978032188916245E-6</v>
      </c>
      <c r="L1014" s="1">
        <f t="shared" ref="L1014" si="1168">L1008*IFERROR(L$996/L$994,0)</f>
        <v>4.7652968282357799E-6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1.7258408294504811E-3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1.7258408294504811E-3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1.7258408294504811E-3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15.568351371734948</v>
      </c>
      <c r="K1020" s="1">
        <f t="shared" si="1175"/>
        <v>14.325815915629255</v>
      </c>
      <c r="L1020" s="1">
        <f t="shared" ref="L1020" si="1176">L1021+L1023</f>
        <v>11.767164304157774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12.556323585775861</v>
      </c>
      <c r="K1021" s="1">
        <f t="shared" si="1177"/>
        <v>11.336799732112127</v>
      </c>
      <c r="L1021" s="1">
        <f t="shared" si="1177"/>
        <v>8.8621442458162676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12.556323585775861</v>
      </c>
      <c r="K1022" s="1">
        <f>[2]Residential!G$22-K1024-K1025</f>
        <v>11.336799732112127</v>
      </c>
      <c r="L1022" s="1">
        <f>[2]Residential!H$22-L1024-L1025</f>
        <v>8.8621442458162676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3.0120277859590883</v>
      </c>
      <c r="K1023" s="1">
        <f t="shared" ref="K1023:L1023" si="1182">K1024</f>
        <v>2.9890161835171276</v>
      </c>
      <c r="L1023" s="1">
        <f t="shared" si="1182"/>
        <v>2.9050200583415058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3.0120277859590883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2.9890161835171276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2.9050200583415058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1.3029360684357867</v>
      </c>
      <c r="K1025" s="1">
        <f t="shared" si="1183"/>
        <v>1.5179833147078696</v>
      </c>
      <c r="L1025" s="1">
        <f t="shared" ref="L1025" si="1184">L1026+L1028</f>
        <v>1.9079565699603522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0.89581529829023299</v>
      </c>
      <c r="K1026" s="1">
        <f t="shared" si="1185"/>
        <v>1.027207148582463</v>
      </c>
      <c r="L1026" s="1">
        <f t="shared" si="1185"/>
        <v>1.249283421327672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0.89581529829023299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1.027207148582463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1.249283421327672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0.40712077014555376</v>
      </c>
      <c r="K1028" s="1">
        <f t="shared" si="1186"/>
        <v>0.4907761661254067</v>
      </c>
      <c r="L1028" s="1">
        <f t="shared" si="1186"/>
        <v>0.65867314863268012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0.40712077014555376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0.4907761661254067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0.65867314863268012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1.1771865363529141</v>
      </c>
      <c r="K1030" s="1">
        <f>[2]Residential!G$23</f>
        <v>1.252450112993907</v>
      </c>
      <c r="L1030" s="1">
        <f>[2]Residential!H$23</f>
        <v>1.4379301343634536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3.7580542395500627E-2</v>
      </c>
      <c r="K1031" s="1">
        <f t="shared" si="1187"/>
        <v>3.854190555938336E-2</v>
      </c>
      <c r="L1031" s="1">
        <f t="shared" si="1187"/>
        <v>4.0081823088724634E-2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3.7580542395500627E-2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3.854190555938336E-2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4.0081823088724634E-2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1.1396059939574135</v>
      </c>
      <c r="K1033" s="1">
        <f t="shared" si="1188"/>
        <v>1.2139082074345235</v>
      </c>
      <c r="L1033" s="1">
        <f t="shared" ref="L1033" si="1189">L1030-L1031</f>
        <v>1.3978483112747291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1.1396059939574135</v>
      </c>
      <c r="K1034" s="1">
        <f t="shared" si="1190"/>
        <v>1.2139082074345235</v>
      </c>
      <c r="L1034" s="1">
        <f t="shared" ref="L1034" si="1191">L1033</f>
        <v>1.3978483112747291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9.7014319337107509</v>
      </c>
      <c r="K1042" s="1">
        <f>[2]Residential!G$21</f>
        <v>9.9384469894827454</v>
      </c>
      <c r="L1042" s="1">
        <f>[2]Residential!H$21</f>
        <v>10.419230265011066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2.4225093890530003</v>
      </c>
      <c r="K1043" s="1">
        <f t="shared" si="1198"/>
        <v>7.6715497738035623</v>
      </c>
      <c r="L1043" s="1">
        <f t="shared" ref="L1043" si="1199">SUM(L1044:L1046)</f>
        <v>8.5551412291252582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2.4130901491144874</v>
      </c>
      <c r="K1044" s="1">
        <f t="shared" si="1200"/>
        <v>7.6651572652571209</v>
      </c>
      <c r="L1044" s="1">
        <f t="shared" ref="L1044" si="1201">SUM(L244,L246)</f>
        <v>8.55106611671461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9.4192399385127825E-3</v>
      </c>
      <c r="K1046" s="1">
        <f t="shared" si="1203"/>
        <v>6.3925085464411413E-3</v>
      </c>
      <c r="L1046" s="1">
        <f t="shared" ref="L1046" si="1204">SUM(L285,L286)</f>
        <v>4.0751124106489442E-3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7.2789225446577506</v>
      </c>
      <c r="K1047" s="1">
        <f t="shared" si="1205"/>
        <v>2.2668972156791831</v>
      </c>
      <c r="L1047" s="1">
        <f t="shared" ref="L1047" si="1206">L1042-L1043</f>
        <v>1.864089035885808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41.310347218174513</v>
      </c>
      <c r="K1048" s="1">
        <f>[2]Residential!G$25</f>
        <v>46.768263995280023</v>
      </c>
      <c r="L1048" s="1">
        <f>[2]Residential!H$25</f>
        <v>58.612046986530821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35.263625462980023</v>
      </c>
      <c r="K1049" s="1">
        <f t="shared" si="1207"/>
        <v>39.238517127966951</v>
      </c>
      <c r="L1049" s="1">
        <f t="shared" ref="L1049" si="1208">L1048-L1052</f>
        <v>47.631121063710538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29.790628698427483</v>
      </c>
      <c r="K1050" s="1">
        <f t="shared" si="1209"/>
        <v>32.564663756811079</v>
      </c>
      <c r="L1050" s="1">
        <f t="shared" ref="L1050" si="1210">L1049-L1051</f>
        <v>38.445146238497273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5.4729967645525397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6.6738533711558716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9.1859748252132647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6.046721755194489</v>
      </c>
      <c r="K1052" s="1">
        <f t="shared" si="1211"/>
        <v>7.5297468673130696</v>
      </c>
      <c r="L1052" s="1">
        <f t="shared" ref="L1052" si="1212">SUM(L1053:L1054)</f>
        <v>10.980925922820283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4.3892150310178231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5.3362043644322723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7.5596349301162169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1.6575067241766657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2.1935425028807973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3.421290992704066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150.04359085055052</v>
      </c>
      <c r="K1055" s="3">
        <f>[2]Residential!G$245</f>
        <v>150.96824454735707</v>
      </c>
      <c r="L1055" s="3">
        <f>[2]Residential!H$245</f>
        <v>154.07324837288931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126.35373584572017</v>
      </c>
      <c r="K1056" s="1">
        <f>[2]Residential!G$116</f>
        <v>125.9581084479647</v>
      </c>
      <c r="L1056" s="1">
        <f>[2]Residential!H$116</f>
        <v>125.54050180993556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42.879483654877546</v>
      </c>
      <c r="K1057" s="1">
        <f t="shared" si="1215"/>
        <v>46.088208216602986</v>
      </c>
      <c r="L1057" s="1">
        <f t="shared" ref="L1057" si="1216">SUM(L1058:L1059)</f>
        <v>52.747256691508014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9.0507141705250205E-2</v>
      </c>
      <c r="K1058" s="1">
        <f>[2]Residential!G$102</f>
        <v>4.470829453106516E-2</v>
      </c>
      <c r="L1058" s="1">
        <f>[2]Residential!H$102</f>
        <v>4.8640130823181103E-2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42.788976513172294</v>
      </c>
      <c r="K1059" s="1">
        <f>[2]Residential!G$104</f>
        <v>46.043499922071923</v>
      </c>
      <c r="L1059" s="1">
        <f>[2]Residential!H$104</f>
        <v>52.698616560684833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18.640760486427364</v>
      </c>
      <c r="K1060" s="1">
        <f t="shared" si="1217"/>
        <v>14.265590757003613</v>
      </c>
      <c r="L1060" s="1">
        <f t="shared" si="1217"/>
        <v>5.8322464014876747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18.640760486427364</v>
      </c>
      <c r="K1061" s="1">
        <f>[2]Residential!G$105</f>
        <v>14.265590757003613</v>
      </c>
      <c r="L1061" s="1">
        <f>[2]Residential!H$105</f>
        <v>5.8322464014876747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35.03277286161844</v>
      </c>
      <c r="K1062" s="1">
        <f t="shared" si="1218"/>
        <v>32.714636540532737</v>
      </c>
      <c r="L1062" s="1">
        <f t="shared" ref="L1062" si="1219">SUM(L1063:L1064)</f>
        <v>28.262919468542176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23.689155602982229</v>
      </c>
      <c r="K1063" s="1">
        <f>[2]Residential!G$106</f>
        <v>19.06772932270794</v>
      </c>
      <c r="L1063" s="1">
        <f>[2]Residential!H$106</f>
        <v>9.9243831249920049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11.343617258636208</v>
      </c>
      <c r="K1064" s="1">
        <f>[2]Residential!G$107</f>
        <v>13.646907217824795</v>
      </c>
      <c r="L1064" s="1">
        <f>[2]Residential!H$107</f>
        <v>18.338536343550171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1.3806726635603843E-3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1.3806726635603843E-3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6.6865271319576474</v>
      </c>
      <c r="K1067" s="1">
        <f>SUM([2]Residential!G$109:G$110)</f>
        <v>6.772892805656257</v>
      </c>
      <c r="L1067" s="1">
        <f>SUM([2]Residential!H$109:H$110)</f>
        <v>6.9598166470982701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6.6865271319576474</v>
      </c>
      <c r="K1072" s="1">
        <f t="shared" si="1227"/>
        <v>6.772892805656257</v>
      </c>
      <c r="L1072" s="1">
        <f t="shared" ref="L1072" si="1228">L1067-L1068</f>
        <v>6.9598166470982701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9.2205958977659428</v>
      </c>
      <c r="K1073" s="1">
        <f t="shared" si="1229"/>
        <v>8.3638628496960745</v>
      </c>
      <c r="L1073" s="1">
        <f t="shared" si="1229"/>
        <v>6.6079476104981643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9.2205958977659428</v>
      </c>
      <c r="K1074" s="1">
        <f>[2]Residential!G$111</f>
        <v>8.3638628496960745</v>
      </c>
      <c r="L1074" s="1">
        <f>[2]Residential!H$111</f>
        <v>6.6079476104981643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0.66614707016700991</v>
      </c>
      <c r="K1075" s="1">
        <f t="shared" si="1230"/>
        <v>0.76614006646309318</v>
      </c>
      <c r="L1075" s="1">
        <f t="shared" si="1230"/>
        <v>0.93665453908392349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0.66614707016700991</v>
      </c>
      <c r="K1076" s="1">
        <f>[2]Residential!G$112</f>
        <v>0.76614006646309318</v>
      </c>
      <c r="L1076" s="1">
        <f>[2]Residential!H$112</f>
        <v>0.93665453908392349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3.7580542395500634E-2</v>
      </c>
      <c r="K1077" s="1">
        <f t="shared" si="1231"/>
        <v>3.854190555938336E-2</v>
      </c>
      <c r="L1077" s="1">
        <f t="shared" si="1231"/>
        <v>4.0081823088724634E-2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3.7580542395500634E-2</v>
      </c>
      <c r="K1078" s="1">
        <f>[2]Residential!G$113</f>
        <v>3.854190555938336E-2</v>
      </c>
      <c r="L1078" s="1">
        <f>[2]Residential!H$113</f>
        <v>4.0081823088724634E-2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13.188487527847142</v>
      </c>
      <c r="K1081" s="1">
        <f>[2]Residential!G$10-[2]Residential!G$223</f>
        <v>16.94823530645057</v>
      </c>
      <c r="L1081" s="1">
        <f>[2]Residential!H$10-[2]Residential!H$223</f>
        <v>24.153578628628644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23.689855004830388</v>
      </c>
      <c r="K1082" s="1">
        <f>[2]Residential!G$224</f>
        <v>25.010136099392398</v>
      </c>
      <c r="L1082" s="1">
        <f>[2]Residential!H$224</f>
        <v>28.532746562953719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10.406040490305498</v>
      </c>
      <c r="K1083" s="1">
        <f t="shared" si="1233"/>
        <v>11.724981982221877</v>
      </c>
      <c r="L1083" s="1">
        <f t="shared" ref="L1083" si="1234">SUM(L1084:L1085)</f>
        <v>14.757914610521716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2.1019340533476174</v>
      </c>
      <c r="K1084" s="1">
        <f>[2]Residential!G$231-K1058</f>
        <v>1.9859043320249221</v>
      </c>
      <c r="L1084" s="1">
        <f>[2]Residential!H$231-L1058</f>
        <v>1.8285723813870056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8.3041064369578805</v>
      </c>
      <c r="K1085" s="1">
        <f>[2]Residential!G$233-K1059</f>
        <v>9.739077650196954</v>
      </c>
      <c r="L1085" s="1">
        <f>[2]Residential!H$233-L1059</f>
        <v>12.929342229134711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2.4417535007554854</v>
      </c>
      <c r="K1086" s="1">
        <f t="shared" si="1235"/>
        <v>1.9300925251253798</v>
      </c>
      <c r="L1086" s="1">
        <f t="shared" si="1235"/>
        <v>1.0696089360518624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2.4417535007554854</v>
      </c>
      <c r="K1087" s="1">
        <f>[2]Residential!G$234-K1061</f>
        <v>1.9300925251253798</v>
      </c>
      <c r="L1087" s="1">
        <f>[2]Residential!H$234-L1061</f>
        <v>1.0696089360518624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6.8544669336473731</v>
      </c>
      <c r="K1088" s="1">
        <f t="shared" si="1236"/>
        <v>7.1300957306838715</v>
      </c>
      <c r="L1088" s="1">
        <f t="shared" ref="L1088" si="1237">SUM(L1089:L1090)</f>
        <v>7.9679537271685064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3.8749456349018097</v>
      </c>
      <c r="K1089" s="1">
        <f>[2]Residential!G$235-K1063</f>
        <v>3.2972604331349089</v>
      </c>
      <c r="L1089" s="1">
        <f>[2]Residential!H$235-L1063</f>
        <v>2.2809507679450896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2.9795212987455635</v>
      </c>
      <c r="K1090" s="1">
        <f>[2]Residential!G$236-K1064</f>
        <v>3.8328352975489626</v>
      </c>
      <c r="L1090" s="1">
        <f>[2]Residential!H$236-L1064</f>
        <v>5.6870029592234168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1.2794233339062622</v>
      </c>
      <c r="K1093" s="1">
        <f t="shared" si="1238"/>
        <v>1.3875281636286392</v>
      </c>
      <c r="L1093" s="1">
        <f t="shared" ref="L1093" si="1239">SUM(L1094,L1098)</f>
        <v>1.6186561419739327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1.2794233339062622</v>
      </c>
      <c r="K1098" s="1">
        <f>[2]Residential!G$239-K1072</f>
        <v>1.3875281636286392</v>
      </c>
      <c r="L1098" s="1">
        <f>[2]Residential!H$239-L1072</f>
        <v>1.6186561419739327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1.378166043494474</v>
      </c>
      <c r="K1099" s="1">
        <f t="shared" si="1244"/>
        <v>1.3911803066016581</v>
      </c>
      <c r="L1099" s="1">
        <f t="shared" si="1244"/>
        <v>1.4011573700457225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1.378166043494474</v>
      </c>
      <c r="K1100" s="1">
        <f>[2]Residential!G$240-K1074</f>
        <v>1.3911803066016581</v>
      </c>
      <c r="L1100" s="1">
        <f>[2]Residential!H$240-L1074</f>
        <v>1.4011573700457225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0.19039870876387843</v>
      </c>
      <c r="K1101" s="1">
        <f t="shared" ref="K1101:L1101" si="1249">K1102</f>
        <v>0.23234918369645063</v>
      </c>
      <c r="L1101" s="1">
        <f t="shared" si="1249"/>
        <v>0.31960746591724332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0.19039870876387843</v>
      </c>
      <c r="K1102" s="1">
        <f>[2]Residential!G$241-K1076</f>
        <v>0.23234918369645063</v>
      </c>
      <c r="L1102" s="1">
        <f>[2]Residential!H$241-L1076</f>
        <v>0.31960746591724332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1.1396059939574135</v>
      </c>
      <c r="K1103" s="1">
        <f t="shared" ref="K1103:L1103" si="1254">K1104</f>
        <v>1.2139082074345235</v>
      </c>
      <c r="L1103" s="1">
        <f t="shared" si="1254"/>
        <v>1.3978483112747291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1.1396059939574135</v>
      </c>
      <c r="K1104" s="1">
        <f>[2]Residential!G$242-K1078</f>
        <v>1.2139082074345235</v>
      </c>
      <c r="L1104" s="1">
        <f>[2]Residential!H$242-L1078</f>
        <v>1.3978483112747291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0.93228747983267168</v>
      </c>
      <c r="K1109" s="4">
        <f t="shared" si="1262"/>
        <v>0.94710089214678495</v>
      </c>
      <c r="L1109" s="4">
        <f t="shared" ref="L1109" si="1263">IFERROR(L1058/L975,"-")</f>
        <v>0.94919104536097421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3.2918781004332081</v>
      </c>
      <c r="K1110" s="4">
        <f t="shared" si="1262"/>
        <v>3.4159848341164887</v>
      </c>
      <c r="L1110" s="4">
        <f t="shared" ref="L1110" si="1264">IFERROR(L1059/L976,"-")</f>
        <v>3.6972481346280905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0.87688135114721166</v>
      </c>
      <c r="K1111" s="4">
        <f t="shared" si="1265"/>
        <v>0.88203851036231729</v>
      </c>
      <c r="L1111" s="4">
        <f t="shared" ref="L1111" si="1266">IFERROR(L1061/L985,"-")</f>
        <v>0.88512222574955635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0.94410961265962912</v>
      </c>
      <c r="K1112" s="4">
        <f t="shared" si="1267"/>
        <v>0.94587287140312137</v>
      </c>
      <c r="L1112" s="4">
        <f t="shared" ref="L1112" si="1268">IFERROR(L1063/L998,"-")</f>
        <v>0.9494486225403499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1.9322688751671397</v>
      </c>
      <c r="K1113" s="4">
        <f t="shared" si="1269"/>
        <v>1.957091902329712</v>
      </c>
      <c r="L1113" s="4">
        <f t="shared" ref="L1113" si="1270">IFERROR(L1064/L999,"-")</f>
        <v>2.0036507055220998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0.7999999999999996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0.73433882416118046</v>
      </c>
      <c r="K1119" s="4">
        <f t="shared" si="1273"/>
        <v>0.73776224748902985</v>
      </c>
      <c r="L1119" s="4">
        <f t="shared" ref="L1119" si="1274">IFERROR(L1074/L1022,"-")</f>
        <v>0.74563755985101599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0.74362100249731011</v>
      </c>
      <c r="K1120" s="4">
        <f t="shared" si="1275"/>
        <v>0.74584767787136208</v>
      </c>
      <c r="L1120" s="4">
        <f t="shared" ref="L1120" si="1276">IFERROR(L1076/L1027,"-")</f>
        <v>0.74975343712517761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0.49111488858025376</v>
      </c>
      <c r="K1123" s="4">
        <f t="shared" si="1279"/>
        <v>0.500000031018347</v>
      </c>
      <c r="L1123" s="4">
        <f t="shared" ref="L1123" si="1280">IFERROR(L1084/L978,"-")</f>
        <v>0.51373762236098719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2.1211588204868392</v>
      </c>
      <c r="K1124" s="4">
        <f t="shared" si="1279"/>
        <v>2.2119822711421713</v>
      </c>
      <c r="L1124" s="4">
        <f t="shared" ref="L1124" si="1281">IFERROR(L1085/L979,"-")</f>
        <v>2.407829981998832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0.53715136011593745</v>
      </c>
      <c r="K1125" s="4">
        <f t="shared" si="1282"/>
        <v>0.54844552201795127</v>
      </c>
      <c r="L1125" s="4">
        <f t="shared" ref="L1125" si="1283">IFERROR(L1087/L991,"-")</f>
        <v>0.56261124609123503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0.55944035801795877</v>
      </c>
      <c r="K1126" s="4">
        <f t="shared" si="1284"/>
        <v>0.56742028372086362</v>
      </c>
      <c r="L1126" s="4">
        <f t="shared" ref="L1126" si="1285">IFERROR(L1089/L1007,"-")</f>
        <v>0.58424553954643976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2.253773412231229</v>
      </c>
      <c r="K1127" s="4">
        <f t="shared" si="1286"/>
        <v>2.3381029368367527</v>
      </c>
      <c r="L1127" s="4">
        <f t="shared" ref="L1127" si="1287">IFERROR(L1090/L1008,"-")</f>
        <v>2.5100290960461096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0.45755422639822663</v>
      </c>
      <c r="K1132" s="4">
        <f t="shared" si="1288"/>
        <v>0.4654308378366418</v>
      </c>
      <c r="L1132" s="4">
        <f t="shared" ref="L1132" si="1289">IFERROR(L1100/L1024,"-")</f>
        <v>0.48232278672996565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0.4676713219416615</v>
      </c>
      <c r="K1133" s="4">
        <f t="shared" si="1290"/>
        <v>0.473432085202522</v>
      </c>
      <c r="L1133" s="4">
        <f t="shared" ref="L1133" si="1291">IFERROR(L1102/L1029,"-")</f>
        <v>0.48522923179836142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66.647398719522201</v>
      </c>
      <c r="K1136" s="3">
        <f t="shared" si="1294"/>
        <v>65.569866184228118</v>
      </c>
      <c r="L1136" s="3">
        <f t="shared" ref="L1136" si="1295">L1137+L1152+L1157+L1180+L1203</f>
        <v>54.363851262173746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27.836076721689416</v>
      </c>
      <c r="K1137" s="1">
        <f t="shared" si="1296"/>
        <v>27.814398360303457</v>
      </c>
      <c r="L1137" s="1">
        <f t="shared" ref="L1137" si="1297">SUM(L1138:L1151)</f>
        <v>26.490072524760887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4.7441266386452612E-3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6.1567801344446615E-2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0.78532330426119601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9.8918542346578082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10.684615144297899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8.7254715575118595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3.428820046483875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3.6736835262041261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3.1038837546891944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11.177534337393036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9.2185711488075892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9.1104331948969701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1.4036617924082696E-4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1.6314080534933896E-4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1.4369741237372076E-4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2.286672739219623E-3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9.2105184279646585E-4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7.2045105945522914E-4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1.1117157181106561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1.1957398389558545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1.2747253798606166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5.3447178056983524E-3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1.2878751654737527E-3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9.6440283412235989E-4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1.4527235430935397E-4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1.627118112876906E-4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1.4268932677340062E-4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7.4318984170138633E-4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1.0074115039604016E-3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7.2956477455784748E-4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2.1908380702149173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2.9276598868888617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3.3075698806597713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1.4583373598521638E-3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1.3770226797784203E-3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9.837445237233758E-4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2.0451631910458842E-2</v>
      </c>
      <c r="K1151" s="1">
        <f>[2]Transport!G$32</f>
        <v>4.7641799996036759E-2</v>
      </c>
      <c r="L1151" s="1">
        <f>[2]Transport!H$32</f>
        <v>0.17898090295027938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3.4824610248349321E-5</v>
      </c>
      <c r="K1152" s="1">
        <f t="shared" si="1302"/>
        <v>3.2574562803212092E-5</v>
      </c>
      <c r="L1152" s="1">
        <f t="shared" ref="L1152" si="1303">SUM(L1153:L1156)</f>
        <v>3.217767819339758E-5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4.4549820023384314E-6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4.6619918774511277E-6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3.9144656909043299E-6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9.5859838130771374E-6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9.1019145169740775E-6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8.724440141582904E-6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1.1727758337849287E-5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9.8982114249555009E-6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1.0361296900197761E-5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9.0558860950844636E-6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8.9124449838313821E-6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9.1774754607125886E-6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26.313244440021641</v>
      </c>
      <c r="K1157" s="1">
        <f t="shared" si="1304"/>
        <v>27.008789055498927</v>
      </c>
      <c r="L1157" s="1">
        <f t="shared" ref="L1157" si="1305">SUM(L1162:L1179)</f>
        <v>21.19803613603877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24.87036330881881</v>
      </c>
      <c r="K1158" s="1">
        <f>IF(K1157-K1159&lt;0,0,K1157-K1159)</f>
        <v>25.529871892547934</v>
      </c>
      <c r="L1158" s="1">
        <f>IF(L1157-L1159&lt;0,0,L1157-L1159)</f>
        <v>20.037233011296365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1.4428811312028298</v>
      </c>
      <c r="K1159" s="1">
        <f t="shared" ref="K1159:L1159" si="1312">SUM(K1160:K1161)</f>
        <v>1.4789171629509932</v>
      </c>
      <c r="L1159" s="1">
        <f t="shared" si="1312"/>
        <v>1.1608031247424051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1.4428811312028298</v>
      </c>
      <c r="K1160" s="1">
        <f>[2]Transport!G$25/SUM([2]Transport!G$21,[2]Transport!G$25)*K1157*(K$35+K$600)/(K$35+K$600+K$39)</f>
        <v>1.4789171629509932</v>
      </c>
      <c r="L1160" s="1">
        <f>[2]Transport!H$25/SUM([2]Transport!H$21,[2]Transport!H$25)*L1157*(L$35+L$600)/(L$35+L$600+L$39)</f>
        <v>1.1608031247424051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1.0945417317012973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1.7623190825286161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0.70662502480240763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0.56639721277010557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0.22231301547953156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1.7611417866260968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0.30238158698247536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1.2718201144483357E-3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7.7640911585037068E-4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1.6699215333256252E-2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1.6713343554917129E-3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2.388616461204932E-3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0.92491296218948815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0.22796237129515193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4.6958716518938549E-4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0.75542666199750841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8.3437252132172984E-2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1.0308220355101231E-3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0.99262560358561169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0.10274821107370018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1.4401930548880997E-3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15.947827626376881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20.364344599340466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16.093624275681854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0.56565000146355393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0.28090273915529096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5.4101637254228431E-4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3.1782215965974864E-3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2.5058730442015886E-3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8.1513726176406112E-4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3.1015798227020152E-3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2.6358925607939086E-3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9.6293111548483913E-4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0.18115959357938657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0.6744489267613436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1.0093643480288188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1.0482241579220792E-3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7.6901966268610425E-4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3.3426360169883736E-4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1.4024298616987176E-2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3.5258980416185983E-3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1.3148182702650672E-3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4.9175610063006561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3.2739508973352578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1.6157935018452947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2.6708913547209487E-2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3.9821226181512839E-3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1.4134045999009931E-3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12.496980997133036</v>
      </c>
      <c r="K1180" s="1">
        <f t="shared" si="1313"/>
        <v>10.74567486928766</v>
      </c>
      <c r="L1180" s="1">
        <f t="shared" ref="L1180" si="1314">SUM(L1185:L1202)</f>
        <v>6.6749809693774775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11.984406788517255</v>
      </c>
      <c r="K1181" s="1">
        <f t="shared" si="1315"/>
        <v>10.306829332733711</v>
      </c>
      <c r="L1181" s="1">
        <f t="shared" si="1315"/>
        <v>6.3973170845474741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0.51257420861578207</v>
      </c>
      <c r="K1182" s="1">
        <f t="shared" ref="K1182:L1182" si="1323">SUM(K1183:K1184)</f>
        <v>0.43884553655394803</v>
      </c>
      <c r="L1182" s="1">
        <f t="shared" si="1323"/>
        <v>0.27766388483000326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0.51257420861578207</v>
      </c>
      <c r="K1183" s="1">
        <f>[2]Transport!G$26/SUM([2]Transport!G$22,[2]Transport!G$26)*K1180*(K$34+K$582)/(K$34+K$582+K$38)</f>
        <v>0.43884553655394803</v>
      </c>
      <c r="L1183" s="1">
        <f>[2]Transport!H$26/SUM([2]Transport!H$22,[2]Transport!H$26)*L1180*(L$34+L$582)/(L$34+L$582+L$38)</f>
        <v>0.27766388483000326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0.10763227700427024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0.10766868882113918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3.541865180153065E-2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1.8124973984117891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1.7214222609989145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1.8009612003077324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7.1599269232652781E-3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1.2932509973556283E-3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7.9905107973658556E-4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1.3360072403745291E-2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1.7168199446076578E-3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2.5170021522848171E-3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1.4821146904468244E-3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8.792876902756992E-4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2.7907131454253859E-4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2.2168211547796701E-2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1.2921180676772016E-3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4.7337576478374442E-4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0.13946168288103697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1.4313941450738977E-3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5.9784302697716901E-4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7.8148572729567808E-2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8.5017019094178368E-4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4.0407978554092853E-4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0.46217285722090062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0.26286909807946657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2.3083677433028083E-2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4.2552691811278713E-3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4.9930919277506912E-3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1.7437449855546721E-3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5.1611568819652457E-3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0.35464679289736212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0.66465119172876541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1.3384344449535171E-3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1.5403263322886288E-3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9.4060737989474759E-4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1.0629059189817278E-3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7.5361081098275203E-4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3.2811549254720265E-4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4.497226652959028E-3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3.8131991206533174E-3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1.3573480096494112E-3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9.8294286257137546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8.2762910205976752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4.139995905883274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7.1542645264752406E-3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4.2137386654945907E-3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1.4301032316350562E-3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1.0617360678483838E-3</v>
      </c>
      <c r="K1203" s="1">
        <f t="shared" si="1324"/>
        <v>9.7132457527770847E-4</v>
      </c>
      <c r="L1203" s="1">
        <f t="shared" ref="L1203" si="1325">SUM(L1208:L1212)</f>
        <v>7.2945431841577328E-4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0.26503249291871317</v>
      </c>
      <c r="K1205" s="1">
        <f t="shared" ref="K1205:L1205" si="1331">SUM(K1206:K1207)</f>
        <v>4.8647951274720649E-3</v>
      </c>
      <c r="L1205" s="1">
        <f t="shared" si="1331"/>
        <v>7.8111748872506478E-2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1.837348011074899E-4</v>
      </c>
      <c r="K1206" s="1">
        <f>[2]Transport!G$27/SUM([2]Transport!G$24,[2]Transport!G$27)*K1203*(K$47+K$614)/(K$47+K$614+K$49)</f>
        <v>2.378611283172911E-5</v>
      </c>
      <c r="L1206" s="1">
        <f>[2]Transport!H$27/SUM([2]Transport!H$24,[2]Transport!H$27)*L1203*(L$47+L$614)/(L$47+L$614+L$49)</f>
        <v>1.3495902096212768E-5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0.26484875811760566</v>
      </c>
      <c r="K1207" s="1">
        <f>(K$49+K$716)/([2]Transport!G$24+[2]Transport!G$27)*K1203</f>
        <v>4.8410090146403361E-3</v>
      </c>
      <c r="L1207" s="1">
        <f>(L$49+L$716)/([2]Transport!H$24+[2]Transport!H$27)*L1203</f>
        <v>7.8098252970410259E-2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1.2321703579798752E-4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9.7119438231204678E-5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6.2100975156843978E-5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2.6401135875531303E-4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2.3044101062390745E-4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1.4424772415955862E-4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3.7538577395396266E-4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3.39232698752247E-4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2.5408205563096824E-4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2.9912189934112063E-4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3.045314276703493E-4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2.6902356346840243E-4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62.568701227590786</v>
      </c>
      <c r="K1213" s="3">
        <f t="shared" si="1332"/>
        <v>62.304074748987723</v>
      </c>
      <c r="L1213" s="3">
        <f t="shared" ref="L1213" si="1333">SUM(L1214:L1263)</f>
        <v>61.111343503229158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8.7943420210503196E-3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0.12252953857762745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1.7223244319032289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15.014683191902531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16.699725557281536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14.930481726394319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4.7849775324860992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5.2223705693074889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4.8579774347183715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14.772060296663605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12.536007761816727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13.971248151879545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1.0299667034125836E-3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8.9218855960018577E-4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5.6725987449093656E-4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1.2077039407081765E-2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3.6817472305584013E-3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2.1674248200356113E-3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4.4767945181419257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3.8398518819418843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3.2694625093709568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2.1702068263216207E-2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4.0345492115420279E-3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2.3461980112203921E-3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1.0650239154838051E-3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8.9062298210451272E-4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5.6327534860124305E-4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3.9001585583500506E-3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4.033538510447264E-3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2.2241688302046445E-3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8.8228590532711735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9.4021889182049296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8.4839723329592687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5.8704723667449424E-3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4.317129669932921E-3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2.3941098983517126E-3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5.0142250851171477E-6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5.6332581653834142E-6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5.2470096026832242E-6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8.7810990078756347E-6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8.9241121878705484E-6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9.5429537740721852E-6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9.9805942446488337E-6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9.0541099508143478E-6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1.0603477377297619E-5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7.7775369859217458E-6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8.1806692229736557E-6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9.3653094249201863E-6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1.0122459018596359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1.6651768409476455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0.6722694022298602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0.8870161216005773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0.22739377156097873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1.5613490072252649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0.76892552246176271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9.1881289446298542E-4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5.8473071047702378E-4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2.5885392696926701E-2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1.1751330303136623E-3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1.8242423473728198E-3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0.54841201070935264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0.13369007417332207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3.175251308543576E-4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0.42660227021143615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4.6013794415143923E-2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5.6103769129117178E-4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0.48797054537119888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4.9504830095867473E-2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7.4451891304829095E-4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7.3729755261131684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9.8932949957942213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8.9073865836503892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0.34479720653382168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0.17131824170298326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4.0016651548785908E-4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1.6273984516965441E-3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1.3827973299055151E-3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5.0505516483564071E-4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1.4745830068966428E-3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1.3716879349032613E-3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5.7561064664265191E-4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9.3843034182484616E-2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0.37861785265130893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0.6731569583753233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9.9656248901014155E-2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0.1001487122957278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3.3151934984741512E-2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2.1004875491702966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1.4027857797275505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1.5379773549267253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9.8508381480018614E-3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9.2137655473913691E-4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6.0160617557566075E-4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2.0320520087558028E-2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1.2070114870292E-3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1.9221904077914476E-3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1.057997824656763E-3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5.8084123659153588E-4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1.9514538985239307E-4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1.7990405197948971E-2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6.8940070706413181E-4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2.6714311100406766E-4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8.2320877792450661E-2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7.0497954712436632E-4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3.1702228221422007E-4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3.0562043924903581E-2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3.9296302148055082E-4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2.0309078012408673E-4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0.30266402761026545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0.17392938833078092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1.6339531601256032E-2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2.340966907125E-3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2.9283785672006282E-3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1.1059213237431579E-3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2.6710081134624468E-3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0.20808133427433811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0.4528443352896111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6.3595849297372266E-4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8.0203411248462402E-4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5.6236927228071366E-4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7.3865185157650129E-5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6.0801433129912554E-5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4.3755635693170491E-5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1.27574823178073E-4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1.1543019121396844E-4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8.1550072123999647E-5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1.7761699108378396E-4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1.6359524095602276E-4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1.4051415558782315E-4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1.4299806577123861E-4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1.4809428534622534E-4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1.514164611920713E-4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1.8537325604701065</v>
      </c>
      <c r="K1266" s="1">
        <f t="shared" si="1337"/>
        <v>1.9901561514617827</v>
      </c>
      <c r="L1266" s="1">
        <f t="shared" ref="L1266" si="1342">IFERROR(L1215/L1139,"-")</f>
        <v>2.193140611717272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1.5178835874164029</v>
      </c>
      <c r="K1267" s="1">
        <f t="shared" si="1337"/>
        <v>1.5629693097737587</v>
      </c>
      <c r="L1267" s="1">
        <f t="shared" ref="L1267" si="1343">IFERROR(L1216/L1140,"-")</f>
        <v>1.7111375159478337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1.3955172530541264</v>
      </c>
      <c r="K1268" s="1">
        <f t="shared" si="1337"/>
        <v>1.4215624541571661</v>
      </c>
      <c r="L1268" s="1">
        <f t="shared" ref="L1268" si="1344">IFERROR(L1217/L1141,"-")</f>
        <v>1.5651286641708726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1.3215848729039941</v>
      </c>
      <c r="K1269" s="1">
        <f t="shared" si="1337"/>
        <v>1.3598645125647528</v>
      </c>
      <c r="L1269" s="1">
        <f t="shared" ref="L1269" si="1345">IFERROR(L1218/L1142,"-")</f>
        <v>1.5335437792030859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0.86654473893086859</v>
      </c>
      <c r="K1270" s="1">
        <f t="shared" si="1346"/>
        <v>0.95711906929554791</v>
      </c>
      <c r="L1270" s="1">
        <f t="shared" ref="L1270" si="1347">IFERROR(L1219/SUM(L1143,L1176),"-")</f>
        <v>1.1868329378111626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0.74042429131518883</v>
      </c>
      <c r="K1271" s="1">
        <f t="shared" si="1346"/>
        <v>0.82792640489643954</v>
      </c>
      <c r="L1271" s="1">
        <f t="shared" ref="L1271" si="1348">IFERROR(L1220/SUM(L1144,L1177),"-")</f>
        <v>1.0649326791228544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0.74250937927866156</v>
      </c>
      <c r="K1272" s="1">
        <f t="shared" si="1346"/>
        <v>0.85908670386625907</v>
      </c>
      <c r="L1272" s="1">
        <f t="shared" ref="L1272" si="1349">IFERROR(L1221/SUM(L1145,L1178),"-")</f>
        <v>1.1310988245271045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0.67705490289940085</v>
      </c>
      <c r="K1273" s="1">
        <f t="shared" si="1346"/>
        <v>0.7655694323208635</v>
      </c>
      <c r="L1273" s="1">
        <f t="shared" ref="L1273" si="1350">IFERROR(L1222/SUM(L1146,L1179),"-")</f>
        <v>0.98670648331287436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0.88151222301215226</v>
      </c>
      <c r="K1274" s="1">
        <f t="shared" si="1351"/>
        <v>0.97195350246591972</v>
      </c>
      <c r="L1274" s="1">
        <f t="shared" ref="L1274" si="1352">IFERROR(L1223/SUM(L1147,L1199),"-")</f>
        <v>1.1964094790152737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0.74424591295825726</v>
      </c>
      <c r="K1275" s="1">
        <f t="shared" si="1351"/>
        <v>0.83672771450410943</v>
      </c>
      <c r="L1275" s="1">
        <f t="shared" ref="L1275" si="1353">IFERROR(L1224/SUM(L1148,L1200),"-")</f>
        <v>1.0657699004175318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0.73399861055158799</v>
      </c>
      <c r="K1276" s="1">
        <f t="shared" si="1351"/>
        <v>0.83918512280541502</v>
      </c>
      <c r="L1276" s="1">
        <f t="shared" ref="L1276" si="1354">IFERROR(L1225/SUM(L1149,L1201),"-")</f>
        <v>1.1391604419646617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0.68161427222874171</v>
      </c>
      <c r="K1277" s="1">
        <f t="shared" si="1351"/>
        <v>0.77218994038854016</v>
      </c>
      <c r="L1277" s="1">
        <f t="shared" ref="L1277" si="1355">IFERROR(L1226/SUM(L1150,L1202),"-")</f>
        <v>0.99182307294944172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1.1255320633136494</v>
      </c>
      <c r="K1278" s="1">
        <f t="shared" si="1356"/>
        <v>1.2083371900817879</v>
      </c>
      <c r="L1278" s="1">
        <f t="shared" ref="L1278" si="1357">IFERROR(L1227/L1153,"-")</f>
        <v>1.3404152742672388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0.91603524261083313</v>
      </c>
      <c r="K1279" s="1">
        <f t="shared" si="1358"/>
        <v>0.98046539233345387</v>
      </c>
      <c r="L1279" s="1">
        <f t="shared" ref="L1279" si="1359">IFERROR(L1228/L1154,"-")</f>
        <v>1.0938184707793497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0.85102318423787882</v>
      </c>
      <c r="K1280" s="1">
        <f t="shared" si="1360"/>
        <v>0.91472181812433373</v>
      </c>
      <c r="L1280" s="1">
        <f t="shared" ref="L1280" si="1361">IFERROR(L1229/L1155,"-")</f>
        <v>1.0233735679454603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0.85883776631680409</v>
      </c>
      <c r="K1281" s="1">
        <f t="shared" si="1362"/>
        <v>0.91789281592365668</v>
      </c>
      <c r="L1281" s="1">
        <f t="shared" ref="L1281" si="1363">IFERROR(L1230/L1156,"-")</f>
        <v>1.0204668446144789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0.92481252431212002</v>
      </c>
      <c r="K1283" s="1">
        <f t="shared" si="1364"/>
        <v>0.94487817640742522</v>
      </c>
      <c r="L1283" s="1">
        <f t="shared" ref="L1283" si="1366">IFERROR(L1232/L1163,"-")</f>
        <v>0.95138068796508557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1.5660672432733305</v>
      </c>
      <c r="K1284" s="1">
        <f t="shared" si="1364"/>
        <v>1.0228540648890392</v>
      </c>
      <c r="L1284" s="1">
        <f t="shared" ref="L1284" si="1367">IFERROR(L1233/L1164,"-")</f>
        <v>0.88655497194034305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2.542897965894749</v>
      </c>
      <c r="K1285" s="1">
        <f t="shared" si="1364"/>
        <v>0.72243934816326549</v>
      </c>
      <c r="L1285" s="1">
        <f t="shared" ref="L1285" si="1368">IFERROR(L1234/L1165,"-")</f>
        <v>0.75312190253793065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1.5500963476634919</v>
      </c>
      <c r="K1286" s="1">
        <f t="shared" si="1364"/>
        <v>0.70311067707809649</v>
      </c>
      <c r="L1286" s="1">
        <f t="shared" ref="L1286" si="1369">IFERROR(L1235/L1166,"-")</f>
        <v>0.76372342609268673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0.59293364146517247</v>
      </c>
      <c r="K1288" s="1">
        <f t="shared" si="1364"/>
        <v>0.58645676220058363</v>
      </c>
      <c r="L1288" s="1">
        <f t="shared" ref="L1288" si="1371">IFERROR(L1237/L1168,"-")</f>
        <v>0.67617932173742235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0.56471698931489822</v>
      </c>
      <c r="K1289" s="1">
        <f t="shared" si="1364"/>
        <v>0.55147782602252349</v>
      </c>
      <c r="L1289" s="1">
        <f t="shared" ref="L1289" si="1372">IFERROR(L1238/L1169,"-")</f>
        <v>0.54426241578502055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0.49159576743590672</v>
      </c>
      <c r="K1290" s="1">
        <f t="shared" si="1364"/>
        <v>0.48180722154236044</v>
      </c>
      <c r="L1290" s="1">
        <f t="shared" ref="L1290" si="1373">IFERROR(L1239/L1170,"-")</f>
        <v>0.5169577165515068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0.46231848618169463</v>
      </c>
      <c r="K1291" s="1">
        <f t="shared" si="1364"/>
        <v>0.48581455433211596</v>
      </c>
      <c r="L1291" s="1">
        <f t="shared" ref="L1291" si="1374">IFERROR(L1240/L1171,"-")</f>
        <v>0.55347300465500648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0.60955927807248089</v>
      </c>
      <c r="K1292" s="1">
        <f t="shared" si="1364"/>
        <v>0.60988455370053796</v>
      </c>
      <c r="L1292" s="1">
        <f t="shared" ref="L1292" si="1375">IFERROR(L1241/L1172,"-")</f>
        <v>0.73965694163272888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0.51204687975149077</v>
      </c>
      <c r="K1293" s="1">
        <f t="shared" si="1364"/>
        <v>0.55182258059928835</v>
      </c>
      <c r="L1293" s="1">
        <f t="shared" ref="L1293" si="1376">IFERROR(L1242/L1173,"-")</f>
        <v>0.6195952369330251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0.47542964914313396</v>
      </c>
      <c r="K1294" s="1">
        <f t="shared" si="1364"/>
        <v>0.52038840858146374</v>
      </c>
      <c r="L1294" s="1">
        <f t="shared" ref="L1294" si="1377">IFERROR(L1243/L1174,"-")</f>
        <v>0.5977692873210666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0.51801305317767421</v>
      </c>
      <c r="K1295" s="1">
        <f t="shared" si="1364"/>
        <v>0.5613736453987781</v>
      </c>
      <c r="L1295" s="1">
        <f t="shared" ref="L1295" si="1378">IFERROR(L1244/L1175,"-")</f>
        <v>0.66691176450795719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0.92589557402990152</v>
      </c>
      <c r="K1297" s="1">
        <f t="shared" si="1379"/>
        <v>0.93015632856917507</v>
      </c>
      <c r="L1297" s="1">
        <f t="shared" ref="L1297" si="1381">IFERROR(L1246/L1186,"-")</f>
        <v>0.93600217113032014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1.1588913457259913</v>
      </c>
      <c r="K1298" s="1">
        <f t="shared" si="1379"/>
        <v>0.81489929084194357</v>
      </c>
      <c r="L1298" s="1">
        <f t="shared" ref="L1298" si="1382">IFERROR(L1247/L1187,"-")</f>
        <v>0.85397584060330078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1.3758294258552846</v>
      </c>
      <c r="K1299" s="1">
        <f t="shared" si="1379"/>
        <v>0.71244990850431911</v>
      </c>
      <c r="L1299" s="1">
        <f t="shared" ref="L1299" si="1383">IFERROR(L1248/L1188,"-")</f>
        <v>0.75290077296933966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1.5209887696313293</v>
      </c>
      <c r="K1300" s="1">
        <f t="shared" si="1379"/>
        <v>0.70305071351267212</v>
      </c>
      <c r="L1300" s="1">
        <f t="shared" ref="L1300" si="1384">IFERROR(L1249/L1189,"-")</f>
        <v>0.76368246489045422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0.7138434235057749</v>
      </c>
      <c r="K1302" s="1">
        <f t="shared" si="1379"/>
        <v>0.66058156279819413</v>
      </c>
      <c r="L1302" s="1">
        <f t="shared" ref="L1302" si="1386">IFERROR(L1251/L1191,"-")</f>
        <v>0.69926710372322143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0.81154066755272547</v>
      </c>
      <c r="K1303" s="1">
        <f t="shared" si="1379"/>
        <v>0.53354312141416371</v>
      </c>
      <c r="L1303" s="1">
        <f t="shared" ref="L1303" si="1387">IFERROR(L1252/L1192,"-")</f>
        <v>0.56433626492498734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0.59027595316393588</v>
      </c>
      <c r="K1304" s="1">
        <f t="shared" si="1379"/>
        <v>0.49251252672126222</v>
      </c>
      <c r="L1304" s="1">
        <f t="shared" ref="L1304" si="1388">IFERROR(L1253/L1193,"-")</f>
        <v>0.53027679158048757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0.39107616246125398</v>
      </c>
      <c r="K1305" s="1">
        <f t="shared" si="1379"/>
        <v>0.46221688982677983</v>
      </c>
      <c r="L1305" s="1">
        <f t="shared" ref="L1305" si="1389">IFERROR(L1254/L1194,"-")</f>
        <v>0.50260069271274155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0.65487192266161975</v>
      </c>
      <c r="K1306" s="1">
        <f t="shared" si="1379"/>
        <v>0.66165779698533167</v>
      </c>
      <c r="L1306" s="1">
        <f t="shared" ref="L1306" si="1390">IFERROR(L1255/L1195,"-")</f>
        <v>0.70783919280891794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0.55013368308336252</v>
      </c>
      <c r="K1307" s="1">
        <f t="shared" si="1379"/>
        <v>0.58648601098754782</v>
      </c>
      <c r="L1307" s="1">
        <f t="shared" ref="L1307" si="1391">IFERROR(L1256/L1196,"-")</f>
        <v>0.63422193778603042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0.5175212020382125</v>
      </c>
      <c r="K1308" s="1">
        <f t="shared" si="1379"/>
        <v>0.58672836873660572</v>
      </c>
      <c r="L1308" s="1">
        <f t="shared" ref="L1308" si="1392">IFERROR(L1257/L1197,"-")</f>
        <v>0.6813262970487689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0.4751510209346182</v>
      </c>
      <c r="K1309" s="1">
        <f t="shared" si="1379"/>
        <v>0.52069103518665139</v>
      </c>
      <c r="L1309" s="1">
        <f t="shared" ref="L1309" si="1393">IFERROR(L1258/L1198,"-")</f>
        <v>0.59787886455201089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1.642460806573964E-2</v>
      </c>
      <c r="K1311" s="1">
        <f t="shared" si="1394"/>
        <v>1.5944992958955528E-2</v>
      </c>
      <c r="L1311" s="1">
        <f t="shared" ref="L1311" si="1396">IFERROR(L1260/L1200,"-")</f>
        <v>3.2236121747783834E-2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1.2978864594869498E-5</v>
      </c>
      <c r="K1312" s="1">
        <f t="shared" si="1394"/>
        <v>1.3947091870826048E-5</v>
      </c>
      <c r="L1312" s="1">
        <f t="shared" ref="L1312" si="1397">IFERROR(L1261/L1201,"-")</f>
        <v>1.9698104533898282E-5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2.4826729627691332E-2</v>
      </c>
      <c r="K1313" s="1">
        <f t="shared" si="1394"/>
        <v>3.8824249423835742E-2</v>
      </c>
      <c r="L1313" s="1">
        <f t="shared" ref="L1313" si="1398">IFERROR(L1262/L1202,"-")</f>
        <v>9.8254554272401318E-2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0.13468325142332715</v>
      </c>
      <c r="K1314" s="1">
        <f t="shared" si="1394"/>
        <v>0.1524663218820384</v>
      </c>
      <c r="L1314" s="1">
        <f t="shared" ref="L1314" si="1399">IFERROR(L1263/L1203,"-")</f>
        <v>0.20757497401745062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1.8462077484024988</v>
      </c>
      <c r="K1315" s="3">
        <f t="shared" si="1402"/>
        <v>1.9314376417559731</v>
      </c>
      <c r="L1315" s="3">
        <f t="shared" ref="L1315" si="1403">L1316+L1322+L1327+L1341</f>
        <v>2.0035651335742841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0.71827154792586656</v>
      </c>
      <c r="K1316" s="1">
        <f t="shared" si="1404"/>
        <v>0.66101178991262177</v>
      </c>
      <c r="L1316" s="1">
        <f t="shared" ref="L1316" si="1405">SUM(L1317:L1321)</f>
        <v>0.53679049856270811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0.24304864320073491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0.25234295473607593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0.24062064515006173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0.12145590933880572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0.12515542965454871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0.12046399343995599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0.35367470674185653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0.28340565103588189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0.17566164653265628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9.2288644469471504E-5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1.0775448611525288E-4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4.4213440034133241E-5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1.1279348559572713</v>
      </c>
      <c r="K1327" s="1">
        <f t="shared" si="1410"/>
        <v>1.2704247153647981</v>
      </c>
      <c r="L1327" s="1">
        <f t="shared" ref="L1327" si="1411">SUM(L1332:L1340)</f>
        <v>1.4667740827129583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1.081671657165892</v>
      </c>
      <c r="K1328" s="1">
        <f t="shared" si="1412"/>
        <v>1.2185414951252656</v>
      </c>
      <c r="L1328" s="1">
        <f t="shared" si="1412"/>
        <v>1.4057596480887309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4.6263198791379238E-2</v>
      </c>
      <c r="K1329" s="1">
        <f t="shared" ref="K1329:L1329" si="1417">SUM(K1330:K1331)</f>
        <v>5.1883220239532526E-2</v>
      </c>
      <c r="L1329" s="1">
        <f t="shared" si="1417"/>
        <v>6.1014434624227461E-2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4.6263198791379238E-2</v>
      </c>
      <c r="K1330" s="1">
        <f>[2]Transport!G$26/SUM([2]Transport!G$22,[2]Transport!G$26)*K1327*(K$34+K$582)/(K$34+K$582+K$38)</f>
        <v>5.1883220239532526E-2</v>
      </c>
      <c r="L1330" s="1">
        <f>[2]Transport!H$26/SUM([2]Transport!H$22,[2]Transport!H$26)*L1327*(L$34+L$582)/(L$34+L$582+L$38)</f>
        <v>6.1014434624227461E-2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8.8225838539857701E-4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1.1218075014968365E-3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1.2586246108033476E-3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9.6111184946802387E-4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1.0686855319945539E-3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7.8425228465370581E-4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1.1260528524091866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1.2681914856961756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1.464726235704829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3.86333132180503E-5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4.2736635131110159E-5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4.9701126722246868E-6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1.3445193609433225E-6</v>
      </c>
      <c r="K1341" s="1">
        <f t="shared" si="1418"/>
        <v>1.1364785532323232E-6</v>
      </c>
      <c r="L1341" s="1">
        <f t="shared" ref="L1341" si="1419">SUM(L1346:L1350)</f>
        <v>5.5229861731001485E-7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0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3.3562137408632288E-4</v>
      </c>
      <c r="K1343" s="1">
        <f t="shared" ref="K1343:L1343" si="1425">SUM(K1344:K1345)</f>
        <v>5.6919545422398115E-6</v>
      </c>
      <c r="L1343" s="1">
        <f t="shared" si="1425"/>
        <v>5.9141483995387071E-5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2.3267081608022328E-7</v>
      </c>
      <c r="K1344" s="1">
        <f>[2]Transport!G$27/SUM([2]Transport!G$24,[2]Transport!G$27)*K1341*(K$47+K$614)/(K$47+K$614+K$49)</f>
        <v>2.7830457280765851E-8</v>
      </c>
      <c r="L1344" s="1">
        <f>[2]Transport!H$27/SUM([2]Transport!H$24,[2]Transport!H$27)*L1341*(L$47+L$614)/(L$47+L$614+L$49)</f>
        <v>1.0218279443841958E-8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3.3538870327024265E-4</v>
      </c>
      <c r="K1345" s="1">
        <f>(K$49+K$716)/([2]Transport!G$24+[2]Transport!G$27)*K1341</f>
        <v>5.6641240849590457E-6</v>
      </c>
      <c r="L1345" s="1">
        <f>(L$49+L$716)/([2]Transport!H$24+[2]Transport!H$27)*L1341</f>
        <v>5.9131265715943226E-5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1.3445193609433225E-6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1.1364785532323232E-6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5.5229861731001485E-7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0.33687914467813068</v>
      </c>
      <c r="K1351" s="3">
        <f t="shared" si="1426"/>
        <v>0.35121070209902611</v>
      </c>
      <c r="L1351" s="3">
        <f t="shared" ref="L1351" si="1427">SUM(L1352:L1374)</f>
        <v>0.37570087695690108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0.11447388497502518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0.11929540805921324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0.12758921380307442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4.1249055173949549E-2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4.2987443220852503E-2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4.6026324393705971E-2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7.7131056816517593E-2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6.7023772734746148E-2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4.4311344018481288E-2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1.3934243726324397E-5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1.6908333153837865E-5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7.5749245858700136E-6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1.6835162463688918E-4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2.2212561893794077E-4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2.7561288772580899E-4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1.299661845817101E-4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1.5176687983644912E-4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1.2116058920499814E-4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0.10371025487799559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0.12151032813319083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0.15736919279846939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2.4453900795131084E-6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2.7753402907832714E-6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3.6071095260149002E-7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1.9539161834554277E-7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1.7377880434489989E-7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9.2830700680387106E-8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0.4709916643331381</v>
      </c>
      <c r="K1377" s="1">
        <f t="shared" si="1435"/>
        <v>0.47275109457279529</v>
      </c>
      <c r="L1377" s="1">
        <f t="shared" ref="L1377" si="1436">IFERROR(L1353/L1318,"-")</f>
        <v>0.5302504850467179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0.33962164046612003</v>
      </c>
      <c r="K1378" s="1">
        <f t="shared" si="1437"/>
        <v>0.34347245932122566</v>
      </c>
      <c r="L1378" s="1">
        <f t="shared" ref="L1378" si="1438">IFERROR(L1354/L1319,"-")</f>
        <v>0.38207536608561221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0.21808474099567077</v>
      </c>
      <c r="K1379" s="1">
        <f t="shared" si="1439"/>
        <v>0.23649412949165327</v>
      </c>
      <c r="L1379" s="1">
        <f t="shared" ref="L1379" si="1440">IFERROR(L1355/L1320,"-")</f>
        <v>0.25225394895887882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0.15098546312416319</v>
      </c>
      <c r="K1380" s="1">
        <f t="shared" si="1441"/>
        <v>0.15691535232930273</v>
      </c>
      <c r="L1380" s="1">
        <f t="shared" ref="L1380" si="1442">IFERROR(L1356/L1321,"-")</f>
        <v>0.1713262885679579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0.1908189566946798</v>
      </c>
      <c r="K1385" s="1">
        <f t="shared" si="1451"/>
        <v>0.19800689391143919</v>
      </c>
      <c r="L1385" s="1">
        <f t="shared" ref="L1385" si="1452">IFERROR(L1361/L1332,"-")</f>
        <v>0.21897942036100215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0.13522482805060251</v>
      </c>
      <c r="K1386" s="1">
        <f t="shared" si="1453"/>
        <v>0.14201266443010341</v>
      </c>
      <c r="L1386" s="1">
        <f t="shared" ref="L1386" si="1454">IFERROR(L1362/L1333,"-")</f>
        <v>0.15449185367499155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9.2100699053430587E-2</v>
      </c>
      <c r="K1387" s="1">
        <f t="shared" si="1455"/>
        <v>9.5813865259068168E-2</v>
      </c>
      <c r="L1387" s="1">
        <f t="shared" ref="L1387" si="1456">IFERROR(L1363/L1334,"-")</f>
        <v>0.10743932139833834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>
        <f t="shared" si="1457"/>
        <v>6.3297446577027475E-2</v>
      </c>
      <c r="K1388" s="1">
        <f t="shared" si="1457"/>
        <v>6.494054298540132E-2</v>
      </c>
      <c r="L1388" s="1">
        <f t="shared" ref="L1388" si="1458">IFERROR(L1364/L1335,"-")</f>
        <v>7.2576011126933085E-2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0.14532451076677311</v>
      </c>
      <c r="K1395" s="1">
        <f t="shared" si="1471"/>
        <v>0.1529098845294051</v>
      </c>
      <c r="L1395" s="1">
        <f t="shared" ref="L1395" si="1472">IFERROR(L1371/L1347,"-")</f>
        <v>0.16808063205466911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0.61169854728556394</v>
      </c>
      <c r="K1399" s="3">
        <f t="shared" ref="K1399:L1399" si="1483">K1400+K1406+K1411+K1425</f>
        <v>0.55592673197816567</v>
      </c>
      <c r="L1399" s="3">
        <f t="shared" si="1483"/>
        <v>0.4670568596132284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0.20508913871383647</v>
      </c>
      <c r="K1400" s="1">
        <f t="shared" ref="K1400:L1400" si="1488">SUM(K1401:K1405)</f>
        <v>0.21116466085081914</v>
      </c>
      <c r="L1400" s="1">
        <f t="shared" si="1488"/>
        <v>0.20711529137142604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0.12806235114160947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9.7266168408495501E-2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5.3480698061722794E-2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7.300144877067033E-2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0.10805255178571256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0.12771881808802896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3.9341798781114459E-3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5.7210681318772159E-3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2.5878490415228252E-2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9.1158923445225164E-5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1.2487252473387895E-4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3.728480644604495E-5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0.4066094085717275</v>
      </c>
      <c r="K1411" s="1">
        <f t="shared" si="1496"/>
        <v>0.34476207112734653</v>
      </c>
      <c r="L1411" s="1">
        <f t="shared" ref="L1411" si="1497">SUM(L1416:L1424)</f>
        <v>0.25994156824180237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0.38993198097043741</v>
      </c>
      <c r="K1412" s="1">
        <f t="shared" si="1498"/>
        <v>0.33068223920168915</v>
      </c>
      <c r="L1412" s="1">
        <f t="shared" si="1498"/>
        <v>0.24912859574076562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1.6677427601290103E-2</v>
      </c>
      <c r="K1413" s="1">
        <f t="shared" ref="K1413:L1413" si="1503">SUM(K1414:K1415)</f>
        <v>1.4079831925657399E-2</v>
      </c>
      <c r="L1413" s="1">
        <f t="shared" si="1503"/>
        <v>1.0812972501036744E-2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1.6677427601290103E-2</v>
      </c>
      <c r="K1414" s="1">
        <f>[2]Transport!G$26/SUM([2]Transport!G$22,[2]Transport!G$26)*K1411*(K$34+K$582)/(K$34+K$582+K$38)</f>
        <v>1.4079831925657399E-2</v>
      </c>
      <c r="L1414" s="1">
        <f>[2]Transport!H$26/SUM([2]Transport!H$22,[2]Transport!H$26)*L1411*(L$34+L$582)/(L$34+L$582+L$38)</f>
        <v>1.0812972501036744E-2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2.7228248114008178E-2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9.4288265008479893E-2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0.15938247940146266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0.25235800057266061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0.13787831456196248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4.9878497110234475E-2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0.12697381606192204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0.11252507838460815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5.0669023587046544E-2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4.9343823136633702E-5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7.0413172296024336E-5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1.1568143058679989E-5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0.13463715210942198</v>
      </c>
      <c r="K1435" s="3">
        <f t="shared" ref="K1435:L1435" si="1519">SUM(K1436:K1458)</f>
        <v>0.13472841384064588</v>
      </c>
      <c r="L1435" s="3">
        <f t="shared" si="1519"/>
        <v>0.13114511784656502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5.9560331852267848E-2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4.585094533966165E-2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2.7924002790005488E-2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2.4454042596549246E-2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3.7899162182601795E-2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4.8684968728425947E-2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8.9027921525493953E-4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1.3272458694572966E-3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6.7665650630362E-3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1.3785037244480941E-5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1.9631648252820485E-5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6.3919271074844079E-6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5.2590295609020515E-3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1.9004861567537886E-2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3.5223307347378011E-2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3.3048726350344219E-2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1.9642951232618937E-2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7.326418567800007E-3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1.1407842025649444E-2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1.0979007385406924E-2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5.2126278940305111E-3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3.1154712097456949E-6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4.6086151085751968E-6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8.3552878135256729E-7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0.46508853946002371</v>
      </c>
      <c r="K1461" s="1">
        <f t="shared" si="1527"/>
        <v>0.47139664376516038</v>
      </c>
      <c r="L1461" s="1">
        <f t="shared" ref="L1461" si="1528">IFERROR(L1437/L1402,"-")</f>
        <v>0.52213235432675209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0.33498023680831535</v>
      </c>
      <c r="K1462" s="1">
        <f t="shared" si="1529"/>
        <v>0.35074749791899945</v>
      </c>
      <c r="L1462" s="1">
        <f t="shared" ref="L1462" si="1530">IFERROR(L1438/L1403,"-")</f>
        <v>0.38118868822345586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0.22629346975418596</v>
      </c>
      <c r="K1463" s="1">
        <f t="shared" si="1531"/>
        <v>0.23199266970131263</v>
      </c>
      <c r="L1463" s="1">
        <f t="shared" ref="L1463" si="1532">IFERROR(L1439/L1404,"-")</f>
        <v>0.2614744892172845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0.15121983370902775</v>
      </c>
      <c r="K1464" s="1">
        <f t="shared" si="1533"/>
        <v>0.15721351269751541</v>
      </c>
      <c r="L1464" s="1">
        <f t="shared" ref="L1464" si="1534">IFERROR(L1440/L1405,"-")</f>
        <v>0.17143516935602712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0.19314608633217306</v>
      </c>
      <c r="K1469" s="1">
        <f t="shared" si="1543"/>
        <v>0.20156126073407615</v>
      </c>
      <c r="L1469" s="1">
        <f t="shared" ref="L1469" si="1544">IFERROR(L1445/L1416,"-")</f>
        <v>0.22099861590592601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0.13095969327443061</v>
      </c>
      <c r="K1470" s="1">
        <f t="shared" si="1545"/>
        <v>0.14246584965173331</v>
      </c>
      <c r="L1470" s="1">
        <f t="shared" ref="L1470" si="1546">IFERROR(L1446/L1417,"-")</f>
        <v>0.14688531115138015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8.984405115528793E-2</v>
      </c>
      <c r="K1471" s="1">
        <f t="shared" si="1547"/>
        <v>9.7569426682654045E-2</v>
      </c>
      <c r="L1471" s="1">
        <f t="shared" ref="L1471" si="1548">IFERROR(L1447/L1418,"-")</f>
        <v>0.10287602809388084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6.3138018331472076E-2</v>
      </c>
      <c r="K1472" s="1">
        <f t="shared" si="1549"/>
        <v>6.5451036479369187E-2</v>
      </c>
      <c r="L1472" s="1">
        <f t="shared" ref="L1472" si="1550">IFERROR(L1448/L1419,"-")</f>
        <v>7.2226698538763345E-2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1.1745157863648925</v>
      </c>
      <c r="K1497" s="3">
        <f t="shared" si="1594"/>
        <v>1.052942461612679</v>
      </c>
      <c r="L1497" s="3">
        <f t="shared" ref="L1497" si="1595">SUM(L1498,L1503,L1508)</f>
        <v>0.88646502824611939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9.0018015064453221E-4</v>
      </c>
      <c r="K1498" s="1">
        <f t="shared" si="1597"/>
        <v>8.9990967479245299E-4</v>
      </c>
      <c r="L1498" s="1">
        <f t="shared" ref="L1498" si="1598">SUM(L1499:L1502)</f>
        <v>6.2608159027420496E-4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3.4252919506181425E-4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3.917460885140051E-4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3.1690926611882602E-4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1.647816728494368E-4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1.424219010023061E-4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9.8218552953792496E-5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2.2030433309261341E-4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1.6234525050817762E-4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8.2186734965023427E-5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1.7256494964066772E-4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2.0339643476796417E-4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1.2876703623656305E-4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2.4368980275637402E-4</v>
      </c>
      <c r="K1503" s="1">
        <f t="shared" si="1602"/>
        <v>3.2729040095801814E-4</v>
      </c>
      <c r="L1503" s="1">
        <f t="shared" ref="L1503" si="1603">SUM(L1504:L1507)</f>
        <v>2.8341086452753452E-4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8.9807085870478089E-5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1.1252669818945161E-4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8.2308508242139128E-5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7.0449556192481587E-5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9.188207097708952E-5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6.7426451025924861E-5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5.264509927425171E-5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7.622186087052359E-5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7.6237396354591883E-5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3.0788061419162634E-5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4.6659770920953439E-5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5.7438508904878668E-5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1.1733719164114915</v>
      </c>
      <c r="K1508" s="1">
        <f t="shared" si="1607"/>
        <v>1.0517152615369285</v>
      </c>
      <c r="L1508" s="1">
        <f t="shared" ref="L1508" si="1608">SUM(L1513:L1517)</f>
        <v>0.88555553579131763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1.1090303183264454</v>
      </c>
      <c r="K1509" s="1">
        <f t="shared" si="1609"/>
        <v>0.99412660964926525</v>
      </c>
      <c r="L1509" s="1">
        <f t="shared" si="1609"/>
        <v>0.83706257038251408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6.4341598085046053E-2</v>
      </c>
      <c r="K1510" s="1">
        <f t="shared" ref="K1510:L1510" si="1616">SUM(K1511:K1512)</f>
        <v>5.7588651887663225E-2</v>
      </c>
      <c r="L1510" s="1">
        <f t="shared" si="1616"/>
        <v>4.849296540880358E-2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6.4341598085046053E-2</v>
      </c>
      <c r="K1511" s="1">
        <f>[2]Transport!G$25/SUM([2]Transport!G$21,[2]Transport!G$25)*K1508*(K$35+K$600)/(K$35+K$600+K$39)</f>
        <v>5.7588651887663225E-2</v>
      </c>
      <c r="L1511" s="1">
        <f>[2]Transport!H$25/SUM([2]Transport!H$21,[2]Transport!H$25)*L1508*(L$35+L$600)/(L$35+L$600+L$39)</f>
        <v>4.849296540880358E-2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0.84845243025345352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0.89086166249665388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0.8779357683270671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1.008839360237504E-2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4.8103729892923799E-4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2.8950531899106735E-4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0.18851666782102683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4.6010736223729219E-2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2.7612210480028001E-4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0.12631442473463628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0.1143618255176161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7.0541400404591408E-3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1.9586987097040256</v>
      </c>
      <c r="K1518" s="3">
        <f t="shared" si="1619"/>
        <v>1.9597460769063668</v>
      </c>
      <c r="L1518" s="3">
        <f t="shared" ref="L1518" si="1620">SUM(L1519:L1531)</f>
        <v>1.907738184190565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3.9289683657949799E-3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4.5267924055016591E-3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3.7417464554120494E-3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1.0629480699448184E-3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9.3121723047029728E-4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6.5218279877934037E-4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9.1255950731860419E-4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6.8119073845276403E-4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3.5639889727475554E-4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6.6143473762328615E-4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7.8521780391991724E-4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5.1102961820102539E-4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4.2080850867035177E-4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5.3376878708434757E-4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4.0042184639893529E-4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1.9197853603737872E-4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2.5272892792897712E-4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1.8941150055904875E-4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9.3476966795554256E-5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1.363512954683712E-4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1.3898696930358118E-4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4.8571435828404724E-5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7.4289238198160042E-5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9.2951508378731986E-5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1.7170616917335941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1.8402287593857705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1.8962904987309246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1.1202214172162129E-2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5.6878338155353086E-4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3.5239128008364505E-4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0.13766755682860743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3.3654967588817045E-2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2.1983163724457739E-4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8.5446500841648551E-2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7.7372010123201079E-2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4.792332948004587E-3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11.470462729712549</v>
      </c>
      <c r="K1533" s="1">
        <f t="shared" si="1624"/>
        <v>11.555424644245871</v>
      </c>
      <c r="L1533" s="1">
        <f t="shared" ref="L1533" si="1625">IFERROR(L1519/L1499,"-")</f>
        <v>11.806996056748531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6.4506449750394763</v>
      </c>
      <c r="K1534" s="1">
        <f t="shared" si="1624"/>
        <v>6.5384412363321776</v>
      </c>
      <c r="L1534" s="1">
        <f t="shared" ref="L1534" si="1626">IFERROR(L1520/L1500,"-")</f>
        <v>6.6401181769208479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4.142267628185845</v>
      </c>
      <c r="K1535" s="1">
        <f t="shared" si="1624"/>
        <v>4.1959388175538361</v>
      </c>
      <c r="L1535" s="1">
        <f t="shared" ref="L1535" si="1627">IFERROR(L1521/L1501,"-")</f>
        <v>4.3364528038062318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3.8329610908854481</v>
      </c>
      <c r="K1536" s="1">
        <f t="shared" si="1624"/>
        <v>3.8605288475960666</v>
      </c>
      <c r="L1536" s="1">
        <f t="shared" ref="L1536" si="1628">IFERROR(L1522/L1502,"-")</f>
        <v>3.9686369519462459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4.6856938357542495</v>
      </c>
      <c r="K1537" s="1">
        <f t="shared" si="1629"/>
        <v>4.7434857298104189</v>
      </c>
      <c r="L1537" s="1">
        <f t="shared" ref="L1537" si="1630">IFERROR(L1523/L1504,"-")</f>
        <v>4.8648900939979987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2.7250496158252133</v>
      </c>
      <c r="K1538" s="1">
        <f t="shared" si="1629"/>
        <v>2.7505793594051031</v>
      </c>
      <c r="L1538" s="1">
        <f t="shared" ref="L1538" si="1631">IFERROR(L1524/L1505,"-")</f>
        <v>2.8091572028049012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1.775606240356604</v>
      </c>
      <c r="K1539" s="1">
        <f t="shared" si="1629"/>
        <v>1.7888738730741325</v>
      </c>
      <c r="L1539" s="1">
        <f t="shared" ref="L1539" si="1632">IFERROR(L1525/L1506,"-")</f>
        <v>1.8230812691599718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1.577606175560428</v>
      </c>
      <c r="K1540" s="1">
        <f t="shared" si="1629"/>
        <v>1.5921475123402089</v>
      </c>
      <c r="L1540" s="1">
        <f t="shared" ref="L1540" si="1633">IFERROR(L1526/L1507,"-")</f>
        <v>1.6182785756619273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2.0237571730694031</v>
      </c>
      <c r="K1542" s="1">
        <f t="shared" si="1634"/>
        <v>2.065672861293077</v>
      </c>
      <c r="L1542" s="1">
        <f t="shared" ref="L1542" si="1636">IFERROR(L1528/L1514,"-")</f>
        <v>2.1599421815839248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1.1104061373581686</v>
      </c>
      <c r="K1543" s="1">
        <f t="shared" si="1634"/>
        <v>1.1824101432874554</v>
      </c>
      <c r="L1543" s="1">
        <f t="shared" ref="L1543" si="1637">IFERROR(L1529/L1515,"-")</f>
        <v>1.2172186725678709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0.73026729370851007</v>
      </c>
      <c r="K1544" s="1">
        <f t="shared" si="1634"/>
        <v>0.7314590104615647</v>
      </c>
      <c r="L1544" s="1">
        <f t="shared" ref="L1544" si="1638">IFERROR(L1530/L1516,"-")</f>
        <v>0.79613922037709484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0.67645877358153017</v>
      </c>
      <c r="K1545" s="1">
        <f t="shared" si="1634"/>
        <v>0.67655452134491179</v>
      </c>
      <c r="L1545" s="1">
        <f t="shared" ref="L1545" si="1639">IFERROR(L1531/L1517,"-")</f>
        <v>0.67936458881140427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9.4933757686822631</v>
      </c>
      <c r="K1546" s="3">
        <f t="shared" si="1640"/>
        <v>8.8308538424747383</v>
      </c>
      <c r="L1546" s="3">
        <f t="shared" ref="L1546" si="1641">L1547+L1550+L1552+L1559+L1567</f>
        <v>9.5691079471731992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2.9344396334473504</v>
      </c>
      <c r="K1547" s="1">
        <f t="shared" si="1644"/>
        <v>4.6730629993631858</v>
      </c>
      <c r="L1547" s="1">
        <f t="shared" ref="L1547" si="1645">SUM(L1548:L1549)</f>
        <v>5.0156248796467686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2.9344396334473504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4.6730629993631858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5.0156248796467686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8.255567923190214E-6</v>
      </c>
      <c r="K1550" s="1">
        <f t="shared" si="1647"/>
        <v>6.4948187619836651E-6</v>
      </c>
      <c r="L1550" s="1">
        <f t="shared" si="1647"/>
        <v>5.9155129653771625E-6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8.255567923190214E-6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6.4948187619836651E-6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5.9155129653771625E-6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1.9853678884512993</v>
      </c>
      <c r="K1552" s="1">
        <f t="shared" si="1648"/>
        <v>1.1571160214951683</v>
      </c>
      <c r="L1552" s="1">
        <f t="shared" ref="L1552" si="1649">SUM(L1557:L1558)</f>
        <v>1.16529812554097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1.8765006649026388</v>
      </c>
      <c r="K1553" s="1">
        <f t="shared" si="1650"/>
        <v>1.0937559522896088</v>
      </c>
      <c r="L1553" s="1">
        <f t="shared" si="1650"/>
        <v>1.1014864735226619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0.10886722354866053</v>
      </c>
      <c r="K1554" s="1">
        <f t="shared" si="1651"/>
        <v>6.3360069205559685E-2</v>
      </c>
      <c r="L1554" s="1">
        <f t="shared" ref="L1554" si="1652">SUM(L1555:L1556)</f>
        <v>6.381165201830806E-2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0.10886722354866053</v>
      </c>
      <c r="K1555" s="1">
        <f>[2]Transport!G$25/SUM([2]Transport!G$21,[2]Transport!G$25)*K1552*(K$35+K$600)/(K$35+K$600+K$39)</f>
        <v>6.3360069205559685E-2</v>
      </c>
      <c r="L1555" s="1">
        <f>[2]Transport!H$25/SUM([2]Transport!H$21,[2]Transport!H$25)*L1552*(L$35+L$600)/(L$35+L$600+L$39)</f>
        <v>6.381165201830806E-2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1.9853678884512993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1.1571160214951683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1.16529812554097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4.5733724151879462</v>
      </c>
      <c r="K1559" s="1">
        <f t="shared" si="1653"/>
        <v>3.0004912701770849</v>
      </c>
      <c r="L1559" s="1">
        <f t="shared" ref="L1559" si="1654">SUM(L1564:L1566)</f>
        <v>3.3880261406204055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4.3857916909347852</v>
      </c>
      <c r="K1560" s="1">
        <f t="shared" si="1655"/>
        <v>2.8779533916907627</v>
      </c>
      <c r="L1560" s="1">
        <f t="shared" si="1655"/>
        <v>3.2470920309314009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0.18758072425316133</v>
      </c>
      <c r="K1561" s="1">
        <f t="shared" si="1656"/>
        <v>0.12253787848632243</v>
      </c>
      <c r="L1561" s="1">
        <f t="shared" ref="L1561" si="1657">SUM(L1562:L1563)</f>
        <v>0.14093410968900477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0.18758072425316133</v>
      </c>
      <c r="K1562" s="1">
        <f>[2]Transport!G$26/SUM([2]Transport!G$22,[2]Transport!G$26)*K1559*(K$34+K$582)/(K$34+K$582+K$38)</f>
        <v>0.12253787848632243</v>
      </c>
      <c r="L1562" s="1">
        <f>[2]Transport!H$26/SUM([2]Transport!H$22,[2]Transport!H$26)*L1559*(L$34+L$582)/(L$34+L$582+L$38)</f>
        <v>0.14093410968900477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6.362640876136993E-3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4.6687130389766992E-3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1.7156572048105802E-3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4.567009774311809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2.9958225571381081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3.386310483415595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1.8757602774478226E-4</v>
      </c>
      <c r="K1567" s="1">
        <f t="shared" si="1658"/>
        <v>1.7705662053609807E-4</v>
      </c>
      <c r="L1567" s="1">
        <f t="shared" ref="L1567" si="1659">L1572</f>
        <v>1.5288585208860284E-4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0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4.6823070017518217E-2</v>
      </c>
      <c r="K1569" s="1">
        <f t="shared" si="1661"/>
        <v>8.8677277070274476E-4</v>
      </c>
      <c r="L1569" s="1">
        <f t="shared" ref="L1569" si="1662">SUM(L1570:L1571)</f>
        <v>1.6371390206367013E-2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3.2460274444723936E-5</v>
      </c>
      <c r="K1570" s="1">
        <f>[2]Transport!G$27/SUM([2]Transport!G$24,[2]Transport!G$27)*K1567*(K$47+K$614)/(K$47+K$614+K$49)</f>
        <v>4.3358202405948388E-6</v>
      </c>
      <c r="L1570" s="1">
        <f>[2]Transport!H$27/SUM([2]Transport!H$24,[2]Transport!H$27)*L1567*(L$47+L$614)/(L$47+L$614+L$49)</f>
        <v>2.8285972672901429E-6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4.6790609743073495E-2</v>
      </c>
      <c r="K1571" s="1">
        <f>(K$49+K$716)/([2]Transport!G$24+[2]Transport!G$27)*K1567</f>
        <v>8.8243695046214996E-4</v>
      </c>
      <c r="L1571" s="1">
        <f>(L$49+L$716)/([2]Transport!H$24+[2]Transport!H$27)*L1567</f>
        <v>1.6368561609099722E-2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1.8757602774478226E-4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1.7705662053609807E-4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1.5288585208860284E-4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4.8032940118737519</v>
      </c>
      <c r="K1573" s="3">
        <f t="shared" si="1663"/>
        <v>4.9724758803013467</v>
      </c>
      <c r="L1573" s="3">
        <f t="shared" ref="L1573" si="1664">SUM(L1574:L1582)</f>
        <v>5.3876628074631787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1.9994026578217265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3.1840268494869903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3.4174339797958049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4.376967021519633E-6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3.6769591530559504E-6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3.5266836614834313E-6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0.69731999344816542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0.4064134114494975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0.40928720868012636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2.1767517874791845E-3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1.5972344896809626E-3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5.8695122983907382E-4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2.1043300993027247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1.3803779476486313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1.5603021293970361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6.0132546634918408E-5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5.6760267393518919E-5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4.901167671087368E-5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0.68135756995377283</v>
      </c>
      <c r="K1585" s="1">
        <f t="shared" si="1667"/>
        <v>0.68135756995377306</v>
      </c>
      <c r="L1585" s="1">
        <f t="shared" ref="L1585" si="1668">IFERROR(L1575/L1549,"-")</f>
        <v>0.6813575699537725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0.53018363633403842</v>
      </c>
      <c r="K1586" s="1">
        <f t="shared" si="1669"/>
        <v>0.56613729925435574</v>
      </c>
      <c r="L1586" s="1">
        <f t="shared" ref="L1586" si="1670">IFERROR(L1576/L1551,"-")</f>
        <v>0.59617545969803754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0.35122961215622106</v>
      </c>
      <c r="K1588" s="1">
        <f t="shared" si="1673"/>
        <v>0.351229612156221</v>
      </c>
      <c r="L1588" s="1">
        <f t="shared" ref="L1588" si="1674">IFERROR(L1578/L1558,"-")</f>
        <v>0.35122961215622112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0.3421145134315321</v>
      </c>
      <c r="K1590" s="1">
        <f t="shared" si="1677"/>
        <v>0.34211451343153199</v>
      </c>
      <c r="L1590" s="1">
        <f t="shared" ref="L1590" si="1678">IFERROR(L1580/L1565,"-")</f>
        <v>0.34211451343153199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0.46076759264650813</v>
      </c>
      <c r="K1591" s="1">
        <f t="shared" si="1679"/>
        <v>0.46076759264650785</v>
      </c>
      <c r="L1591" s="1">
        <f t="shared" ref="L1591" si="1680">IFERROR(L1581/L1566,"-")</f>
        <v>0.46076759264650785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0.32057692743518018</v>
      </c>
      <c r="K1592" s="1">
        <f t="shared" si="1681"/>
        <v>0.32057692743518001</v>
      </c>
      <c r="L1592" s="1">
        <f t="shared" ref="L1592" si="1682">IFERROR(L1582/L1572,"-")</f>
        <v>0.3205769274351799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14.668933364977228</v>
      </c>
      <c r="K1593" s="3">
        <f t="shared" ref="K1593:L1593" si="1687">K1594+K1597+K1599+K1606+K1614</f>
        <v>15.285108704615727</v>
      </c>
      <c r="L1593" s="3">
        <f t="shared" si="1687"/>
        <v>16.526681423878461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8.5689265614174678E-4</v>
      </c>
      <c r="K1594" s="1">
        <f t="shared" ref="K1594:L1594" si="1694">SUM(K1595:K1596)</f>
        <v>1.2529180053929771E-3</v>
      </c>
      <c r="L1594" s="1">
        <f t="shared" si="1694"/>
        <v>6.4854011325269788E-4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8.5689265614174678E-4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1.2529180053929771E-3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6.4854011325269788E-4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1.1594608849423763E-4</v>
      </c>
      <c r="K1597" s="1">
        <f t="shared" ref="K1597:L1597" si="1700">K1598</f>
        <v>1.1135902758792466E-4</v>
      </c>
      <c r="L1597" s="1">
        <f t="shared" si="1700"/>
        <v>9.7817664224180516E-5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1.1594608849423763E-4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1.1135902758792466E-4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9.7817664224180516E-5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14.665528457046101</v>
      </c>
      <c r="K1606" s="1">
        <f t="shared" si="1707"/>
        <v>15.281386646581636</v>
      </c>
      <c r="L1606" s="1">
        <f t="shared" ref="L1606" si="1708">SUM(L1611:L1613)</f>
        <v>16.523724736768219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14.064009446612527</v>
      </c>
      <c r="K1607" s="1">
        <f t="shared" si="1709"/>
        <v>14.657305943993617</v>
      </c>
      <c r="L1607" s="1">
        <f t="shared" si="1709"/>
        <v>15.836375720595582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0.60151901043357348</v>
      </c>
      <c r="K1608" s="1">
        <f t="shared" si="1710"/>
        <v>0.62408070258801829</v>
      </c>
      <c r="L1608" s="1">
        <f t="shared" ref="L1608" si="1711">SUM(L1609:L1610)</f>
        <v>0.68734901617263744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0.60151901043357348</v>
      </c>
      <c r="K1609" s="1">
        <f>[2]Transport!G$26/SUM([2]Transport!G$22,[2]Transport!G$26)*K1606*(K$34+K$582)/(K$34+K$582+K$38)</f>
        <v>0.62408070258801829</v>
      </c>
      <c r="L1609" s="1">
        <f>[2]Transport!H$26/SUM([2]Transport!H$22,[2]Transport!H$26)*L1606*(L$34+L$582)/(L$34+L$582+L$38)</f>
        <v>0.68734901617263744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1.4083476743207194E-3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2.0179560612579735E-3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6.5677069122900078E-4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14.66412010937178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15.279368690520378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16.52306796607699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2.4320691864919545E-3</v>
      </c>
      <c r="K1614" s="1">
        <f t="shared" si="1712"/>
        <v>2.3577810011111591E-3</v>
      </c>
      <c r="L1614" s="1">
        <f t="shared" ref="L1614" si="1713">L1619</f>
        <v>2.2103293327665119E-3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0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2.8529419078692272E-3</v>
      </c>
      <c r="K1616" s="1">
        <f t="shared" si="1715"/>
        <v>2.4155191108556828E-3</v>
      </c>
      <c r="L1616" s="1">
        <f t="shared" ref="L1616" si="1716">SUM(L1617:L1618)</f>
        <v>2.251223447068542E-3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4.2087272137727278E-4</v>
      </c>
      <c r="K1617" s="1">
        <f>[2]Transport!G$27/SUM([2]Transport!G$24,[2]Transport!G$27)*K1614*(K$47+K$614)/(K$47+K$614+K$49)</f>
        <v>5.7738109744523746E-5</v>
      </c>
      <c r="L1617" s="1">
        <f>[2]Transport!H$27/SUM([2]Transport!H$24,[2]Transport!H$27)*L1614*(L$47+L$614)/(L$47+L$614+L$49)</f>
        <v>4.089411430203016E-5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2.4320691864919545E-3</v>
      </c>
      <c r="K1618" s="1">
        <f>IF((K$49+K$716)/([2]Transport!G$24+[2]Transport!G$27)*K1614&gt;K1614,K1614,(K$49+K$716)/([2]Transport!G$24+[2]Transport!G$27)*K1614)</f>
        <v>2.3577810011111591E-3</v>
      </c>
      <c r="L1618" s="1">
        <f>IF((L$49+L$716)/([2]Transport!H$24+[2]Transport!H$27)*L1614&gt;L1614,L1614,(L$49+L$716)/([2]Transport!H$24+[2]Transport!H$27)*L1614)</f>
        <v>2.2103293327665119E-3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2.4320691864919545E-3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2.3577810011111591E-3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2.2103293327665119E-3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2.3978270934721237</v>
      </c>
      <c r="K1620" s="3">
        <f t="shared" ref="K1620:L1620" si="1721">SUM(K1621:K1629)</f>
        <v>2.4986030321993384</v>
      </c>
      <c r="L1620" s="3">
        <f t="shared" si="1721"/>
        <v>2.7015748214018021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2.5926350657263782E-4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3.9189202666260536E-4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2.1712154941180956E-4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2.252667187990511E-5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2.2184588203819785E-5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2.1278711696373779E-5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1.6717581922836422E-4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2.3953847750723801E-4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7.7960989571942529E-5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2.3970975530477721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2.4976703018651336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2.7009739073953907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2.8057442667055822E-4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2.7911524183090402E-4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2.8455275573125604E-4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0.30256240932207334</v>
      </c>
      <c r="K1632" s="1">
        <f t="shared" si="1725"/>
        <v>0.31278345827561849</v>
      </c>
      <c r="L1632" s="1">
        <f t="shared" ref="L1632" si="1726">IFERROR(L1622/L1596,"-")</f>
        <v>0.3347850733902254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0.19428574238642518</v>
      </c>
      <c r="K1633" s="1">
        <f t="shared" si="1727"/>
        <v>0.19921679170827633</v>
      </c>
      <c r="L1633" s="1">
        <f t="shared" ref="L1633" si="1728">IFERROR(L1623/L1598,"-")</f>
        <v>0.2175344490705359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0.11870351496053502</v>
      </c>
      <c r="K1637" s="1">
        <f t="shared" si="1735"/>
        <v>0.11870351496053494</v>
      </c>
      <c r="L1637" s="1">
        <f t="shared" ref="L1637" si="1736">IFERROR(L1627/L1612,"-")</f>
        <v>0.11870351496053488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0.16346685209675804</v>
      </c>
      <c r="K1638" s="1">
        <f t="shared" si="1737"/>
        <v>0.16346685209675826</v>
      </c>
      <c r="L1638" s="1">
        <f t="shared" ref="L1638" si="1738">IFERROR(L1628/L1613,"-")</f>
        <v>0.16346685209675821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0.11536449218998662</v>
      </c>
      <c r="K1639" s="1">
        <f t="shared" si="1739"/>
        <v>0.11838047795760695</v>
      </c>
      <c r="L1639" s="1">
        <f t="shared" ref="L1639" si="1740">IFERROR(L1629/L1619,"-")</f>
        <v>0.12873771863449038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27.481463297167174</v>
      </c>
      <c r="K1640" s="1">
        <f t="shared" si="1741"/>
        <v>28.027359153497635</v>
      </c>
      <c r="L1640" s="1">
        <f t="shared" ref="L1640" si="1742">L1641+L1645+L1649+L1655</f>
        <v>29.201951622006696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11.227988767753175</v>
      </c>
      <c r="K1641" s="1">
        <f t="shared" si="1745"/>
        <v>11.773738092939023</v>
      </c>
      <c r="L1641" s="1">
        <f t="shared" ref="L1641" si="1746">SUM(L1642:L1644)</f>
        <v>12.946952090588088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9.7091731596567321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10.452403905625358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1.9813742598291739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2.028134795400355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2.1804119003669564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3.6409130993400457E-2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3.6430137881936123E-2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0.31413628459577181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2.0833471467500842E-5</v>
      </c>
      <c r="K1645" s="1">
        <f t="shared" si="1748"/>
        <v>1.947297825908527E-4</v>
      </c>
      <c r="L1645" s="1">
        <f t="shared" ref="L1645" si="1749">SUM(L1646:L1648)</f>
        <v>2.6591090224251004E-4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1.7244363154003293E-4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2.2066751257477396E-4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3.4676284072447098E-6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2.0833471467500842E-5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2.2286151050819774E-5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4.1775761260491397E-5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8.7386514171180032E-5</v>
      </c>
      <c r="K1649" s="1">
        <f t="shared" si="1751"/>
        <v>3.9722608359953556E-5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8.2594693356130406E-5</v>
      </c>
      <c r="K1650" s="1">
        <f t="shared" si="1754"/>
        <v>3.7547522052307516E-5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4.7918208150496194E-6</v>
      </c>
      <c r="K1651" s="1">
        <f t="shared" si="1756"/>
        <v>2.1750863076460394E-6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4.7918208150496194E-6</v>
      </c>
      <c r="K1652" s="1">
        <f>[2]Transport!G$25/SUM([2]Transport!G$21,[2]Transport!G$25)*K1649*(K$35+K$600)/(K$35+K$600+K$39)</f>
        <v>2.1750863076460394E-6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8.7386514171180032E-5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3.9722608359953556E-5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16.253366309428362</v>
      </c>
      <c r="K1655" s="1">
        <f>[2]TRA_FuelByFleet!K$99</f>
        <v>16.253386608167659</v>
      </c>
      <c r="L1655" s="1">
        <f>[2]TRA_FuelByFleet!L$99</f>
        <v>16.254733620516365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15.586720791178081</v>
      </c>
      <c r="K1656" s="1">
        <f t="shared" si="1758"/>
        <v>15.589610134968547</v>
      </c>
      <c r="L1656" s="1">
        <f t="shared" ref="L1656" si="1759">L1655-L1657</f>
        <v>15.578574017267284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0.66664551825028018</v>
      </c>
      <c r="K1657" s="1">
        <f t="shared" si="1760"/>
        <v>0.66377647319911193</v>
      </c>
      <c r="L1657" s="1">
        <f t="shared" ref="L1657" si="1761">SUM(L1658:L1659)</f>
        <v>0.67615960324908053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0.66664551825028018</v>
      </c>
      <c r="K1658" s="1">
        <f>[2]Transport!G$26/SUM([2]Transport!G$22,[2]Transport!G$26)*K1655*(K$34+K$582)/(K$34+K$582+K$38)</f>
        <v>0.66377647319911193</v>
      </c>
      <c r="L1658" s="1">
        <f>[2]Transport!H$26/SUM([2]Transport!H$22,[2]Transport!H$26)*L1655*(L$34+L$582)/(L$34+L$582+L$38)</f>
        <v>0.67615960324908053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4.1896874317238483E-4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4.2613104226205914E-4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7.2427006887778084E-5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16.252947340685189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16.252960477125399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16.254661193509477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80.027162399261087</v>
      </c>
      <c r="K1663" s="1">
        <f>IF([2]Transport!G$23+[2]Transport_Aviation_Intl!G$11&lt;0,0,[2]Transport!G$23+[2]Transport_Aviation_Intl!G$11)</f>
        <v>78.662574945325204</v>
      </c>
      <c r="L1663" s="1">
        <f>IF([2]Transport!H$23+[2]Transport_Aviation_Intl!H$11&lt;0,0,[2]Transport!H$23+[2]Transport_Aviation_Intl!H$11)</f>
        <v>75.137258373318218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5.939496380402673</v>
      </c>
      <c r="L1664" s="1">
        <f t="shared" ref="L1664" si="1764">L36</f>
        <v>6.0604809720999384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0.8637289635628207</v>
      </c>
      <c r="K1665" s="1">
        <f t="shared" si="1765"/>
        <v>0.12098459169726539</v>
      </c>
      <c r="L1665" s="1">
        <f t="shared" ref="L1665" si="1766">L40</f>
        <v>6.2057739292406211E-2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0.24502188136025249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0.26339642791573514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3.3096939474878913E-2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3.3878028967656404E-2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3.6421670635295639E-2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8.9503971026146795E-2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8.9503293523996399E-2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8.9521200862130196E-2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3.0939636000297576E-6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4.2633134180560588E-6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2.05772531271181E-8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3.7364378175409299E-5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3.9969727428100797E-5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7.4923919651968403E-5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7.9208208594485697E-5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3.6005059576228497E-5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1.6981112723313384E-6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1.7271405997410458E-6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2.9355201031488764E-7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16.062296695188799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16.062309677535701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16.0639904441426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2.5236122307341281E-2</v>
      </c>
      <c r="L1678" s="7">
        <f t="shared" ref="L1678" si="1771">IFERROR(L1667/L1642,"-")</f>
        <v>2.5199602913735315E-2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1.6704032219401293E-2</v>
      </c>
      <c r="K1679" s="7">
        <f t="shared" si="1770"/>
        <v>1.6704032219401307E-2</v>
      </c>
      <c r="L1679" s="7">
        <f t="shared" ref="L1679" si="1772">IFERROR(L1668/L1643,"-")</f>
        <v>1.6704032219401293E-2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2.4582836388588989</v>
      </c>
      <c r="K1680">
        <f t="shared" si="1770"/>
        <v>2.4568475094456503</v>
      </c>
      <c r="L1680">
        <f t="shared" ref="L1680" si="1773">IFERROR(L1669/L1644,"-")</f>
        <v>0.2849756785572396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1.7941883805152246E-2</v>
      </c>
      <c r="L1681">
        <f t="shared" ref="L1681" si="1775">IFERROR(L1670/L1646,"-")</f>
        <v>1.9320077379362401E-2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>
        <f t="shared" ref="L1682" si="1776">IFERROR(L1671/L1647,"-")</f>
        <v>5.9340998257273667E-3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1.7934782608695738</v>
      </c>
      <c r="K1683">
        <f t="shared" si="1774"/>
        <v>1.7934782608695703</v>
      </c>
      <c r="L1683">
        <f t="shared" ref="L1683" si="1777">IFERROR(L1672/L1648,"-")</f>
        <v>1.7934782608695685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0.90641226905247663</v>
      </c>
      <c r="K1684" s="4">
        <f t="shared" si="1778"/>
        <v>0.90641226905247962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>
        <f t="shared" si="1780"/>
        <v>4.0530738867855113E-3</v>
      </c>
      <c r="K1686">
        <f t="shared" si="1780"/>
        <v>4.053073886785513E-3</v>
      </c>
      <c r="L1686">
        <f t="shared" ref="L1686" si="1782">IFERROR(L1675/L1661,"-")</f>
        <v>4.0530738867855104E-3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0.98826978015125022</v>
      </c>
      <c r="K1687" s="4">
        <f t="shared" si="1780"/>
        <v>0.98826978015125178</v>
      </c>
      <c r="L1687" s="4">
        <f t="shared" ref="L1687" si="1783">IFERROR(L1676/L1662,"-")</f>
        <v>0.988269780151246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20.628675871872971</v>
      </c>
      <c r="K1688" s="3">
        <f t="shared" si="1784"/>
        <v>19.623839149840787</v>
      </c>
      <c r="L1688" s="3">
        <f t="shared" ref="L1688" si="1785">SUM(L1689:L1691,L1694:L1696,-L1701)</f>
        <v>17.050805483037536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2.3500794633142394</v>
      </c>
      <c r="K1689" s="1">
        <f>[2]Summary!G53+[2]Summary!G59</f>
        <v>2.6553758948131447</v>
      </c>
      <c r="L1689" s="1">
        <f>[2]Summary!H53+[2]Summary!H59</f>
        <v>3.730075379744854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5.0572803000139679</v>
      </c>
      <c r="K1691" s="1">
        <f>[2]Summary!G55+[2]Summary!G60</f>
        <v>4.6300770935415514</v>
      </c>
      <c r="L1691" s="1">
        <f>[2]Summary!H55+[2]Summary!H60</f>
        <v>3.7453131794872743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2.971745345244488</v>
      </c>
      <c r="K1692" s="1">
        <f t="shared" si="1790"/>
        <v>2.5526642464152411</v>
      </c>
      <c r="L1692" s="1">
        <f t="shared" ref="L1692" si="1791">L1691-L1693</f>
        <v>1.6815646232322843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3.09821864755604</v>
      </c>
      <c r="K1694" s="1">
        <f>[2]Summary!G56</f>
        <v>2.7013888063488087</v>
      </c>
      <c r="L1694" s="1">
        <f>[2]Summary!H56</f>
        <v>1.8960777674705001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4.3731113616175605</v>
      </c>
      <c r="K1695" s="1">
        <f>[2]Summary!G57</f>
        <v>4.1414552975557397</v>
      </c>
      <c r="L1695" s="1">
        <f>[2]Summary!H57</f>
        <v>2.8131416357391932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5.7499860993711653</v>
      </c>
      <c r="K1696" s="1">
        <f>[2]Summary!G58</f>
        <v>5.4955420575815426</v>
      </c>
      <c r="L1696" s="1">
        <f>[2]Summary!H58</f>
        <v>4.8661975205957155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808.05132728672368</v>
      </c>
      <c r="K1711" s="3">
        <f t="shared" si="1801"/>
        <v>755.39097837076099</v>
      </c>
      <c r="L1711" s="3">
        <f t="shared" ref="L1711" si="1802">SUM(L1712:L1713,L1730,L1739:L1740,L1741,L1742,L1747,L1750,,L1755:L1758,L1751)</f>
        <v>658.66632113732737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2.7491159137207374E-3</v>
      </c>
      <c r="K1712" s="1">
        <f t="shared" si="1804"/>
        <v>6.9913213456985134E-4</v>
      </c>
      <c r="L1712" s="1">
        <f t="shared" ref="L1712" si="1805">L21</f>
        <v>3.750962269742339E-4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135.95879300060858</v>
      </c>
      <c r="K1713" s="1">
        <f t="shared" si="1804"/>
        <v>120.89165152011311</v>
      </c>
      <c r="L1713" s="1">
        <f t="shared" ref="L1713" si="1809">L22</f>
        <v>92.010805168518289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125.21580595849372</v>
      </c>
      <c r="K1714" s="1">
        <f t="shared" si="1804"/>
        <v>110.16566192980646</v>
      </c>
      <c r="L1714" s="1">
        <f t="shared" ref="L1714" si="1810">L23</f>
        <v>81.61676498221378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46.954165178147647</v>
      </c>
      <c r="K1715" s="1">
        <f t="shared" si="1804"/>
        <v>35.378108367160287</v>
      </c>
      <c r="L1715" s="1">
        <f t="shared" ref="L1715" si="1811">L24</f>
        <v>15.379872668991725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1.0740154553848357E-3</v>
      </c>
      <c r="K1716" s="1">
        <f t="shared" si="1804"/>
        <v>7.550808162288576E-4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48.349020291853392</v>
      </c>
      <c r="K1717" s="1">
        <f t="shared" si="1804"/>
        <v>45.676044067670524</v>
      </c>
      <c r="L1717" s="1">
        <f t="shared" ref="L1717" si="1813">L26</f>
        <v>43.351586854483962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28.271475461737808</v>
      </c>
      <c r="K1718" s="1">
        <f t="shared" si="1804"/>
        <v>28.029742339273401</v>
      </c>
      <c r="L1718" s="1">
        <f t="shared" ref="L1718" si="1814">L27</f>
        <v>22.303547583983132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1.6400710112994834</v>
      </c>
      <c r="K1719" s="1">
        <f t="shared" si="1804"/>
        <v>1.0810120748860124</v>
      </c>
      <c r="L1719" s="1">
        <f t="shared" ref="L1719" si="1815">L28</f>
        <v>0.58175787475495078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10.742987042114851</v>
      </c>
      <c r="K1720" s="1">
        <f t="shared" si="1804"/>
        <v>10.72598959030665</v>
      </c>
      <c r="L1720" s="1">
        <f t="shared" ref="L1720" si="1816">L29</f>
        <v>10.394040186304512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3.1633664404685646</v>
      </c>
      <c r="K1721" s="1">
        <f t="shared" si="1804"/>
        <v>3.0418169849311845</v>
      </c>
      <c r="L1721" s="1">
        <f t="shared" ref="L1721" si="1817">L30</f>
        <v>2.9794453746204628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1.6401242212436129</v>
      </c>
      <c r="K1722" s="1">
        <f t="shared" si="1804"/>
        <v>1.6236916332755276</v>
      </c>
      <c r="L1722" s="1">
        <f t="shared" ref="L1722" si="1818">L31</f>
        <v>1.2920561002917035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9.8792580785520308</v>
      </c>
      <c r="K1723" s="1">
        <f t="shared" si="1819"/>
        <v>10.605004998609385</v>
      </c>
      <c r="L1723" s="1">
        <f t="shared" ref="L1723" si="1820">L33</f>
        <v>10.331982447012106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3.1633664404685646</v>
      </c>
      <c r="K1724" s="1">
        <f t="shared" si="1819"/>
        <v>3.0418169849311845</v>
      </c>
      <c r="L1724" s="1">
        <f t="shared" ref="L1724" si="1821">L34</f>
        <v>2.9794453746204628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1.6401242212436129</v>
      </c>
      <c r="K1725" s="1">
        <f t="shared" si="1819"/>
        <v>1.6236916332755276</v>
      </c>
      <c r="L1725" s="1">
        <f t="shared" ref="L1725" si="1822">L35</f>
        <v>1.2920561002917035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0.8637289635628207</v>
      </c>
      <c r="K1726" s="1">
        <f t="shared" si="1823"/>
        <v>0.12098459169726539</v>
      </c>
      <c r="L1726" s="1">
        <f t="shared" ref="L1726" si="1824">L37</f>
        <v>6.2057739292406211E-2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0.8637289635628207</v>
      </c>
      <c r="K1729" s="1">
        <f t="shared" si="1823"/>
        <v>0.12098459169726539</v>
      </c>
      <c r="L1729" s="1">
        <f t="shared" ref="L1729" si="1827">L40</f>
        <v>6.2057739292406211E-2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111.62758837315825</v>
      </c>
      <c r="K1730" s="1">
        <f t="shared" si="1823"/>
        <v>113.25254258513303</v>
      </c>
      <c r="L1730" s="1">
        <f t="shared" ref="L1730" si="1828">L41</f>
        <v>104.77063688771511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107.99349832597956</v>
      </c>
      <c r="K1731" s="1">
        <f t="shared" si="1823"/>
        <v>109.60082532444804</v>
      </c>
      <c r="L1731" s="1">
        <f t="shared" ref="L1731" si="1829">L42</f>
        <v>100.78667695542133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107.99216062770688</v>
      </c>
      <c r="K1732" s="1">
        <f t="shared" si="1823"/>
        <v>109.60010103033861</v>
      </c>
      <c r="L1732" s="1">
        <f t="shared" ref="L1732" si="1830">L43</f>
        <v>100.78624511281285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1.3376982726792882E-3</v>
      </c>
      <c r="K1733" s="1">
        <f t="shared" si="1823"/>
        <v>7.2429410943637619E-4</v>
      </c>
      <c r="L1733" s="1">
        <f t="shared" ref="L1733" si="1831">L44</f>
        <v>4.3184260847818162E-4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3.6340900471786819</v>
      </c>
      <c r="K1734" s="1">
        <f t="shared" si="1823"/>
        <v>3.651717260684995</v>
      </c>
      <c r="L1734" s="1">
        <f t="shared" ref="L1734" si="1832">L45</f>
        <v>3.9839599322937849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3.6340900471786819</v>
      </c>
      <c r="L1735" s="1">
        <f t="shared" ref="L1735" si="1833">L46</f>
        <v>3.651717260684995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3.6340900471786819</v>
      </c>
      <c r="L1736" s="1">
        <f t="shared" ref="L1736" si="1834">L47</f>
        <v>3.651717260684995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0.92395476768898899</v>
      </c>
      <c r="K1737" s="1">
        <f t="shared" si="1823"/>
        <v>1.7627213506313133E-2</v>
      </c>
      <c r="L1737" s="1">
        <f t="shared" ref="L1737" si="1835">L48</f>
        <v>0.33224267160878984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0.92395476768898899</v>
      </c>
      <c r="K1738" s="1">
        <f t="shared" si="1823"/>
        <v>1.7627213506313133E-2</v>
      </c>
      <c r="L1738" s="1">
        <f t="shared" ref="L1738" si="1836">L49</f>
        <v>0.33224267160878984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167.60345997403306</v>
      </c>
      <c r="K1739" s="1">
        <f t="shared" si="1823"/>
        <v>98.94550500573375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12.287293540156185</v>
      </c>
      <c r="K1740" s="1">
        <f t="shared" si="1838"/>
        <v>22.930751466069587</v>
      </c>
      <c r="L1740" s="1">
        <f t="shared" ref="L1740" si="1839">-L58+L51</f>
        <v>22.684128158833801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3.9623936235375063E-4</v>
      </c>
      <c r="L1741" s="1">
        <f t="shared" ref="L1741" si="1841">L56</f>
        <v>3.9865056920776389E-4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51.977120400802242</v>
      </c>
      <c r="K1742" s="1">
        <f t="shared" si="1842"/>
        <v>52.485977699020424</v>
      </c>
      <c r="L1742" s="1">
        <f t="shared" ref="L1742" si="1843">L3</f>
        <v>52.485982510560731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15.849138944171019</v>
      </c>
      <c r="K1743" s="1">
        <f t="shared" si="1842"/>
        <v>16.266396141087753</v>
      </c>
      <c r="L1743" s="1">
        <f t="shared" ref="L1743" si="1844">L4</f>
        <v>16.956993968786545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7.6690262903345587</v>
      </c>
      <c r="K1744" s="1">
        <f t="shared" si="1842"/>
        <v>7.6690265954794397</v>
      </c>
      <c r="L1744" s="1">
        <f t="shared" ref="L1744" si="1845">L5</f>
        <v>7.6690269672124094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4.8053854752309739</v>
      </c>
      <c r="K1745" s="1">
        <f t="shared" si="1842"/>
        <v>4.8053858641095708</v>
      </c>
      <c r="L1745" s="1">
        <f t="shared" ref="L1745" si="1846">L6</f>
        <v>4.8053858602176192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23.653569691065691</v>
      </c>
      <c r="K1746" s="1">
        <f t="shared" si="1842"/>
        <v>23.745169098343659</v>
      </c>
      <c r="L1746" s="1">
        <f t="shared" ref="L1746" si="1847">L7</f>
        <v>23.054575714344153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69.101283442581305</v>
      </c>
      <c r="K1747" s="1">
        <f t="shared" si="1842"/>
        <v>69.323161880930854</v>
      </c>
      <c r="L1747" s="1">
        <f t="shared" ref="L1747" si="1848">L8</f>
        <v>69.766900003116746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34.937585685550815</v>
      </c>
      <c r="K1748" s="1">
        <f t="shared" si="1842"/>
        <v>35.159449956276305</v>
      </c>
      <c r="L1748" s="1">
        <f t="shared" ref="L1748" si="1849">L9</f>
        <v>35.603176058107174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34.163697757030491</v>
      </c>
      <c r="K1749" s="1">
        <f t="shared" si="1842"/>
        <v>34.16371192465455</v>
      </c>
      <c r="L1749" s="1">
        <f t="shared" ref="L1749" si="1850">L10</f>
        <v>34.163723945009572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12.540427198704482</v>
      </c>
      <c r="K1750" s="1">
        <f t="shared" si="1842"/>
        <v>12.683045244098338</v>
      </c>
      <c r="L1750" s="1">
        <f t="shared" ref="L1750" si="1851">L11</f>
        <v>12.683748260261119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150.67650089971099</v>
      </c>
      <c r="K1751" s="1">
        <f t="shared" si="1842"/>
        <v>150.80707163256116</v>
      </c>
      <c r="L1751" s="1">
        <f t="shared" ref="L1751" si="1852">L12</f>
        <v>151.04818710000362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71.522014883984426</v>
      </c>
      <c r="K1752" s="1">
        <f t="shared" si="1853"/>
        <v>72.605806161008573</v>
      </c>
      <c r="L1752" s="1">
        <f t="shared" ref="L1752" si="1854">L13</f>
        <v>74.775641131979313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63.385012466095432</v>
      </c>
      <c r="K1753" s="1">
        <f t="shared" si="1853"/>
        <v>62.301222011200522</v>
      </c>
      <c r="L1753" s="1">
        <f t="shared" ref="L1753" si="1855">L14</f>
        <v>60.131388843737213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15.769473549631135</v>
      </c>
      <c r="K1754" s="1">
        <f t="shared" si="1853"/>
        <v>15.900043460352075</v>
      </c>
      <c r="L1754" s="1">
        <f t="shared" ref="L1754" si="1856">L15</f>
        <v>16.141157124287112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41.979493849202719</v>
      </c>
      <c r="K1755" s="1">
        <f t="shared" si="1853"/>
        <v>52.413664525293335</v>
      </c>
      <c r="L1755" s="1">
        <f t="shared" ref="L1755" si="1857">L16</f>
        <v>70.020930322367818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0.904137319215369</v>
      </c>
      <c r="K1756" s="1">
        <f t="shared" si="1853"/>
        <v>0.90414559798950767</v>
      </c>
      <c r="L1756" s="1">
        <f t="shared" ref="L1756" si="1858">L17</f>
        <v>0.90422474697021515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53.392480172636894</v>
      </c>
      <c r="K1757" s="1">
        <f t="shared" si="1853"/>
        <v>60.737494654165438</v>
      </c>
      <c r="L1757" s="1">
        <f t="shared" ref="L1757" si="1859">L18</f>
        <v>82.195564220859325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1.4871188155583128E-2</v>
      </c>
      <c r="L1758" s="1">
        <f t="shared" ref="L1758" si="1860">L19</f>
        <v>9.4440011324555817E-2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31.936499087429322</v>
      </c>
      <c r="K1759" s="3">
        <f t="shared" si="1861"/>
        <v>34.29719450707087</v>
      </c>
      <c r="L1759" s="3">
        <f t="shared" ref="L1759" si="1862">SUM(L1760,L1762,L1766,L1770,L1786,L1793,L1801,L1803,L1811,L1815,L1809)</f>
        <v>38.009529380132349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2.0753299307345041</v>
      </c>
      <c r="K1760" s="1">
        <f t="shared" si="1863"/>
        <v>1.23568525615008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2.0753299307345041</v>
      </c>
      <c r="K1761" s="1">
        <f>'[2]Electricity and CHPs_CAP'!G$14</f>
        <v>1.23568525615008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16.662449812151063</v>
      </c>
      <c r="K1762" s="1">
        <f t="shared" si="1865"/>
        <v>16.698837231899823</v>
      </c>
      <c r="L1762" s="1">
        <f t="shared" ref="L1762" si="1866">SUM(L1763:L1765)</f>
        <v>16.966202083601011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7.4264295336788049</v>
      </c>
      <c r="K1763" s="1">
        <f>'[2]Electricity and CHPs_CAP'!G$15</f>
        <v>7.4628166882165781</v>
      </c>
      <c r="L1763" s="1">
        <f>'[2]Electricity and CHPs_CAP'!H$15</f>
        <v>7.7301805719020864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4.8764049866160759</v>
      </c>
      <c r="K1764" s="1">
        <f>'[2]Electricity and CHPs_CAP'!G$16</f>
        <v>4.8764051954803076</v>
      </c>
      <c r="L1764" s="1">
        <f>'[2]Electricity and CHPs_CAP'!H$16</f>
        <v>4.8764059823982002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4.3596152918561826</v>
      </c>
      <c r="K1765" s="1">
        <f>'[2]Electricity and CHPs_CAP'!G$17</f>
        <v>4.3596153482029383</v>
      </c>
      <c r="L1765" s="1">
        <f>'[2]Electricity and CHPs_CAP'!H$17</f>
        <v>4.3596155293007239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5.1637313519003816E-2</v>
      </c>
      <c r="K1766" s="1">
        <f t="shared" si="1867"/>
        <v>6.4179013706284926E-2</v>
      </c>
      <c r="L1766" s="1">
        <f t="shared" ref="L1766" si="1868">SUM(L1767:L1769)</f>
        <v>8.2633066742241371E-2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2.5252500947816423E-2</v>
      </c>
      <c r="K1767" s="1">
        <f>'[2]Electricity and CHPs_CAP'!G$18</f>
        <v>2.5289568436313522E-2</v>
      </c>
      <c r="L1767" s="1">
        <f>'[2]Electricity and CHPs_CAP'!H$18</f>
        <v>1.2506081637095452E-2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4.8428277943320802E-4</v>
      </c>
      <c r="K1768" s="1">
        <f>'[2]Electricity and CHPs_CAP'!G$28</f>
        <v>1.7601413597436648E-4</v>
      </c>
      <c r="L1768" s="1">
        <f>'[2]Electricity and CHPs_CAP'!H$28</f>
        <v>1.093525149908506E-4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2.5900529791754189E-2</v>
      </c>
      <c r="K1769" s="1">
        <f>'[2]Electricity and CHPs_CAP'!G$41</f>
        <v>3.8713431133997035E-2</v>
      </c>
      <c r="L1769" s="1">
        <f>'[2]Electricity and CHPs_CAP'!H$41</f>
        <v>7.0017632590155074E-2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0.52653162194769909</v>
      </c>
      <c r="K1770" s="1">
        <f t="shared" si="1870"/>
        <v>0.78568380799218018</v>
      </c>
      <c r="L1770" s="1">
        <f t="shared" ref="L1770" si="1871">SUM(L1771:L1785)</f>
        <v>1.48569645858179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3.4350166919174502E-2</v>
      </c>
      <c r="L1771" s="1">
        <f>'[2]Electricity and CHPs_CAP'!H$21</f>
        <v>0.51701346676575688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4.9244565247876003E-4</v>
      </c>
      <c r="K1772" s="1">
        <f>'[2]Electricity and CHPs_CAP'!G$22</f>
        <v>2.0441564875462509E-3</v>
      </c>
      <c r="L1772" s="1">
        <f>'[2]Electricity and CHPs_CAP'!H$22</f>
        <v>2.0374776729060284E-3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4.1198732545117498E-3</v>
      </c>
      <c r="K1774" s="1">
        <f>IF('[2]Electricity and CHPs_CAP'!G$24&lt;0,0,'[2]Electricity and CHPs_CAP'!G$24)</f>
        <v>3.3524849050662789E-2</v>
      </c>
      <c r="L1774" s="1">
        <f>IF('[2]Electricity and CHPs_CAP'!H$24&lt;0,0,'[2]Electricity and CHPs_CAP'!H$24)</f>
        <v>2.9419281342161843E-2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1.42569594698765E-2</v>
      </c>
      <c r="L1775" s="1">
        <f>'[2]Electricity and CHPs_CAP'!H$29</f>
        <v>6.5111909713566479E-2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4.9654256873769786E-2</v>
      </c>
      <c r="K1776" s="1">
        <f>'[2]Electricity and CHPs_CAP'!G$39</f>
        <v>4.9653885259708652E-2</v>
      </c>
      <c r="L1776" s="1">
        <f>'[2]Electricity and CHPs_CAP'!H$39</f>
        <v>1.1007435394640318E-2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1.5720834260913715E-4</v>
      </c>
      <c r="K1778" s="1">
        <f>'[2]Electricity and CHPs_CAP'!G$47</f>
        <v>2.1003244858360814E-4</v>
      </c>
      <c r="L1778" s="1">
        <f>'[2]Electricity and CHPs_CAP'!H$47</f>
        <v>1.2403797075557547E-4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5.8894428709520968E-4</v>
      </c>
      <c r="K1779" s="1">
        <f>'[2]Electricity and CHPs_CAP'!G$48</f>
        <v>3.1944660309770945E-4</v>
      </c>
      <c r="L1779" s="1">
        <f>'[2]Electricity and CHPs_CAP'!H$48</f>
        <v>1.7341360210618053E-4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6.0995054245746398E-5</v>
      </c>
      <c r="K1780" s="1">
        <f>'[2]Electricity and CHPs_CAP'!G$49</f>
        <v>6.1912857229609467E-5</v>
      </c>
      <c r="L1780" s="1">
        <f>'[2]Electricity and CHPs_CAP'!H$49</f>
        <v>6.1887514452084203E-5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8.6814417087673179E-2</v>
      </c>
      <c r="K1781" s="1">
        <f>'[2]Electricity and CHPs_CAP'!G$51</f>
        <v>0.28128876973127093</v>
      </c>
      <c r="L1781" s="1">
        <f>'[2]Electricity and CHPs_CAP'!H$51</f>
        <v>0.22243724523336306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3.3072573608164293E-4</v>
      </c>
      <c r="K1782" s="1">
        <f>'[2]Electricity and CHPs_CAP'!G$52</f>
        <v>4.9955987220042593E-4</v>
      </c>
      <c r="L1782" s="1">
        <f>'[2]Electricity and CHPs_CAP'!H$52</f>
        <v>0.1176386593185674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8.4746318890046496E-2</v>
      </c>
      <c r="K1783" s="1">
        <f>'[2]Electricity and CHPs_CAP'!G$54</f>
        <v>8.4746108647277912E-2</v>
      </c>
      <c r="L1783" s="1">
        <f>'[2]Electricity and CHPs_CAP'!H$54</f>
        <v>8.4745998263846503E-2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0.2994553294625143</v>
      </c>
      <c r="K1784" s="1">
        <f>'[2]Electricity and CHPs_CAP'!G$55</f>
        <v>0.28432764834742436</v>
      </c>
      <c r="L1784" s="1">
        <f>'[2]Electricity and CHPs_CAP'!H$55</f>
        <v>9.5973011809025177E-5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1.1110730667303966E-4</v>
      </c>
      <c r="K1785" s="1">
        <f>'[2]Electricity and CHPs_CAP'!G$58</f>
        <v>4.0031229812689416E-4</v>
      </c>
      <c r="L1785" s="1">
        <f>'[2]Electricity and CHPs_CAP'!H$58</f>
        <v>0.43582967277785833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0.34963075768740509</v>
      </c>
      <c r="K1786" s="1">
        <f t="shared" si="1874"/>
        <v>0.36990274114171717</v>
      </c>
      <c r="L1786" s="1">
        <f t="shared" ref="L1786" si="1875">SUM(L1787:L1792)</f>
        <v>0.38775328916618934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0.27948890484209005</v>
      </c>
      <c r="K1787" s="1">
        <f>'[2]Electricity and CHPs_CAP'!G$19</f>
        <v>0.29960797173585813</v>
      </c>
      <c r="L1787" s="1">
        <f>'[2]Electricity and CHPs_CAP'!H$19</f>
        <v>0.31736248678134338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6.9925900741960034E-2</v>
      </c>
      <c r="K1789" s="1">
        <f>'[2]Electricity and CHPs_CAP'!G$26</f>
        <v>7.0079111253237764E-2</v>
      </c>
      <c r="L1789" s="1">
        <f>'[2]Electricity and CHPs_CAP'!H$26</f>
        <v>7.0293051064515596E-2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2.1595210335502522E-4</v>
      </c>
      <c r="K1791" s="1">
        <f>'[2]Electricity and CHPs_CAP'!G$44</f>
        <v>2.1565815262126857E-4</v>
      </c>
      <c r="L1791" s="1">
        <f>'[2]Electricity and CHPs_CAP'!H$44</f>
        <v>9.7751320330357813E-5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0.1314986032747045</v>
      </c>
      <c r="K1793" s="1">
        <f t="shared" si="1877"/>
        <v>0.17373549822759368</v>
      </c>
      <c r="L1793" s="1">
        <f t="shared" ref="L1793" si="1878">SUM(L1794:L1800)</f>
        <v>0.22311173562780698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4.2184631181949206E-2</v>
      </c>
      <c r="K1794" s="1">
        <f>'[2]Electricity and CHPs_CAP'!G$25</f>
        <v>4.0213825773334315E-2</v>
      </c>
      <c r="L1794" s="1">
        <f>'[2]Electricity and CHPs_CAP'!H$25</f>
        <v>7.818184393104681E-2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8.8899927174543786E-2</v>
      </c>
      <c r="K1796" s="1">
        <f>'[2]Electricity and CHPs_CAP'!G$42</f>
        <v>0.13319078537878545</v>
      </c>
      <c r="L1796" s="1">
        <f>'[2]Electricity and CHPs_CAP'!H$42</f>
        <v>0.14474614709631231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1.0767879596891439E-4</v>
      </c>
      <c r="K1798" s="1">
        <f>'[2]Electricity and CHPs_CAP'!G$50</f>
        <v>8.621527195941625E-5</v>
      </c>
      <c r="L1798" s="1">
        <f>'[2]Electricity and CHPs_CAP'!H$50</f>
        <v>5.3415639545397966E-5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1.7611991392546916E-4</v>
      </c>
      <c r="K1799" s="1">
        <f>'[2]Electricity and CHPs_CAP'!G$53</f>
        <v>1.3929182972708499E-4</v>
      </c>
      <c r="L1799" s="1">
        <f>'[2]Electricity and CHPs_CAP'!H$53</f>
        <v>8.4048239404314792E-5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1.3024620831712837E-4</v>
      </c>
      <c r="K1800" s="1">
        <f>'[2]Electricity and CHPs_CAP'!G$56</f>
        <v>1.0537997378740163E-4</v>
      </c>
      <c r="L1800" s="1">
        <f>'[2]Electricity and CHPs_CAP'!H$56</f>
        <v>4.6280721498166751E-5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0.15032069038957679</v>
      </c>
      <c r="K1801" s="1">
        <f t="shared" si="1880"/>
        <v>0.15032253684050967</v>
      </c>
      <c r="L1801" s="1">
        <f t="shared" si="1880"/>
        <v>0.150336120655433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0.15032069038957679</v>
      </c>
      <c r="K1802" s="1">
        <f>'[2]Electricity and CHPs_CAP'!G$33</f>
        <v>0.15032253684050967</v>
      </c>
      <c r="L1802" s="1">
        <f>'[2]Electricity and CHPs_CAP'!H$33</f>
        <v>0.150336120655433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11.399027438115237</v>
      </c>
      <c r="K1803" s="1">
        <f t="shared" si="1881"/>
        <v>14.100775224202756</v>
      </c>
      <c r="L1803" s="1">
        <f t="shared" ref="L1803" si="1882">SUM(L1804:L1808)</f>
        <v>17.749036940595456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0.14497593806295267</v>
      </c>
      <c r="K1804" s="1">
        <f>'[2]Electricity and CHPs_CAP'!G$34</f>
        <v>0.48574455372808134</v>
      </c>
      <c r="L1804" s="1">
        <f>'[2]Electricity and CHPs_CAP'!H$34</f>
        <v>2.6784347287748629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5.51333382754542</v>
      </c>
      <c r="K1805" s="1">
        <f>'[2]Electricity and CHPs_CAP'!G$35</f>
        <v>7.5675886959504162</v>
      </c>
      <c r="L1805" s="1">
        <f>'[2]Electricity and CHPs_CAP'!H$35</f>
        <v>8.3593264098918993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1.3296538993626297</v>
      </c>
      <c r="K1806" s="1">
        <f>'[2]Electricity and CHPs_CAP'!G$36</f>
        <v>1.4113673007640388</v>
      </c>
      <c r="L1806" s="1">
        <f>'[2]Electricity and CHPs_CAP'!H$36</f>
        <v>1.5901662535836358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1.157791916991826</v>
      </c>
      <c r="K1807" s="1">
        <f>'[2]Electricity and CHPs_CAP'!G$37</f>
        <v>1.216851943225461</v>
      </c>
      <c r="L1807" s="1">
        <f>'[2]Electricity and CHPs_CAP'!H$37</f>
        <v>1.344160500146246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3.2532718561524092</v>
      </c>
      <c r="K1808" s="1">
        <f>'[2]Electricity and CHPs_CAP'!G$38</f>
        <v>3.4192227305347589</v>
      </c>
      <c r="L1808" s="1">
        <f>'[2]Electricity and CHPs_CAP'!H$38</f>
        <v>3.7769490481988099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8.7912884157443502E-5</v>
      </c>
      <c r="L1809" s="1">
        <f>'[2]Electricity and CHPs_CAP'!H$32</f>
        <v>5.6185943368198513E-4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8.7912884157443502E-5</v>
      </c>
      <c r="L1810" s="1">
        <f t="shared" ref="L1810" si="1886">L1809</f>
        <v>5.6185943368198513E-4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0.5900729196101312</v>
      </c>
      <c r="K1815" s="1">
        <f t="shared" si="1889"/>
        <v>0.71798528402577011</v>
      </c>
      <c r="L1815" s="1">
        <f t="shared" ref="L1815" si="1890">SUM(L1816:L1822)</f>
        <v>0.9641978257287479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9.9990119541710137E-2</v>
      </c>
      <c r="K1816" s="1">
        <f>'[2]Electricity and CHPs_CAP'!G$63</f>
        <v>9.9990145767109545E-2</v>
      </c>
      <c r="L1816" s="1">
        <f>'[2]Electricity and CHPs_CAP'!H$63</f>
        <v>9.9990616531291224E-2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1.2084202456158296E-2</v>
      </c>
      <c r="K1817" s="1">
        <f>'[2]Electricity and CHPs_CAP'!G$64</f>
        <v>1.2462056008031991E-2</v>
      </c>
      <c r="L1817" s="1">
        <f>'[2]Electricity and CHPs_CAP'!H$64</f>
        <v>4.9476298509942396E-2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9.5298525697203804E-3</v>
      </c>
      <c r="K1818" s="1">
        <f>'[2]Electricity and CHPs_CAP'!G$65</f>
        <v>2.1089294355657213E-2</v>
      </c>
      <c r="L1818" s="1">
        <f>'[2]Electricity and CHPs_CAP'!H$65</f>
        <v>0.10312160099179798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0.120949605639108</v>
      </c>
      <c r="K1819" s="1">
        <f>'[2]Electricity and CHPs_CAP'!G$66</f>
        <v>0.22423651688651428</v>
      </c>
      <c r="L1819" s="1">
        <f>'[2]Electricity and CHPs_CAP'!H$66</f>
        <v>0.28324451001144857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0.15315021201629503</v>
      </c>
      <c r="K1820" s="1">
        <f>'[2]Electricity and CHPs_CAP'!G$67</f>
        <v>0.15546313567295725</v>
      </c>
      <c r="L1820" s="1">
        <f>'[2]Electricity and CHPs_CAP'!H$67</f>
        <v>0.191203472240984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5.5691991805232051E-2</v>
      </c>
      <c r="K1821" s="1">
        <f>'[2]Electricity and CHPs_CAP'!G$68</f>
        <v>5.7714003584417292E-2</v>
      </c>
      <c r="L1821" s="1">
        <f>'[2]Electricity and CHPs_CAP'!H$68</f>
        <v>5.8777432075070038E-2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0.1386769355819073</v>
      </c>
      <c r="K1822" s="1">
        <f>'[2]Electricity and CHPs_CAP'!G$69</f>
        <v>0.14703013175108262</v>
      </c>
      <c r="L1822" s="1">
        <f>'[2]Electricity and CHPs_CAP'!H$69</f>
        <v>0.17838389536821375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9.9424698817204664</v>
      </c>
      <c r="K1823" s="3">
        <f t="shared" si="1893"/>
        <v>9.6005483402237015</v>
      </c>
      <c r="L1823" s="3">
        <f t="shared" ref="L1823" si="1894">SUM(L1824,L1843)</f>
        <v>9.3834440593834803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8.2323970005420044</v>
      </c>
      <c r="K1824" s="1">
        <f t="shared" si="1895"/>
        <v>7.7794682332345619</v>
      </c>
      <c r="L1824" s="1">
        <f t="shared" ref="L1824" si="1896">SUM(L1825,L1828,L1830,L1833,L1835,L1837,L1839,L1841)</f>
        <v>7.3077763410827918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3.3116071901172699</v>
      </c>
      <c r="K1825" s="1">
        <f t="shared" si="1897"/>
        <v>3.535944482930991</v>
      </c>
      <c r="L1825" s="1">
        <f t="shared" ref="L1825" si="1898">SUM(L1826:L1827)</f>
        <v>4.0228877414899662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2.8347626187632757E-2</v>
      </c>
      <c r="K1826" s="1" cm="1">
        <f t="array" ref="K1826">SUMPRODUCT(([2]OUT_FinalEnergyCons!$B$4:$B$10000="var_cap")*1,(ISNUMBER(SEARCH("RH*-SHELCBR",[2]OUT_FinalEnergyCons!$A$4:$A$10000)))*1,[2]OUT_FinalEnergyCons!I$4:I$10000)</f>
        <v>1.0021880587176098E-2</v>
      </c>
      <c r="L1826" s="1" cm="1">
        <f t="array" ref="L1826">SUMPRODUCT(([2]OUT_FinalEnergyCons!$B$4:$B$10000="var_cap")*1,(ISNUMBER(SEARCH("RH*-SHELCBR",[2]OUT_FinalEnergyCons!$A$4:$A$10000)))*1,[2]OUT_FinalEnergyCons!J$4:J$10000)</f>
        <v>4.3927066266297452E-3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3.2832595639296369</v>
      </c>
      <c r="K1827" s="1" cm="1">
        <f t="array" ref="K1827">SUMPRODUCT(([2]OUT_FinalEnergyCons!$B$4:$B$10000="var_cap")*1,ISNUMBER(SEARCH("RH*-SHELCHP",[2]OUT_FinalEnergyCons!$A$4:$A$10000))*1,[2]OUT_FinalEnergyCons!I$4:I$10000)</f>
        <v>3.5259226023438148</v>
      </c>
      <c r="L1827" s="1" cm="1">
        <f t="array" ref="L1827">SUMPRODUCT(([2]OUT_FinalEnergyCons!$B$4:$B$10000="var_cap")*1,ISNUMBER(SEARCH("RH*-SHELCHP",[2]OUT_FinalEnergyCons!$A$4:$A$10000))*1,[2]OUT_FinalEnergyCons!J$4:J$10000)</f>
        <v>4.0184950348633368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1.4752944373399453</v>
      </c>
      <c r="K1828" s="1">
        <f t="shared" si="1903"/>
        <v>1.0628375630705031</v>
      </c>
      <c r="L1828" s="1">
        <f t="shared" si="1903"/>
        <v>0.55088807090084146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1.4752944373399453</v>
      </c>
      <c r="K1829" s="1" cm="1">
        <f t="array" ref="K1829">SUMPRODUCT(([2]OUT_FinalEnergyCons!$B$4:$B$10000="var_cap")*1, (ISNUMBER(SEARCH("RH*-SHLFOBR",[2]OUT_FinalEnergyCons!$A$4:$A$10000)))*1,[2]OUT_FinalEnergyCons!I$4:I$10000)</f>
        <v>1.0628375630705031</v>
      </c>
      <c r="L1829" s="1" cm="1">
        <f t="array" ref="L1829">SUMPRODUCT(([2]OUT_FinalEnergyCons!$B$4:$B$10000="var_cap")*1, (ISNUMBER(SEARCH("RH*-SHLFOBR",[2]OUT_FinalEnergyCons!$A$4:$A$10000)))*1,[2]OUT_FinalEnergyCons!J$4:J$10000)</f>
        <v>0.55088807090084146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2.6094111451380924</v>
      </c>
      <c r="K1830" s="1">
        <f t="shared" si="1906"/>
        <v>2.4406802347841223</v>
      </c>
      <c r="L1830" s="1">
        <f t="shared" ref="L1830" si="1907">SUM(L1831:L1832)</f>
        <v>2.1666021391704975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1.7522250347298358</v>
      </c>
      <c r="K1831" s="1" cm="1">
        <f t="array" ref="K1831">SUMPRODUCT(([2]OUT_FinalEnergyCons!$B$4:$B$10000="var_cap")*1, (ISNUMBER(SEARCH("RH*-SHNGABR",[2]OUT_FinalEnergyCons!$A$4:$A$10000)))*1,[2]OUT_FinalEnergyCons!I$4:I$10000)</f>
        <v>1.4097772452449968</v>
      </c>
      <c r="L1831" s="1" cm="1">
        <f t="array" ref="L1831">SUMPRODUCT(([2]OUT_FinalEnergyCons!$B$4:$B$10000="var_cap")*1, (ISNUMBER(SEARCH("RH*-SHNGABR",[2]OUT_FinalEnergyCons!$A$4:$A$10000)))*1,[2]OUT_FinalEnergyCons!J$4:J$10000)</f>
        <v>0.78415277055544752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0.85718611040825632</v>
      </c>
      <c r="K1832" s="1" cm="1">
        <f t="array" ref="K1832">SUMPRODUCT(([2]OUT_FinalEnergyCons!$B$4:$B$10000="var_cap")*1,ISNUMBER(SEARCH("RH*-SHngahp",[2]OUT_FinalEnergyCons!$A$4:$A$10000))*1,[2]OUT_FinalEnergyCons!I$4:I$10000)</f>
        <v>1.0309029895391257</v>
      </c>
      <c r="L1832" s="1" cm="1">
        <f t="array" ref="L1832">SUMPRODUCT(([2]OUT_FinalEnergyCons!$B$4:$B$10000="var_cap")*1,ISNUMBER(SEARCH("RH*-SHngahp",[2]OUT_FinalEnergyCons!$A$4:$A$10000))*1,[2]OUT_FinalEnergyCons!J$4:J$10000)</f>
        <v>1.3824493686150499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1.7582593131502998E-4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1.7582593131502998E-4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0.74865088314641992</v>
      </c>
      <c r="K1835" s="1">
        <f t="shared" si="1913"/>
        <v>0.67847316162079008</v>
      </c>
      <c r="L1835" s="1">
        <f t="shared" si="1913"/>
        <v>0.4930155770588085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0.74865088314641992</v>
      </c>
      <c r="K1836" s="1" cm="1">
        <f t="array" ref="K1836">SUMPRODUCT(([2]OUT_FinalEnergyCons!$B$4:$B$10000="var_cap")*1, (ISNUMBER(SEARCH("RH*-SHWODBR",[2]OUT_FinalEnergyCons!$A$4:$A$10000)))*1,[2]OUT_FinalEnergyCons!I$4:I$10000)</f>
        <v>0.67847316162079008</v>
      </c>
      <c r="L1836" s="1" cm="1">
        <f t="array" ref="L1836">SUMPRODUCT(([2]OUT_FinalEnergyCons!$B$4:$B$10000="var_cap")*1, (ISNUMBER(SEARCH("RH*-SHWODBR",[2]OUT_FinalEnergyCons!$A$4:$A$10000)))*1,[2]OUT_FinalEnergyCons!J$4:J$10000)</f>
        <v>0.4930155770588085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4.8367896391441734E-2</v>
      </c>
      <c r="K1837" s="1">
        <f t="shared" si="1916"/>
        <v>5.5669792664088995E-2</v>
      </c>
      <c r="L1837" s="1">
        <f t="shared" si="1916"/>
        <v>6.8368941312152681E-2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4.8367896391441734E-2</v>
      </c>
      <c r="K1838" s="1" cm="1">
        <f t="array" ref="K1838">SUMPRODUCT(([2]OUT_FinalEnergyCons!$B$4:$B$10000="var_cap")*1, (ISNUMBER(SEARCH("RH*-SHPLTBR",[2]OUT_FinalEnergyCons!$A$4:$A$10000)))*1,[2]OUT_FinalEnergyCons!I$4:I$10000)</f>
        <v>5.5669792664088995E-2</v>
      </c>
      <c r="L1838" s="1" cm="1">
        <f t="array" ref="L1838">SUMPRODUCT(([2]OUT_FinalEnergyCons!$B$4:$B$10000="var_cap")*1, (ISNUMBER(SEARCH("RH*-SHPLTBR",[2]OUT_FinalEnergyCons!$A$4:$A$10000)))*1,[2]OUT_FinalEnergyCons!J$4:J$10000)</f>
        <v>6.8368941312152681E-2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3.8889622477519051E-2</v>
      </c>
      <c r="K1839" s="1">
        <f t="shared" si="1919"/>
        <v>5.8629981640667172E-3</v>
      </c>
      <c r="L1839" s="1">
        <f t="shared" si="1919"/>
        <v>6.0138711505254043E-3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3.8889622477519051E-2</v>
      </c>
      <c r="K1840" s="1" cm="1">
        <f t="array" ref="K1840">SUMPRODUCT(([2]OUT_FinalEnergyCons!$B$4:$B$10000="var_cap")*1, (ISNUMBER(SEARCH("RH*-SHSOLBR",[2]OUT_FinalEnergyCons!$A$4:$A$10000)))*1,[2]OUT_FinalEnergyCons!I$4:I$10000)</f>
        <v>5.8629981640667172E-3</v>
      </c>
      <c r="L1840" s="1" cm="1">
        <f t="array" ref="L1840">SUMPRODUCT(([2]OUT_FinalEnergyCons!$B$4:$B$10000="var_cap")*1, (ISNUMBER(SEARCH("RH*-SHSOLBR",[2]OUT_FinalEnergyCons!$A$4:$A$10000)))*1,[2]OUT_FinalEnergyCons!J$4:J$10000)</f>
        <v>6.0138711505254043E-3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1.7100728811784611</v>
      </c>
      <c r="K1843" s="1">
        <f t="shared" ref="K1843:L1843" si="1929">SUM(K1844,K1847,K1849,K1852,K1854,K1856,K1858,K1860)</f>
        <v>1.8210801069891391</v>
      </c>
      <c r="L1843" s="1">
        <f t="shared" si="1929"/>
        <v>2.0756677183006884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0.71393713951134696</v>
      </c>
      <c r="K1844" s="1">
        <f t="shared" ref="K1844:L1844" si="1935">SUM(K1845:K1846)</f>
        <v>0.81208438195562083</v>
      </c>
      <c r="L1844" s="1">
        <f t="shared" si="1935"/>
        <v>1.014536305295072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0.14634186145782241</v>
      </c>
      <c r="K1845" s="1" cm="1">
        <f t="array" ref="K1845">SUMPRODUCT(([2]OUT_FinalEnergyCons!$B$4:$B$10000="var_cap")*1,(ISNUMBER(SEARCH("RH*-WHELCBR",[2]OUT_FinalEnergyCons!$A$4:$A$10000)))*1,[2]OUT_FinalEnergyCons!I$4:I$10000)</f>
        <v>0.14640793918135364</v>
      </c>
      <c r="L1845" s="1" cm="1">
        <f t="array" ref="L1845">SUMPRODUCT(([2]OUT_FinalEnergyCons!$B$4:$B$10000="var_cap")*1,(ISNUMBER(SEARCH("RH*-WHELCBR",[2]OUT_FinalEnergyCons!$A$4:$A$10000)))*1,[2]OUT_FinalEnergyCons!J$4:J$10000)</f>
        <v>0.13079597118764641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0.5675952780535245</v>
      </c>
      <c r="K1846" s="1" cm="1">
        <f t="array" ref="K1846">SUMPRODUCT(([2]OUT_FinalEnergyCons!$B$4:$B$10000="var_cap")*1,ISNUMBER(SEARCH("RH*-WHELCHP",[2]OUT_FinalEnergyCons!$A$4:$A$10000))*1,[2]OUT_FinalEnergyCons!I$4:I$10000)</f>
        <v>0.66567644277426719</v>
      </c>
      <c r="L1846" s="1" cm="1">
        <f t="array" ref="L1846">SUMPRODUCT(([2]OUT_FinalEnergyCons!$B$4:$B$10000="var_cap")*1,ISNUMBER(SEARCH("RH*-WHELCHP",[2]OUT_FinalEnergyCons!$A$4:$A$10000))*1,[2]OUT_FinalEnergyCons!J$4:J$10000)</f>
        <v>0.88374033410742547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0.16820789140267545</v>
      </c>
      <c r="K1847" s="1">
        <f t="shared" ref="K1847:L1847" si="1943">K1848</f>
        <v>0.1319275160056497</v>
      </c>
      <c r="L1847" s="1">
        <f t="shared" si="1943"/>
        <v>8.0317932923376772E-2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0.16820789140267545</v>
      </c>
      <c r="K1848" s="1" cm="1">
        <f t="array" ref="K1848">SUMPRODUCT(([2]OUT_FinalEnergyCons!$B$4:$B$10000="var_cap")*1, (ISNUMBER(SEARCH("RH*-WHLFOBR",[2]OUT_FinalEnergyCons!$A$4:$A$10000)))*1,[2]OUT_FinalEnergyCons!I$4:I$10000)</f>
        <v>0.1319275160056497</v>
      </c>
      <c r="L1848" s="1" cm="1">
        <f t="array" ref="L1848">SUMPRODUCT(([2]OUT_FinalEnergyCons!$B$4:$B$10000="var_cap")*1, (ISNUMBER(SEARCH("RH*-WHLFOBR",[2]OUT_FinalEnergyCons!$A$4:$A$10000)))*1,[2]OUT_FinalEnergyCons!J$4:J$10000)</f>
        <v>8.0317932923376772E-2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0.46853968533221435</v>
      </c>
      <c r="K1849" s="1">
        <f t="shared" ref="K1849:L1849" si="1950">SUM(K1850:K1851)</f>
        <v>0.48954399269244742</v>
      </c>
      <c r="L1849" s="1">
        <f t="shared" si="1950"/>
        <v>0.54462824613175997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0.26487906146865448</v>
      </c>
      <c r="K1850" s="1" cm="1">
        <f t="array" ref="K1850">SUMPRODUCT(([2]OUT_FinalEnergyCons!$B$4:$B$10000="var_cap")*1, (ISNUMBER(SEARCH("RH*-WHNGABR",[2]OUT_FinalEnergyCons!$A$4:$A$10000)))*1,[2]OUT_FinalEnergyCons!I$4:I$10000)</f>
        <v>0.22756235451860565</v>
      </c>
      <c r="L1850" s="1" cm="1">
        <f t="array" ref="L1850">SUMPRODUCT(([2]OUT_FinalEnergyCons!$B$4:$B$10000="var_cap")*1, (ISNUMBER(SEARCH("RH*-WHNGABR",[2]OUT_FinalEnergyCons!$A$4:$A$10000)))*1,[2]OUT_FinalEnergyCons!J$4:J$10000)</f>
        <v>0.15591424457414882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0.20366062386355988</v>
      </c>
      <c r="K1851" s="1" cm="1">
        <f t="array" ref="K1851">SUMPRODUCT(([2]OUT_FinalEnergyCons!$B$4:$B$10000="var_cap")*1,ISNUMBER(SEARCH("RH*-WHngahp",[2]OUT_FinalEnergyCons!$A$4:$A$10000))*1,[2]OUT_FinalEnergyCons!I$4:I$10000)</f>
        <v>0.26198163817384174</v>
      </c>
      <c r="L1851" s="1" cm="1">
        <f t="array" ref="L1851">SUMPRODUCT(([2]OUT_FinalEnergyCons!$B$4:$B$10000="var_cap")*1,ISNUMBER(SEARCH("RH*-WHngahp",[2]OUT_FinalEnergyCons!$A$4:$A$10000))*1,[2]OUT_FinalEnergyCons!J$4:J$10000)</f>
        <v>0.38871400155761121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9.4212495891787082E-2</v>
      </c>
      <c r="K1854" s="1">
        <f t="shared" ref="K1854:L1854" si="1965">K1855</f>
        <v>9.5096979254496256E-2</v>
      </c>
      <c r="L1854" s="1">
        <f t="shared" si="1965"/>
        <v>9.5773941298438137E-2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9.4212495891787082E-2</v>
      </c>
      <c r="K1855" s="1" cm="1">
        <f t="array" ref="K1855">SUMPRODUCT(([2]OUT_FinalEnergyCons!$B$4:$B$10000="var_cap")*1, (ISNUMBER(SEARCH("RH*-WHWODBR",[2]OUT_FinalEnergyCons!$A$4:$A$10000)))*1,[2]OUT_FinalEnergyCons!I$4:I$10000)</f>
        <v>9.5096979254496256E-2</v>
      </c>
      <c r="L1855" s="1" cm="1">
        <f t="array" ref="L1855">SUMPRODUCT(([2]OUT_FinalEnergyCons!$B$4:$B$10000="var_cap")*1, (ISNUMBER(SEARCH("RH*-WHWODBR",[2]OUT_FinalEnergyCons!$A$4:$A$10000)))*1,[2]OUT_FinalEnergyCons!J$4:J$10000)</f>
        <v>9.5773941298438137E-2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1.302472269279059E-2</v>
      </c>
      <c r="K1856" s="1">
        <f t="shared" ref="K1856:L1856" si="1972">K1857</f>
        <v>1.5888092419018385E-2</v>
      </c>
      <c r="L1856" s="1">
        <f t="shared" si="1972"/>
        <v>2.1848859228966108E-2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1.302472269279059E-2</v>
      </c>
      <c r="K1857" s="1" cm="1">
        <f t="array" ref="K1857">SUMPRODUCT(([2]OUT_FinalEnergyCons!$B$4:$B$10000="var_cap")*1, (ISNUMBER(SEARCH("RH*-WHPLTBR",[2]OUT_FinalEnergyCons!$A$4:$A$10000)))*1,[2]OUT_FinalEnergyCons!I$4:I$10000)</f>
        <v>1.5888092419018385E-2</v>
      </c>
      <c r="L1857" s="1" cm="1">
        <f t="array" ref="L1857">SUMPRODUCT(([2]OUT_FinalEnergyCons!$B$4:$B$10000="var_cap")*1, (ISNUMBER(SEARCH("RH*-WHPLTBR",[2]OUT_FinalEnergyCons!$A$4:$A$10000)))*1,[2]OUT_FinalEnergyCons!J$4:J$10000)</f>
        <v>2.1848859228966108E-2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0.25215094634764645</v>
      </c>
      <c r="K1858" s="1">
        <f t="shared" ref="K1858:L1858" si="1979">K1859</f>
        <v>0.27653914466190643</v>
      </c>
      <c r="L1858" s="1">
        <f t="shared" si="1979"/>
        <v>0.31856243342307533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0.25215094634764645</v>
      </c>
      <c r="K1859" s="1" cm="1">
        <f t="array" ref="K1859">SUMPRODUCT(([2]OUT_FinalEnergyCons!$B$4:$B$10000="var_cap")*1, (ISNUMBER(SEARCH("RH*-WHSOLBR",[2]OUT_FinalEnergyCons!$A$4:$A$10000)))*1,[2]OUT_FinalEnergyCons!I$4:I$10000)</f>
        <v>0.27653914466190643</v>
      </c>
      <c r="L1859" s="1" cm="1">
        <f t="array" ref="L1859">SUMPRODUCT(([2]OUT_FinalEnergyCons!$B$4:$B$10000="var_cap")*1, (ISNUMBER(SEARCH("RH*-WHSOLBR",[2]OUT_FinalEnergyCons!$A$4:$A$10000)))*1,[2]OUT_FinalEnergyCons!J$4:J$10000)</f>
        <v>0.31856243342307533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3.6905113059588905</v>
      </c>
      <c r="K1862" s="17">
        <f t="shared" si="1988"/>
        <v>3.5934026089659556</v>
      </c>
      <c r="L1862" s="17">
        <f t="shared" ref="L1862" si="1989">SUM(L1863,L1866,L1869,L1873,L1875,L1877,L1879,L1881,L1883)</f>
        <v>3.4361401078547376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1.1460509758972011</v>
      </c>
      <c r="K1863" s="18">
        <f t="shared" si="1990"/>
        <v>1.1635464702270242</v>
      </c>
      <c r="L1863" s="18">
        <f t="shared" ref="L1863" si="1991">SUM(L1864:L1865)</f>
        <v>1.5920243430503422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0.84154943824369788</v>
      </c>
      <c r="K1864" s="1" cm="1">
        <f t="array" ref="K1864">SUMPRODUCT(([2]OUT_FinalEnergyCons!$B$4:$B$10000="Var_cap")*1,  (ISNUMBER(SEARCH("ITOT-SWHELCBR",[2]OUT_FinalEnergyCons!$A$4:$A$10000)))*1,[2]OUT_FinalEnergyCons!I$4:I$10000)</f>
        <v>0.85682915315782782</v>
      </c>
      <c r="L1864" s="1" cm="1">
        <f t="array" ref="L1864">SUMPRODUCT(([2]OUT_FinalEnergyCons!$B$4:$B$10000="Var_cap")*1,  (ISNUMBER(SEARCH("ITOT-SWHELCBR",[2]OUT_FinalEnergyCons!$A$4:$A$10000)))*1,[2]OUT_FinalEnergyCons!J$4:J$10000)</f>
        <v>0.86574850715297802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0.30450153765350318</v>
      </c>
      <c r="K1865" s="1" cm="1">
        <f t="array" ref="K1865">SUMPRODUCT(([2]OUT_FinalEnergyCons!$B$4:$B$10000="Var_cap")*1,  (ISNUMBER(SEARCH("ITOT-SWHELCHP",[2]OUT_FinalEnergyCons!$A$4:$A$10000)))*1,[2]OUT_FinalEnergyCons!I$4:I$10000)</f>
        <v>0.3067173170691963</v>
      </c>
      <c r="L1865" s="1" cm="1">
        <f t="array" ref="L1865">SUMPRODUCT(([2]OUT_FinalEnergyCons!$B$4:$B$10000="Var_cap")*1,  (ISNUMBER(SEARCH("ITOT-SWHELCHP",[2]OUT_FinalEnergyCons!$A$4:$A$10000)))*1,[2]OUT_FinalEnergyCons!J$4:J$10000)</f>
        <v>0.72627583589736411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0.28269317363873886</v>
      </c>
      <c r="K1866" s="18">
        <f t="shared" si="1993"/>
        <v>0.18508997763644458</v>
      </c>
      <c r="L1866" s="18">
        <f t="shared" ref="L1866" si="1994">SUM(L1867:L1868)</f>
        <v>3.7222871154069206E-2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0.28262348175362206</v>
      </c>
      <c r="K1867" s="1" cm="1">
        <f t="array" ref="K1867">SUMPRODUCT(([2]OUT_FinalEnergyCons!$B$4:$B$10000="Var_cap")*1,  (ISNUMBER(SEARCH("ITOT-SWHLFOBR",[2]OUT_FinalEnergyCons!$A$4:$A$10000)))*1,[2]OUT_FinalEnergyCons!I$4:I$10000)</f>
        <v>0.18504028920960919</v>
      </c>
      <c r="L1867" s="1" cm="1">
        <f t="array" ref="L1867">SUMPRODUCT(([2]OUT_FinalEnergyCons!$B$4:$B$10000="Var_cap")*1,  (ISNUMBER(SEARCH("ITOT-SWHLFOBR",[2]OUT_FinalEnergyCons!$A$4:$A$10000)))*1,[2]OUT_FinalEnergyCons!J$4:J$10000)</f>
        <v>3.7222871154069206E-2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6.9691885116813374E-5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4.9688426835391497E-5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1.3782325292988895</v>
      </c>
      <c r="K1869" s="18">
        <f t="shared" si="1997"/>
        <v>1.3629843608135392</v>
      </c>
      <c r="L1869" s="18">
        <f t="shared" ref="L1869" si="1998">SUM(L1870:L1871)</f>
        <v>0.85987033909686206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1.3762129045130906</v>
      </c>
      <c r="K1870" s="1" cm="1">
        <f t="array" ref="K1870">SUMPRODUCT(([2]OUT_FinalEnergyCons!$B$4:$B$10000="Var_cap")*1,  (ISNUMBER(SEARCH("ITOT-SWHNGA*BR",[2]OUT_FinalEnergyCons!$A$4:$A$10000)))*1,[2]OUT_FinalEnergyCons!I$4:I$10000)</f>
        <v>1.3517473008118366</v>
      </c>
      <c r="L1870" s="1" cm="1">
        <f t="array" ref="L1870">SUMPRODUCT(([2]OUT_FinalEnergyCons!$B$4:$B$10000="Var_cap")*1,  (ISNUMBER(SEARCH("ITOT-SWHNGA*BR",[2]OUT_FinalEnergyCons!$A$4:$A$10000)))*1,[2]OUT_FinalEnergyCons!J$4:J$10000)</f>
        <v>0.84921998867055304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2.0196247857988702E-3</v>
      </c>
      <c r="K1871" s="1" cm="1">
        <f t="array" ref="K1871">SUMPRODUCT(([2]OUT_FinalEnergyCons!$B$4:$B$10000="Var_cap")*1,  (ISNUMBER(SEARCH("ITOT-SWHNGAHP",[2]OUT_FinalEnergyCons!$A$4:$A$10000)))*1,[2]OUT_FinalEnergyCons!I$4:I$10000)</f>
        <v>1.1237060001702602E-2</v>
      </c>
      <c r="L1871" s="1" cm="1">
        <f t="array" ref="L1871">SUMPRODUCT(([2]OUT_FinalEnergyCons!$B$4:$B$10000="Var_cap")*1,  (ISNUMBER(SEARCH("ITOT-SWHNGAHP",[2]OUT_FinalEnergyCons!$A$4:$A$10000)))*1,[2]OUT_FinalEnergyCons!J$4:J$10000)</f>
        <v>1.0650350426308963E-2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0.32593202912225011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0.30831461066739785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0.30766714782170457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6.4791787707851878E-5</v>
      </c>
      <c r="K1873" s="1">
        <f t="shared" si="1999"/>
        <v>4.4751945188116203E-5</v>
      </c>
      <c r="L1873" s="1">
        <f t="shared" si="1999"/>
        <v>2.420750452017971E-5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6.4791787707851878E-5</v>
      </c>
      <c r="K1874" s="1" cm="1">
        <f t="array" ref="K1874">SUMPRODUCT(([2]OUT_FinalEnergyCons!$B$4:$B$10000="Var_cap")*1,  (ISNUMBER(SEARCH("ITOT-SWHCOA*BR",[2]OUT_FinalEnergyCons!$A$4:$A$10000)))*1,[2]OUT_FinalEnergyCons!I$4:I$10000)</f>
        <v>4.4751945188116203E-5</v>
      </c>
      <c r="L1874" s="1" cm="1">
        <f t="array" ref="L1874">SUMPRODUCT(([2]OUT_FinalEnergyCons!$B$4:$B$10000="Var_cap")*1,  (ISNUMBER(SEARCH("ITOT-SWHCOA*BR",[2]OUT_FinalEnergyCons!$A$4:$A$10000)))*1,[2]OUT_FinalEnergyCons!J$4:J$10000)</f>
        <v>2.420750452017971E-5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0.33633976370764168</v>
      </c>
      <c r="K1875" s="1">
        <f t="shared" si="2000"/>
        <v>0.33333430119443613</v>
      </c>
      <c r="L1875" s="1">
        <f t="shared" si="2000"/>
        <v>0.32755811310042687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0.33633976370764168</v>
      </c>
      <c r="K1876" s="1" cm="1">
        <f t="array" ref="K1876">SUMPRODUCT(([2]OUT_FinalEnergyCons!$B$4:$B$10000="Var_cap")*1,  (ISNUMBER(SEARCH("ITOT-SWHWOD*BR",[2]OUT_FinalEnergyCons!$A$4:$A$10000)))*1,[2]OUT_FinalEnergyCons!I$4:I$10000)</f>
        <v>0.33333430119443613</v>
      </c>
      <c r="L1876" s="1" cm="1">
        <f t="array" ref="L1876">SUMPRODUCT(([2]OUT_FinalEnergyCons!$B$4:$B$10000="Var_cap")*1,  (ISNUMBER(SEARCH("ITOT-SWHWOD*BR",[2]OUT_FinalEnergyCons!$A$4:$A$10000)))*1,[2]OUT_FinalEnergyCons!J$4:J$10000)</f>
        <v>0.32755811310042687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4.0290324491564104E-2</v>
      </c>
      <c r="K1877" s="1">
        <f t="shared" si="2001"/>
        <v>4.0845416228988261E-2</v>
      </c>
      <c r="L1877" s="1">
        <f t="shared" si="2001"/>
        <v>4.050766620995222E-2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4.0290324491564104E-2</v>
      </c>
      <c r="K1878" s="1" cm="1">
        <f t="array" ref="K1878">SUMPRODUCT(([2]OUT_FinalEnergyCons!$B$4:$B$10000="Var_cap")*1,  (ISNUMBER(SEARCH("ITOT-SWHPLT*BR",[2]OUT_FinalEnergyCons!$A$4:$A$10000)))*1,[2]OUT_FinalEnergyCons!I$4:I$10000)</f>
        <v>4.0845416228988261E-2</v>
      </c>
      <c r="L1878" s="1" cm="1">
        <f t="array" ref="L1878">SUMPRODUCT(([2]OUT_FinalEnergyCons!$B$4:$B$10000="Var_cap")*1,  (ISNUMBER(SEARCH("ITOT-SWHPLT*BR",[2]OUT_FinalEnergyCons!$A$4:$A$10000)))*1,[2]OUT_FinalEnergyCons!J$4:J$10000)</f>
        <v>4.050766620995222E-2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0.31574521586281568</v>
      </c>
      <c r="K1879" s="1">
        <f t="shared" si="2002"/>
        <v>0.31646019578638823</v>
      </c>
      <c r="L1879" s="1">
        <f t="shared" si="2002"/>
        <v>0.38163604758100261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0.31574521586281568</v>
      </c>
      <c r="K1880" s="1" cm="1">
        <f t="array" ref="K1880">SUMPRODUCT(([2]OUT_FinalEnergyCons!$B$4:$B$10000="Var_cap")*1,  (ISNUMBER(SEARCH("ITOT-SWHWST*BR",[2]OUT_FinalEnergyCons!$A$4:$A$10000)))*1,[2]OUT_FinalEnergyCons!I$4:I$10000)</f>
        <v>0.31646019578638823</v>
      </c>
      <c r="L1880" s="1" cm="1">
        <f t="array" ref="L1880">SUMPRODUCT(([2]OUT_FinalEnergyCons!$B$4:$B$10000="Var_cap")*1,  (ISNUMBER(SEARCH("ITOT-SWHWST*BR",[2]OUT_FinalEnergyCons!$A$4:$A$10000)))*1,[2]OUT_FinalEnergyCons!J$4:J$10000)</f>
        <v>0.38163604758100261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0.19056423271053158</v>
      </c>
      <c r="K1881" s="1">
        <f t="shared" si="2003"/>
        <v>0.19056336256832199</v>
      </c>
      <c r="L1881" s="1">
        <f t="shared" si="2003"/>
        <v>0.19056263679806401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0.19056423271053158</v>
      </c>
      <c r="K1882" s="1" cm="1">
        <f t="array" ref="K1882">SUMPRODUCT(([2]OUT_FinalEnergyCons!$B$4:$B$10000="Var_cap")*1, (ISNUMBER(SEARCH("ITOT-SWHSOLBR",[2]OUT_FinalEnergyCons!$A$4:$A$10000)))*1,[2]OUT_FinalEnergyCons!I$4:I$10000)</f>
        <v>0.19056336256832199</v>
      </c>
      <c r="L1882" s="1" cm="1">
        <f t="array" ref="L1882">SUMPRODUCT(([2]OUT_FinalEnergyCons!$B$4:$B$10000="Var_cap")*1, (ISNUMBER(SEARCH("ITOT-SWHSOLBR",[2]OUT_FinalEnergyCons!$A$4:$A$10000)))*1,[2]OUT_FinalEnergyCons!J$4:J$10000)</f>
        <v>0.19056263679806401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5.3029856380009766E-4</v>
      </c>
      <c r="K1883" s="1">
        <f t="shared" si="2004"/>
        <v>5.3377256562489996E-4</v>
      </c>
      <c r="L1883" s="1">
        <f t="shared" si="2004"/>
        <v>6.7338833594981435E-3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5.3029856380009766E-4</v>
      </c>
      <c r="K1884" s="1" cm="1">
        <f t="array" ref="K1884">SUMPRODUCT(([2]OUT_FinalEnergyCons!$B$4:$B$10000="Var_cap")*1, (ISNUMBER(SEARCH("ITOT-SWHH2BR",[2]OUT_FinalEnergyCons!$A$4:$A$10000)))*1,[2]OUT_FinalEnergyCons!I$4:I$10000)</f>
        <v>5.3377256562489996E-4</v>
      </c>
      <c r="L1884" s="1" cm="1">
        <f t="array" ref="L1884">SUMPRODUCT(([2]OUT_FinalEnergyCons!$B$4:$B$10000="Var_cap")*1, (ISNUMBER(SEARCH("ITOT-SWHH2BR",[2]OUT_FinalEnergyCons!$A$4:$A$10000)))*1,[2]OUT_FinalEnergyCons!J$4:J$10000)</f>
        <v>6.7338833594981435E-3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4.5134044999316227</v>
      </c>
      <c r="K1885" s="17">
        <f t="shared" si="2005"/>
        <v>4.478405065801403</v>
      </c>
      <c r="L1885" s="17">
        <f t="shared" ref="L1885" si="2006">SUM(L1886,L1889,L1891,L1895,L1897,L1899,L1901)</f>
        <v>4.4553598821189988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0.71187706445047316</v>
      </c>
      <c r="K1886" s="1">
        <f t="shared" si="2007"/>
        <v>0.83835762139854997</v>
      </c>
      <c r="L1886" s="1">
        <f t="shared" ref="L1886" si="2008">SUM(L1887:L1888)</f>
        <v>1.1297675111986412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2.7766104222077793E-2</v>
      </c>
      <c r="K1887" s="1" cm="1">
        <f t="array" ref="K1887">SUMPRODUCT(([2]OUT_FinalEnergyCons!$B$4:$B$10000="Var_cap")*1, (ISNUMBER(SEARCH("SCOM-SHELCBR",[2]OUT_FinalEnergyCons!$A$4:$A$10000)))*1,[2]OUT_FinalEnergyCons!I$4:I$10000)</f>
        <v>2.7087195389950202E-2</v>
      </c>
      <c r="L1887" s="1" cm="1">
        <f t="array" ref="L1887">SUMPRODUCT(([2]OUT_FinalEnergyCons!$B$4:$B$10000="Var_cap")*1, (ISNUMBER(SEARCH("SCOM-SHELCBR",[2]OUT_FinalEnergyCons!$A$4:$A$10000)))*1,[2]OUT_FinalEnergyCons!J$4:J$10000)</f>
        <v>2.3463579869121405E-2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0.68411096022839535</v>
      </c>
      <c r="K1888" s="1" cm="1">
        <f t="array" ref="K1888">SUMPRODUCT(([2]OUT_FinalEnergyCons!$B$4:$B$10000="Var_cap")*1, (ISNUMBER(SEARCH("SCOM-SHELCHP",[2]OUT_FinalEnergyCons!$A$4:$A$10000)))*1,[2]OUT_FinalEnergyCons!I$4:I$10000)</f>
        <v>0.81127042600859978</v>
      </c>
      <c r="L1888" s="1" cm="1">
        <f t="array" ref="L1888">SUMPRODUCT(([2]OUT_FinalEnergyCons!$B$4:$B$10000="Var_cap")*1, (ISNUMBER(SEARCH("SCOM-SHELCHP",[2]OUT_FinalEnergyCons!$A$4:$A$10000)))*1,[2]OUT_FinalEnergyCons!J$4:J$10000)</f>
        <v>1.1063039313295198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0.98858838233229718</v>
      </c>
      <c r="K1889" s="1">
        <f t="shared" si="2011"/>
        <v>0.80445656179007796</v>
      </c>
      <c r="L1889" s="1">
        <f t="shared" si="2011"/>
        <v>0.43597257835061354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0.98858838233229718</v>
      </c>
      <c r="K1890" s="1" cm="1">
        <f t="array" ref="K1890">SUMPRODUCT(([2]OUT_FinalEnergyCons!$B$4:$B$10000="Var_cap")*1,(ISNUMBER(SEARCH("SCOM-SHLFOBR",[2]OUT_FinalEnergyCons!$A$4:$A$10000)))*1,[2]OUT_FinalEnergyCons!I$4:I$10000)</f>
        <v>0.80445656179007796</v>
      </c>
      <c r="L1890" s="1" cm="1">
        <f t="array" ref="L1890">SUMPRODUCT(([2]OUT_FinalEnergyCons!$B$4:$B$10000="Var_cap")*1,(ISNUMBER(SEARCH("SCOM-SHLFOBR",[2]OUT_FinalEnergyCons!$A$4:$A$10000)))*1,[2]OUT_FinalEnergyCons!J$4:J$10000)</f>
        <v>0.43597257835061354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1.6213976514925617</v>
      </c>
      <c r="K1891" s="1">
        <f t="shared" si="2015"/>
        <v>1.584881903932809</v>
      </c>
      <c r="L1891" s="1">
        <f t="shared" ref="L1891" si="2016">SUM(L1892:L1894)</f>
        <v>1.4014483066107613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1.2555526316136483</v>
      </c>
      <c r="K1892" s="1" cm="1">
        <f t="array" ref="K1892">SUMPRODUCT(([2]OUT_FinalEnergyCons!$B$4:$B$10000="Var_cap")*1, (ISNUMBER(SEARCH("SCOM-SHNGABR",[2]OUT_FinalEnergyCons!$A$4:$A$10000)))*1,[2]OUT_FinalEnergyCons!I$4:I$10000)</f>
        <v>1.1626536777338048</v>
      </c>
      <c r="L1892" s="1" cm="1">
        <f t="array" ref="L1892">SUMPRODUCT(([2]OUT_FinalEnergyCons!$B$4:$B$10000="Var_cap")*1, (ISNUMBER(SEARCH("SCOM-SHNGABR",[2]OUT_FinalEnergyCons!$A$4:$A$10000)))*1,[2]OUT_FinalEnergyCons!J$4:J$10000)</f>
        <v>0.79653948614797576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0.3385115702368775</v>
      </c>
      <c r="K1893" s="1" cm="1">
        <f t="array" ref="K1893">SUMPRODUCT(([2]OUT_FinalEnergyCons!$B$4:$B$10000="Var_cap")*1, (ISNUMBER(SEARCH("SCOM-SHngahp",[2]OUT_FinalEnergyCons!$A$4:$A$10000)))*1,[2]OUT_FinalEnergyCons!I$4:I$10000)</f>
        <v>0.4221743688377641</v>
      </c>
      <c r="L1893" s="1" cm="1">
        <f t="array" ref="L1893">SUMPRODUCT(([2]OUT_FinalEnergyCons!$B$4:$B$10000="Var_cap")*1, (ISNUMBER(SEARCH("SCOM-SHngahp",[2]OUT_FinalEnergyCons!$A$4:$A$10000)))*1,[2]OUT_FinalEnergyCons!J$4:J$10000)</f>
        <v>0.60485739510965009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2.7333449642035833E-2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5.3857361240069321E-5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5.1425353135428631E-5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0.54389231670110183</v>
      </c>
      <c r="K1895" s="1">
        <f t="shared" si="2021"/>
        <v>0.50353308031912691</v>
      </c>
      <c r="L1895" s="1">
        <f t="shared" si="2021"/>
        <v>0.42498562221971664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0.54389231670110183</v>
      </c>
      <c r="K1896" s="1" cm="1">
        <f t="array" ref="K1896">SUMPRODUCT(([2]OUT_FinalEnergyCons!$B$4:$B$10000="Var_cap")*1, (ISNUMBER(SEARCH("SCOM-SHWODBR",[2]OUT_FinalEnergyCons!$A$4:$A$10000)))*1,[2]OUT_FinalEnergyCons!I$4:I$10000)</f>
        <v>0.50353308031912691</v>
      </c>
      <c r="L1896" s="1" cm="1">
        <f t="array" ref="L1896">SUMPRODUCT(([2]OUT_FinalEnergyCons!$B$4:$B$10000="Var_cap")*1, (ISNUMBER(SEARCH("SCOM-SHWODBR",[2]OUT_FinalEnergyCons!$A$4:$A$10000)))*1,[2]OUT_FinalEnergyCons!J$4:J$10000)</f>
        <v>0.42498562221971664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7.5808310820765112E-2</v>
      </c>
      <c r="K1897" s="1">
        <f t="shared" si="2024"/>
        <v>8.8470353515439165E-2</v>
      </c>
      <c r="L1897" s="1">
        <f t="shared" si="2024"/>
        <v>0.11395020169647989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7.5808310820765112E-2</v>
      </c>
      <c r="K1898" s="1" cm="1">
        <f t="array" ref="K1898">SUMPRODUCT(([2]OUT_FinalEnergyCons!$B$4:$B$10000="Var_cap")*1,(ISNUMBER(SEARCH("SCOM-SHPLTBR",[2]OUT_FinalEnergyCons!$A$4:$A$10000)))*1,[2]OUT_FinalEnergyCons!I$4:I$10000)</f>
        <v>8.8470353515439165E-2</v>
      </c>
      <c r="L1898" s="1" cm="1">
        <f t="array" ref="L1898">SUMPRODUCT(([2]OUT_FinalEnergyCons!$B$4:$B$10000="Var_cap")*1,(ISNUMBER(SEARCH("SCOM-SHPLTBR",[2]OUT_FinalEnergyCons!$A$4:$A$10000)))*1,[2]OUT_FinalEnergyCons!J$4:J$10000)</f>
        <v>0.11395020169647989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9.7140354408241633E-2</v>
      </c>
      <c r="K1899" s="1">
        <f t="shared" si="2027"/>
        <v>0.10351385926120972</v>
      </c>
      <c r="L1899" s="1">
        <f t="shared" si="2027"/>
        <v>0.12030760594384152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9.7140354408241633E-2</v>
      </c>
      <c r="K1900" s="1" cm="1">
        <f t="array" ref="K1900">SUMPRODUCT(([2]OUT_FinalEnergyCons!$B$4:$B$10000="Var_cap")*1, (ISNUMBER(SEARCH("SCOM-SHSOLBR",[2]OUT_FinalEnergyCons!$A$4:$A$10000)))*1,[2]OUT_FinalEnergyCons!I$4:I$10000)</f>
        <v>0.10351385926120972</v>
      </c>
      <c r="L1900" s="1" cm="1">
        <f t="array" ref="L1900">SUMPRODUCT(([2]OUT_FinalEnergyCons!$B$4:$B$10000="Var_cap")*1, (ISNUMBER(SEARCH("SCOM-SHSOLBR",[2]OUT_FinalEnergyCons!$A$4:$A$10000)))*1,[2]OUT_FinalEnergyCons!J$4:J$10000)</f>
        <v>0.12030760594384152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0.47470041972618254</v>
      </c>
      <c r="K1901" s="1">
        <f t="shared" si="2030"/>
        <v>0.55519168558419041</v>
      </c>
      <c r="L1901" s="1">
        <f t="shared" si="2030"/>
        <v>0.82892805609894415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0.47470041972618254</v>
      </c>
      <c r="K1902" s="1" cm="1">
        <f t="array" ref="K1902">SUMPRODUCT(([2]OUT_FinalEnergyCons!$B$4:$B$10000="Var_cap")*1, (ISNUMBER(SEARCH("SCOM-SHH2BR",[2]OUT_FinalEnergyCons!$A$4:$A$10000)))*1,[2]OUT_FinalEnergyCons!I$4:I$10000)</f>
        <v>0.55519168558419041</v>
      </c>
      <c r="L1902" s="1" cm="1">
        <f t="array" ref="L1902">SUMPRODUCT(([2]OUT_FinalEnergyCons!$B$4:$B$10000="Var_cap")*1, (ISNUMBER(SEARCH("SCOM-SHH2BR",[2]OUT_FinalEnergyCons!$A$4:$A$10000)))*1,[2]OUT_FinalEnergyCons!J$4:J$10000)</f>
        <v>0.82892805609894415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5.4876110100184556</v>
      </c>
      <c r="K1903" s="3">
        <f t="shared" si="2032"/>
        <v>5.6540103395992434</v>
      </c>
      <c r="L1903" s="3">
        <f t="shared" ref="L1903" si="2033">SUM(L1904:L1953)</f>
        <v>5.8640326984071782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1.3246975873722371E-3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1.8614616015983632E-2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0.26174867674917818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1.3562964483361748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1.7208852656593574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1.5748021463399207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0.3290226490711986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0.35908774589512793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0.33403700092136646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1.1632293819521997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0.98712647261074205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1.2281246316935091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1.4984232370064487E-4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1.3049413302827675E-4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8.4063213862386457E-5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1.2208401366813483E-3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3.500601241802354E-4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2.2136437130695636E-4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0.30784265213971773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0.26403222794402798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0.2248171396333522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2.1406687371749991E-3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3.3489893022748795E-4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2.2465503188175506E-4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1.5524366845379086E-4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1.3020094444812232E-4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8.345259270869808E-5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3.7898898713301961E-4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3.8170623385970286E-4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2.2723595497072579E-4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0.60665791443554284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0.64648106424586471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0.58335124621548007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5.4536651187783833E-4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3.5684485152122515E-4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2.2811030339244117E-4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9.2425540972797983E-7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9.8053974077207194E-7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8.7694555394402297E-7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9.0792402891510808E-7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9.2075864989760279E-7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8.8762629964635304E-7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9.4355061970065663E-7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8.2238816675654104E-7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8.6128531880740802E-7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8.6812230940022384E-7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8.9978536148662794E-7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9.2631577618661499E-7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0.20622148176116625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0.27909152933922299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0.10222528123012556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7.1226203875778146E-2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2.1251612200051506E-2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0.16472684259044301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5.2996256099912785E-2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1.7063885774486171E-4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9.2901471481619395E-5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1.2581460359966538E-2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4.2420316216996948E-2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7.5889003935711102E-2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8.333470897833041E-2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2.0311358036857751E-2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4.6606529382365669E-5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4.4942580845873659E-2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4.8272954130803665E-3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5.5317877706279143E-5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3.3587488711317712E-2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3.4182613087150471E-3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6.0289519394301411E-5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0.82923120725761656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0.97340218304596293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1.001924828406064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5.2394728546966897E-2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2.6031169756403599E-2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5.9183738769334199E-5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1.57114795293754E-4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1.33285019228284E-4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4.9887387364817799E-5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1.1203685555165199E-4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1.0278368561127899E-4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4.8068232317649697E-5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1.05170040930272E-2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4.2318476972306E-2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7.5703492215497006E-2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6.1128866313385086E-2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4.1641013330075763E-2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7.5168482791692619E-3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0.20003192973105538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0.14507861938895747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0.16232124611109491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8.8181778722184513E-4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1.4382053852414121E-2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3.1192562784942472E-2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1.6885400046374971E-3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1.7333952434158486E-4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2.4429883381402986E-4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1.5414634386543051E-4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8.3896510292422451E-5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2.8154447414444081E-5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1.8555887581539823E-3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6.2379586866250969E-5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2.5275333018126134E-5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5.6803289276771236E-3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5.3222761512996792E-5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2.5209371607604767E-5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3.4049093729450722E-3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3.5842708857713589E-5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1.9113713353454799E-5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4.59908720418849E-2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2.64268133090221E-2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2.48098530058067E-3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2.2549990768885801E-4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2.5186941861299301E-4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1.0982752861675201E-4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1.9243611141713399E-4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1.4314191466221701E-2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3.11466164547698E-2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5.8297422991466399E-5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6.9348595708983499E-5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4.98725874111969E-5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9.8460671822166484E-6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8.1132467124199891E-6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5.9318071604449085E-6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1.0902709384972542E-5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9.8934449002458638E-6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7.2310574745690704E-6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1.3601745871473199E-5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1.2437180216069013E-5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1.08430781858915E-5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1.2816852697577607E-5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1.3174362058069418E-5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1.3703390429074E-5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6.8374012393448602</v>
      </c>
      <c r="K1954" s="3">
        <f t="shared" si="2037"/>
        <v>7.174738951275903</v>
      </c>
      <c r="L1954" s="3">
        <f t="shared" ref="L1954" si="2038">SUM(L1955:L1977)</f>
        <v>7.8515840422454763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2.6414593007611002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2.799893305742752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3.1713688559584066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0.778467751300849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0.81106681728125507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0.86827260119227989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1.454703448892122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1.2640047281757001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0.83566247037199703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3.9315941322513902E-4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4.6754861655659498E-4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2.06508049894166E-4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6.0526989496578998E-6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3.6166844875001401E-6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1.1762188194973401E-5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2.0833413948523498E-6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3.7084143518042903E-3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4.6819756984170435E-3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5.9656775238747291E-3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2.6494127538151382E-3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3.0142655729239998E-3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2.40163231550333E-3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1.9558810915360501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2.2914761744169301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2.9676554538194897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7.11763839608148E-5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9.3193015030766495E-5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2.6356181589963901E-5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1.8626406310352436E-6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4.2017336644359959E-5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3.5242730455877201E-5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2.44868324408625E-5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5.7890875136000399E-6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2.9478804362159439</v>
      </c>
      <c r="K1978" s="3">
        <f t="shared" ref="K1978:L1978" si="2045">SUM(K1979:K2001)</f>
        <v>2.9300205150570435</v>
      </c>
      <c r="L1978" s="3">
        <f t="shared" si="2045"/>
        <v>2.9934780150286708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1.2958462658369003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0.99700058523628809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0.64238903404120939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0.53450526171128587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0.823779835628077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1.0605226087938902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1.95017653900042E-2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2.8931820875624001E-2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0.14712773694710199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3.91432865125893E-4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5.3990527141926947E-4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2.07717662865833E-4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0.13078550859530813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0.41394702896950658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0.8704478578647421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0.71871812099943289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0.42702863013674597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0.15940329727916999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0.24802369024474802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0.23864608519910299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0.11333333111675301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1.00702604241175E-4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1.4662374027971301E-4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4.6431322938069301E-5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1.0201942003045059E-6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8.6659565771400654E-7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3.0429534890270319E-6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2.7582255503049969E-6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441.30222264529237</v>
      </c>
      <c r="K2002" s="3">
        <f t="shared" si="2048"/>
        <v>464.09177331600677</v>
      </c>
      <c r="L2002" s="3">
        <f t="shared" ref="L2002" si="2049">SUM(L2003:L2011)</f>
        <v>502.91564145403834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165.29161026556486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316.62998471348658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339.29650859595853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3.6931853846443194E-4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3.4261520440851529E-4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3.4336641411299298E-4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69.400416997497018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40.44531409996474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40.54085001030414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0.2002135309114664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0.14772816601665964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5.2105769469038596E-2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206.40481905185479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106.86389394311827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123.02186812888901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4.793480925813976E-3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4.5097782160917746E-3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3.9655830034659566E-3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47.091470544303867</v>
      </c>
      <c r="K2012" s="3">
        <f t="shared" ref="K2012:L2012" si="2056">SUM(K2013:K2021)</f>
        <v>48.93697757670558</v>
      </c>
      <c r="L2012" s="3">
        <f t="shared" si="2056"/>
        <v>52.920235223668413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5.2709104108640808E-3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8.12472366626712E-3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4.4627268030786298E-3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4.9133008938080701E-4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4.8030955427076307E-4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4.6885779760909302E-4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3.8940169119142496E-3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5.6837035467293996E-3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1.7975501395048399E-3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47.076216146957606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48.917082096933598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52.907902085997797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5.5981399341002306E-3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5.6067430047109E-3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5.6040029304246603E-3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5.3708957933917465E-4</v>
      </c>
      <c r="K2022" s="3">
        <f t="shared" ref="K2022:L2022" si="2064">SUM(K2023,K2027,K2030)</f>
        <v>8.7664503632137495E-4</v>
      </c>
      <c r="L2022" s="3">
        <f t="shared" si="2064"/>
        <v>1.8724157552308891E-2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5.3618865324959498E-4</v>
      </c>
      <c r="K2023" s="1" cm="1">
        <f t="array" ref="K2023">SUMPRODUCT(ISNUMBER(SEARCH("SUP_ELCH2*",[2]OUT_SyntheticFuels!$C$4:$C$1000))*1,("Var_cap"=[2]OUT_SyntheticFuels!$B$4:$B$1000)*1,[2]OUT_SyntheticFuels!J$4:J$1000)</f>
        <v>8.7541376119246064E-4</v>
      </c>
      <c r="L2023" s="1" cm="1">
        <f t="array" ref="L2023">SUMPRODUCT(ISNUMBER(SEARCH("SUP_ELCH2*",[2]OUT_SyntheticFuels!$C$4:$C$1000))*1,("Var_cap"=[2]OUT_SyntheticFuels!$B$4:$B$1000)*1,[2]OUT_SyntheticFuels!K$4:K$1000)</f>
        <v>1.8639071179859606E-2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5.2444467843680543E-4</v>
      </c>
      <c r="K2024" s="1">
        <f t="shared" ref="K2024:L2024" si="2072">K2023-K2025-K2026</f>
        <v>5.6358243012106959E-4</v>
      </c>
      <c r="L2024" s="1">
        <f t="shared" si="2072"/>
        <v>1.8347449577583295E-2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1.1743974812789599E-5</v>
      </c>
      <c r="K2025" s="1" cm="1">
        <f t="array" ref="K2025">SUMPRODUCT(ISNUMBER(SEARCH("SUP_ELCH2*D",[2]OUT_SyntheticFuels!$C$4:$C$1000))*1,("Var_cap"=[2]OUT_SyntheticFuels!$B$4:$B$1000)*1,[2]OUT_SyntheticFuels!J$4:J$1000)</f>
        <v>1.1039130949376201E-4</v>
      </c>
      <c r="L2025" s="1" cm="1">
        <f t="array" ref="L2025">SUMPRODUCT(ISNUMBER(SEARCH("SUP_ELCH2*D",[2]OUT_SyntheticFuels!$C$4:$C$1000))*1,("Var_cap"=[2]OUT_SyntheticFuels!$B$4:$B$1000)*1,[2]OUT_SyntheticFuels!K$4:K$1000)</f>
        <v>1.15444397209845E-4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2.01440021577629E-4</v>
      </c>
      <c r="L2026" s="1" cm="1">
        <f t="array" ref="L2026">SUMPRODUCT(ISNUMBER(SEARCH("SUP_ELCH2*SOEC*",[2]OUT_SyntheticFuels!$C$4:$C$1000))*1,("Var_cap"=[2]OUT_SyntheticFuels!$B$4:$B$1000)*1,[2]OUT_SyntheticFuels!K$4:K$1000)</f>
        <v>1.7617720506646803E-4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9.0092608957971709E-7</v>
      </c>
      <c r="K2027" s="1">
        <f t="shared" ref="K2027:L2027" si="2078">SUM(K2028:K2029)</f>
        <v>1.2312751289143072E-6</v>
      </c>
      <c r="L2027" s="1">
        <f t="shared" si="2078"/>
        <v>8.508637244928416E-5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9.0092608957971709E-7</v>
      </c>
      <c r="K2028" s="1" cm="1">
        <f t="array" ref="K2028">SUMPRODUCT(ISNUMBER(SEARCH("SUP_NGAH2",[2]OUT_SyntheticFuels!$C$4:$C$1000))*1,("Var_cap"=[2]OUT_SyntheticFuels!$B$4:$B$1000)*1,[2]OUT_SyntheticFuels!J$4:J$1000)-K2029</f>
        <v>1.2312751289143072E-6</v>
      </c>
      <c r="L2028" s="1" cm="1">
        <f t="array" ref="L2028">SUMPRODUCT(ISNUMBER(SEARCH("SUP_NGAH2",[2]OUT_SyntheticFuels!$C$4:$C$1000))*1,("Var_cap"=[2]OUT_SyntheticFuels!$B$4:$B$1000)*1,[2]OUT_SyntheticFuels!K$4:K$1000)-L2029</f>
        <v>8.508637244928416E-5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3.2100541120965928E-5</v>
      </c>
      <c r="K2034" s="7" cm="1">
        <f t="array" ref="K2034">SUMPRODUCT(("CT_CWODBDS"=[2]OUT_SyntheticFuels!$C$4:$C$1000)*1,("Var_cap"=[2]OUT_SyntheticFuels!$B$4:$B$1000)*1,[2]OUT_SyntheticFuels!J$4:J$1000)</f>
        <v>3.0351456845893802E-5</v>
      </c>
      <c r="L2034" s="7" cm="1">
        <f t="array" ref="L2034">SUMPRODUCT(("CT_CWODBDS"=[2]OUT_SyntheticFuels!$C$4:$C$1000)*1,("Var_cap"=[2]OUT_SyntheticFuels!$B$4:$B$1000)*1,[2]OUT_SyntheticFuels!K$4:K$1000)</f>
        <v>1.4069610429273664E-5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2.6136561707589684E-5</v>
      </c>
      <c r="K2036" s="7" cm="1">
        <f t="array" ref="K2036">SUMPRODUCT(("CT_CWODETH"=[2]OUT_SyntheticFuels!$C$4:$C$1000)*1,("Var_cap"=[2]OUT_SyntheticFuels!$B$4:$B$1000)*1,[2]OUT_SyntheticFuels!J$4:J$1000)</f>
        <v>1.440745851176992E-5</v>
      </c>
      <c r="L2036" s="7" cm="1">
        <f t="array" ref="L2036">SUMPRODUCT(("CT_CWODETH"=[2]OUT_SyntheticFuels!$C$4:$C$1000)*1,("Var_cap"=[2]OUT_SyntheticFuels!$B$4:$B$1000)*1,[2]OUT_SyntheticFuels!K$4:K$1000)</f>
        <v>1.0745426241648012E-5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0.16240168257643095</v>
      </c>
      <c r="K2038" s="7" cm="1">
        <f t="array" ref="K2038">SUMPRODUCT(("SUP_MNRBIO"=[2]OUT_SyntheticFuels!$C$4:$C$1000)*1,("Var_cap"=[2]OUT_SyntheticFuels!$B$4:$B$1000)*1,[2]OUT_SyntheticFuels!J$4:J$1000)</f>
        <v>0.16424677332204216</v>
      </c>
      <c r="L2038" s="7" cm="1">
        <f t="array" ref="L2038">SUMPRODUCT(("SUP_MNRBIO"=[2]OUT_SyntheticFuels!$C$4:$C$1000)*1,("Var_cap"=[2]OUT_SyntheticFuels!$B$4:$B$1000)*1,[2]OUT_SyntheticFuels!K$4:K$1000)</f>
        <v>0.16425519908106778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0.22017032533473729</v>
      </c>
      <c r="K2039" s="7" cm="1">
        <f t="array" ref="K2039">SUMPRODUCT(("SUP_WSTBIO"=[2]OUT_SyntheticFuels!$C$4:$C$1000)*1,("Var_cap"=[2]OUT_SyntheticFuels!$B$4:$B$1000)*1,[2]OUT_SyntheticFuels!J$4:J$1000)</f>
        <v>0.21408867553611333</v>
      </c>
      <c r="L2039" s="7" cm="1">
        <f t="array" ref="L2039">SUMPRODUCT(("SUP_WSTBIO"=[2]OUT_SyntheticFuels!$C$4:$C$1000)*1,("Var_cap"=[2]OUT_SyntheticFuels!$B$4:$B$1000)*1,[2]OUT_SyntheticFuels!K$4:K$1000)</f>
        <v>0.2019444908295108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1.5472117251132899E-5</v>
      </c>
      <c r="L2041" s="7" cm="1">
        <f t="array" ref="L2041">SUMPRODUCT(("SUP_WSTHTGBIO"=[2]OUT_SyntheticFuels!$C$4:$C$1000)*1,("Var_cap"=[2]OUT_SyntheticFuels!$B$4:$B$1000)*1,[2]OUT_SyntheticFuels!K$4:K$1000)</f>
        <v>1.5524797416615496E-5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3.0231067099256251E-5</v>
      </c>
      <c r="K2043" s="7" cm="1">
        <f t="array" ref="K2043">SUMPRODUCT(("SUP_WODBIO"=[2]OUT_SyntheticFuels!$C$4:$C$1000)*1,("Var_cap"=[2]OUT_SyntheticFuels!$B$4:$B$1000)*1,[2]OUT_SyntheticFuels!J$4:J$1000)</f>
        <v>2.5141938425708E-5</v>
      </c>
      <c r="L2043" s="7" cm="1">
        <f t="array" ref="L2043">SUMPRODUCT(("SUP_WODBIO"=[2]OUT_SyntheticFuels!$C$4:$C$1000)*1,("Var_cap"=[2]OUT_SyntheticFuels!$B$4:$B$1000)*1,[2]OUT_SyntheticFuels!K$4:K$1000)</f>
        <v>1.7196516820716099E-5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0.1055102073967597</v>
      </c>
      <c r="K2045" s="7" cm="1">
        <f t="array" ref="K2045">SUMPRODUCT(("SUP_BIONGA"=[2]OUT_SyntheticFuels!$C$4:$C$1000)*1,("Var_cap"=[2]OUT_SyntheticFuels!$B$4:$B$1000)*1,[2]OUT_SyntheticFuels!J$4:J$1000)</f>
        <v>0.10387128020305159</v>
      </c>
      <c r="L2045" s="7" cm="1">
        <f t="array" ref="L2045">SUMPRODUCT(("SUP_BIONGA"=[2]OUT_SyntheticFuels!$C$4:$C$1000)*1,("Var_cap"=[2]OUT_SyntheticFuels!$B$4:$B$1000)*1,[2]OUT_SyntheticFuels!K$4:K$1000)</f>
        <v>0.1039065167934896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0.17709357705754936</v>
      </c>
      <c r="K2046" s="7" cm="1">
        <f t="array" ref="K2046">SUMPRODUCT(("CT_CWODPLT"=[2]OUT_SyntheticFuels!$C$4:$C$1000)*1,("Var_cap"=[2]OUT_SyntheticFuels!$B$4:$B$1000)*1,[2]OUT_SyntheticFuels!J$4:J$1000)</f>
        <v>0.20029913602353852</v>
      </c>
      <c r="L2046" s="7" cm="1">
        <f t="array" ref="L2046">SUMPRODUCT(("CT_CWODPLT"=[2]OUT_SyntheticFuels!$C$4:$C$1000)*1,("Var_cap"=[2]OUT_SyntheticFuels!$B$4:$B$1000)*1,[2]OUT_SyntheticFuels!K$4:K$1000)</f>
        <v>0.24769201499638124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9.2841001288147095E-7</v>
      </c>
      <c r="K2047" s="7" cm="1">
        <f t="array" ref="K2047">SUMPRODUCT(("SUP_H2NGA"=[2]OUT_SyntheticFuels!$C$4:$C$1000)*1,("Var_cap"=[2]OUT_SyntheticFuels!$B$4:$B$1000)*1,[2]OUT_SyntheticFuels!J$4:J$1000)</f>
        <v>8.4483407414356995E-7</v>
      </c>
      <c r="L2047" s="7" cm="1">
        <f t="array" ref="L2047">SUMPRODUCT(("SUP_H2NGA"=[2]OUT_SyntheticFuels!$C$4:$C$1000)*1,("Var_cap"=[2]OUT_SyntheticFuels!$B$4:$B$1000)*1,[2]OUT_SyntheticFuels!K$4:K$1000)</f>
        <v>6.1920387526831009E-7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1.4086412611186621E-6</v>
      </c>
      <c r="K2048" s="7" cm="1">
        <f t="array" ref="K2048">SUMPRODUCT(("SUP_H2DSL"=[2]OUT_SyntheticFuels!$C$4:$C$1000)*1,("Var_cap"=[2]OUT_SyntheticFuels!$B$4:$B$1000)*1,[2]OUT_SyntheticFuels!J$4:J$1000)</f>
        <v>1.2280784097121799E-6</v>
      </c>
      <c r="L2048" s="7" cm="1">
        <f t="array" ref="L2048">SUMPRODUCT(("SUP_H2DSL"=[2]OUT_SyntheticFuels!$C$4:$C$1000)*1,("Var_cap"=[2]OUT_SyntheticFuels!$B$4:$B$1000)*1,[2]OUT_SyntheticFuels!K$4:K$1000)</f>
        <v>9.8739905435750002E-7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1.500832512422549E-6</v>
      </c>
      <c r="K2049" s="7" cm="1">
        <f t="array" ref="K2049">SUMPRODUCT(("SUP_H2GSL"=[2]OUT_SyntheticFuels!$C$4:$C$1000)*1,("Var_cap"=[2]OUT_SyntheticFuels!$B$4:$B$1000)*1,[2]OUT_SyntheticFuels!J$4:J$1000)</f>
        <v>1.6340434231932021E-6</v>
      </c>
      <c r="L2049" s="7" cm="1">
        <f t="array" ref="L2049">SUMPRODUCT(("SUP_H2GSL"=[2]OUT_SyntheticFuels!$C$4:$C$1000)*1,("Var_cap"=[2]OUT_SyntheticFuels!$B$4:$B$1000)*1,[2]OUT_SyntheticFuels!K$4:K$1000)</f>
        <v>1.0998429250195601E-6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2.6007941717598952</v>
      </c>
      <c r="K2050" s="3">
        <f t="shared" si="2087"/>
        <v>5.5358621470855969</v>
      </c>
      <c r="L2050" s="3">
        <f t="shared" ref="L2050" si="2088">SUM(L2051,L2053,L2057,L2061,L2077,L2084,L2092,L2094,L2102,L2106,L2100)</f>
        <v>15.909211196646613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8.1033694264915079E-3</v>
      </c>
      <c r="K2053" s="1">
        <f t="shared" si="2093"/>
        <v>1.4924662695302096E-6</v>
      </c>
      <c r="L2053" s="1">
        <f t="shared" ref="L2053" si="2094">SUM(L2054:L2056)</f>
        <v>1.3161560519761597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5.63960356625834E-7</v>
      </c>
      <c r="K2054" s="1">
        <f>'[2]Electricity and CHPs_NCAP'!G$15</f>
        <v>1.166056724782055E-6</v>
      </c>
      <c r="L2054" s="1">
        <f>'[2]Electricity and CHPs_NCAP'!H$15</f>
        <v>1.3161546972839315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8.1027590475740586E-3</v>
      </c>
      <c r="K2055" s="1">
        <f>'[2]Electricity and CHPs_NCAP'!G$16</f>
        <v>2.3848401899103296E-7</v>
      </c>
      <c r="L2055" s="1">
        <f>'[2]Electricity and CHPs_NCAP'!H$16</f>
        <v>9.7628242088270113E-7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4.6418560823833098E-8</v>
      </c>
      <c r="K2056" s="1">
        <f>'[2]Electricity and CHPs_NCAP'!G$17</f>
        <v>8.7925525757121697E-8</v>
      </c>
      <c r="L2056" s="1">
        <f>'[2]Electricity and CHPs_NCAP'!H$17</f>
        <v>3.7840980735862401E-7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2.3751223483192561E-2</v>
      </c>
      <c r="K2057" s="1">
        <f t="shared" si="2095"/>
        <v>2.3585941789526232E-2</v>
      </c>
      <c r="L2057" s="1">
        <f t="shared" ref="L2057" si="2096">SUM(L2058:L2060)</f>
        <v>5.0025723321731927E-2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1.6645303365707499E-2</v>
      </c>
      <c r="K2058" s="1">
        <f>'[2]Electricity and CHPs_NCAP'!G$18</f>
        <v>3.89589801290134E-5</v>
      </c>
      <c r="L2058" s="1">
        <f>'[2]Electricity and CHPs_NCAP'!H$18</f>
        <v>1.9829252839858202E-6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5.9857505401938504E-6</v>
      </c>
      <c r="K2059" s="1">
        <f>'[2]Electricity and CHPs_NCAP'!G$28</f>
        <v>2.5969118984121101E-5</v>
      </c>
      <c r="L2059" s="1">
        <f>'[2]Electricity and CHPs_NCAP'!H$28</f>
        <v>7.9058976621837506E-5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7.0999343669448699E-3</v>
      </c>
      <c r="K2060" s="1">
        <f>'[2]Electricity and CHPs_NCAP'!G$41</f>
        <v>2.3521013690413099E-2</v>
      </c>
      <c r="L2060" s="1">
        <f>'[2]Electricity and CHPs_NCAP'!H$41</f>
        <v>4.9944681419826102E-2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0.32465036862052477</v>
      </c>
      <c r="K2061" s="1">
        <f t="shared" si="2097"/>
        <v>0.34282144487758909</v>
      </c>
      <c r="L2061" s="1">
        <f t="shared" ref="L2061" si="2098">SUM(L2062:L2076)</f>
        <v>1.2510956437163694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7.1341539760412603E-2</v>
      </c>
      <c r="L2062" s="1">
        <f>'[2]Electricity and CHPs_NCAP'!H$21</f>
        <v>0.602288949329151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2.04488828171492E-3</v>
      </c>
      <c r="K2063" s="1">
        <f>'[2]Electricity and CHPs_NCAP'!G$22</f>
        <v>9.8445661492324306E-7</v>
      </c>
      <c r="L2063" s="1">
        <f>'[2]Electricity and CHPs_NCAP'!H$22</f>
        <v>5.0368914307885903E-7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8.3528908206763705E-6</v>
      </c>
      <c r="K2065" s="1">
        <f>'[2]Electricity and CHPs_NCAP'!G$24</f>
        <v>2.9410358433655699E-2</v>
      </c>
      <c r="L2065" s="1">
        <f>'[2]Electricity and CHPs_NCAP'!H$24</f>
        <v>2.8037855683282002E-6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1.42569594698765E-2</v>
      </c>
      <c r="L2066" s="1">
        <f>'[2]Electricity and CHPs_NCAP'!H$29</f>
        <v>5.0855004873569802E-2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2.1171007918534598E-6</v>
      </c>
      <c r="K2067" s="1">
        <f>'[2]Electricity and CHPs_NCAP'!G$39</f>
        <v>1.5239577902889099E-6</v>
      </c>
      <c r="L2067" s="1">
        <f>'[2]Electricity and CHPs_NCAP'!H$39</f>
        <v>1.4760347465822699E-3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7.2193027841408003E-5</v>
      </c>
      <c r="K2069" s="1">
        <f>'[2]Electricity and CHPs_NCAP'!G$47</f>
        <v>7.9844542478494203E-5</v>
      </c>
      <c r="L2069" s="1">
        <f>'[2]Electricity and CHPs_NCAP'!H$47</f>
        <v>3.5624993301864198E-5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9.1131855656666498E-5</v>
      </c>
      <c r="K2070" s="1">
        <f>'[2]Electricity and CHPs_NCAP'!G$48</f>
        <v>2.1203453733531321E-5</v>
      </c>
      <c r="L2070" s="1">
        <f>'[2]Electricity and CHPs_NCAP'!H$48</f>
        <v>7.9462234948454998E-5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4.1146075696783601E-5</v>
      </c>
      <c r="K2071" s="1">
        <f>'[2]Electricity and CHPs_NCAP'!G$49</f>
        <v>9.4818354421939699E-7</v>
      </c>
      <c r="L2071" s="1">
        <f>'[2]Electricity and CHPs_NCAP'!H$49</f>
        <v>2.3051736002909599E-5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8.57886252689255E-3</v>
      </c>
      <c r="K2072" s="1">
        <f>'[2]Electricity and CHPs_NCAP'!G$51</f>
        <v>0.1960817126316852</v>
      </c>
      <c r="L2072" s="1">
        <f>'[2]Electricity and CHPs_NCAP'!H$51</f>
        <v>7.54559526401793E-6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2.3759715811523302E-4</v>
      </c>
      <c r="K2073" s="1">
        <f>'[2]Electricity and CHPs_NCAP'!G$52</f>
        <v>1.6894480707493919E-4</v>
      </c>
      <c r="L2073" s="1">
        <f>'[2]Electricity and CHPs_NCAP'!H$52</f>
        <v>0.11725644675930491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4.40820248444476E-2</v>
      </c>
      <c r="K2074" s="1">
        <f>'[2]Electricity and CHPs_NCAP'!G$54</f>
        <v>3.1153459797036299E-2</v>
      </c>
      <c r="L2074" s="1">
        <f>'[2]Electricity and CHPs_NCAP'!H$54</f>
        <v>4.34905397241633E-2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0.26941598689211199</v>
      </c>
      <c r="K2075" s="1">
        <f>'[2]Electricity and CHPs_NCAP'!G$55</f>
        <v>3.6111119154525601E-6</v>
      </c>
      <c r="L2075" s="1">
        <f>'[2]Electricity and CHPs_NCAP'!H$55</f>
        <v>1.0605736152630599E-7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7.6067966435101599E-5</v>
      </c>
      <c r="K2076" s="1">
        <f>'[2]Electricity and CHPs_NCAP'!G$58</f>
        <v>3.0035427177088798E-4</v>
      </c>
      <c r="L2076" s="1">
        <f>'[2]Electricity and CHPs_NCAP'!H$58</f>
        <v>0.43557957019200799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0.11014045218322437</v>
      </c>
      <c r="K2077" s="1">
        <f t="shared" si="2099"/>
        <v>7.253184782981216E-2</v>
      </c>
      <c r="L2077" s="1">
        <f t="shared" ref="L2077" si="2100">SUM(L2078:L2083)</f>
        <v>0.12373077403299428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0.104480398813006</v>
      </c>
      <c r="K2078" s="1">
        <f>'[2]Electricity and CHPs_NCAP'!G$19</f>
        <v>5.29231314539425E-2</v>
      </c>
      <c r="L2078" s="1">
        <f>'[2]Electricity and CHPs_NCAP'!H$19</f>
        <v>9.5273276418114602E-2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5.6596504545964399E-3</v>
      </c>
      <c r="K2080" s="1">
        <f>'[2]Electricity and CHPs_NCAP'!G$26</f>
        <v>1.96086503038117E-2</v>
      </c>
      <c r="L2080" s="1">
        <f>'[2]Electricity and CHPs_NCAP'!H$26</f>
        <v>2.8457411324802999E-2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4.0291562192743899E-7</v>
      </c>
      <c r="K2082" s="1">
        <f>'[2]Electricity and CHPs_NCAP'!G$44</f>
        <v>6.6072057963405804E-8</v>
      </c>
      <c r="L2082" s="1">
        <f>'[2]Electricity and CHPs_NCAP'!H$44</f>
        <v>8.6290076676334406E-8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4.1162074857902131E-2</v>
      </c>
      <c r="K2084" s="1">
        <f t="shared" si="2102"/>
        <v>8.344532000956198E-2</v>
      </c>
      <c r="L2084" s="1">
        <f t="shared" ref="L2084" si="2103">SUM(L2085:L2091)</f>
        <v>0.13481579036717331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1.17347564015275E-3</v>
      </c>
      <c r="K2085" s="1">
        <f>'[2]Electricity and CHPs_NCAP'!G$25</f>
        <v>3.6942516855971198E-3</v>
      </c>
      <c r="L2085" s="1">
        <f>'[2]Electricity and CHPs_NCAP'!H$25</f>
        <v>6.4678493340377397E-2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3.98457427464224E-2</v>
      </c>
      <c r="K2087" s="1">
        <f>'[2]Electricity and CHPs_NCAP'!G$42</f>
        <v>7.9747909654729901E-2</v>
      </c>
      <c r="L2087" s="1">
        <f>'[2]Electricity and CHPs_NCAP'!H$42</f>
        <v>7.0016005259515193E-2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3.7971914374394404E-5</v>
      </c>
      <c r="K2089" s="1">
        <f>'[2]Electricity and CHPs_NCAP'!G$50</f>
        <v>7.0604122221228607E-7</v>
      </c>
      <c r="L2089" s="1">
        <f>'[2]Electricity and CHPs_NCAP'!H$50</f>
        <v>3.6897598125261901E-5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5.6233241885888301E-5</v>
      </c>
      <c r="K2090" s="1">
        <f>'[2]Electricity and CHPs_NCAP'!G$53</f>
        <v>1.3441856359391951E-6</v>
      </c>
      <c r="L2090" s="1">
        <f>'[2]Electricity and CHPs_NCAP'!H$53</f>
        <v>5.9410241100555701E-5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4.8651315066697699E-5</v>
      </c>
      <c r="K2091" s="1">
        <f>'[2]Electricity and CHPs_NCAP'!G$56</f>
        <v>1.1084423768197501E-6</v>
      </c>
      <c r="L2091" s="1">
        <f>'[2]Electricity and CHPs_NCAP'!H$56</f>
        <v>2.49839280549105E-5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2.2848081432887399E-2</v>
      </c>
      <c r="K2092" s="1">
        <f t="shared" si="2104"/>
        <v>1.8492298504444601E-6</v>
      </c>
      <c r="L2092" s="1">
        <f t="shared" si="2104"/>
        <v>0.13025246523717199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2.2848081432887399E-2</v>
      </c>
      <c r="K2093" s="1">
        <f>'[2]Electricity and CHPs_NCAP'!G$33</f>
        <v>1.8492298504444601E-6</v>
      </c>
      <c r="L2093" s="1">
        <f>'[2]Electricity and CHPs_NCAP'!H$33</f>
        <v>0.13025246523717199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1.8498148197646436</v>
      </c>
      <c r="K2094" s="1">
        <f t="shared" si="2105"/>
        <v>4.6297353030120316</v>
      </c>
      <c r="L2094" s="1">
        <f t="shared" ref="L2094" si="2106">SUM(L2095:L2099)</f>
        <v>12.269753717311243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6.1087770026017939E-4</v>
      </c>
      <c r="K2095" s="1">
        <f>'[2]Electricity and CHPs_NCAP'!G$34</f>
        <v>0.34076834300763742</v>
      </c>
      <c r="L2095" s="1">
        <f>'[2]Electricity and CHPs_NCAP'!H$34</f>
        <v>3.4176428815465769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0.779972971598618</v>
      </c>
      <c r="K2096" s="1">
        <f>'[2]Electricity and CHPs_NCAP'!G$35</f>
        <v>2.7666851163999802</v>
      </c>
      <c r="L2096" s="1">
        <f>'[2]Electricity and CHPs_NCAP'!H$35</f>
        <v>4.5151453962863597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0.29986560912700577</v>
      </c>
      <c r="K2097" s="1">
        <f>'[2]Electricity and CHPs_NCAP'!G$36</f>
        <v>0.66482615786359867</v>
      </c>
      <c r="L2097" s="1">
        <f>'[2]Electricity and CHPs_NCAP'!H$36</f>
        <v>0.68638894138679096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0.14464091898106479</v>
      </c>
      <c r="K2098" s="1">
        <f>'[2]Electricity and CHPs_NCAP'!G$37</f>
        <v>0.28405450008104138</v>
      </c>
      <c r="L2098" s="1">
        <f>'[2]Electricity and CHPs_NCAP'!H$37</f>
        <v>0.94484720722682503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0.62472444235769498</v>
      </c>
      <c r="K2099" s="1">
        <f>'[2]Electricity and CHPs_NCAP'!G$38</f>
        <v>0.57340118565977305</v>
      </c>
      <c r="L2099" s="1">
        <f>'[2]Electricity and CHPs_NCAP'!H$38</f>
        <v>2.7057292908646899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5.6156436372051699E-4</v>
      </c>
      <c r="L2100" s="1">
        <f>'[2]Electricity and CHPs_NCAP'!H$32</f>
        <v>6.5243702159654998E-7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5.6156436372051699E-4</v>
      </c>
      <c r="L2101" s="1">
        <f t="shared" ref="L2101" si="2108">L2100</f>
        <v>6.5243702159654998E-7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0.2203237819910287</v>
      </c>
      <c r="K2106" s="1">
        <f t="shared" si="2111"/>
        <v>0.38317738350723557</v>
      </c>
      <c r="L2106" s="1">
        <f t="shared" ref="L2106" si="2112">SUM(L2107:L2113)</f>
        <v>0.63338037824674731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2.8824851326256498E-7</v>
      </c>
      <c r="K2107" s="1">
        <f>'[2]Electricity and CHPs_NCAP'!G$63</f>
        <v>4.1539727095040402E-7</v>
      </c>
      <c r="L2107" s="1">
        <f>'[2]Electricity and CHPs_NCAP'!H$63</f>
        <v>6.5416117428970803E-7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3.87281963431578E-3</v>
      </c>
      <c r="K2108" s="1">
        <f>'[2]Electricity and CHPs_NCAP'!G$64</f>
        <v>7.6603067172284402E-3</v>
      </c>
      <c r="L2108" s="1">
        <f>'[2]Electricity and CHPs_NCAP'!H$64</f>
        <v>4.4955431387014098E-2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3.1632723200440498E-3</v>
      </c>
      <c r="K2109" s="1">
        <f>'[2]Electricity and CHPs_NCAP'!G$65</f>
        <v>1.71169094559812E-2</v>
      </c>
      <c r="L2109" s="1">
        <f>'[2]Electricity and CHPs_NCAP'!H$65</f>
        <v>9.3982616233230107E-2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4.0155228360582503E-2</v>
      </c>
      <c r="K2110" s="1">
        <f>'[2]Electricity and CHPs_NCAP'!G$66</f>
        <v>0.17603894486333199</v>
      </c>
      <c r="L2110" s="1">
        <f>'[2]Electricity and CHPs_NCAP'!H$66</f>
        <v>0.187913470762611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7.9034179457578499E-2</v>
      </c>
      <c r="K2111" s="1">
        <f>'[2]Electricity and CHPs_NCAP'!G$67</f>
        <v>7.4852901880965106E-2</v>
      </c>
      <c r="L2111" s="1">
        <f>'[2]Electricity and CHPs_NCAP'!H$67</f>
        <v>0.13979516334988978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2.0743675355685401E-2</v>
      </c>
      <c r="K2112" s="1">
        <f>'[2]Electricity and CHPs_NCAP'!G$68</f>
        <v>3.4178882650485604E-2</v>
      </c>
      <c r="L2112" s="1">
        <f>'[2]Electricity and CHPs_NCAP'!H$68</f>
        <v>3.7996679931491001E-2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7.3354318614309202E-2</v>
      </c>
      <c r="K2113" s="1">
        <f>'[2]Electricity and CHPs_NCAP'!G$69</f>
        <v>7.3329022541972197E-2</v>
      </c>
      <c r="L2113" s="1">
        <f>'[2]Electricity and CHPs_NCAP'!H$69</f>
        <v>0.12873636242133699</v>
      </c>
      <c r="N2113" s="1"/>
    </row>
    <row r="2114" spans="2:14" x14ac:dyDescent="0.35">
      <c r="B2114" s="5" t="str">
        <f>SPS4_FIN_Mid!B1902</f>
        <v>SPS1</v>
      </c>
      <c r="C2114" s="5" t="str">
        <f>SPS4_FIN_Mid!C1902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3.1534725817767968</v>
      </c>
      <c r="K2114" s="3">
        <f t="shared" si="2113"/>
        <v>2.1456500266843483</v>
      </c>
      <c r="L2114" s="3">
        <f t="shared" ref="L2114" si="2114">SUM(L2115:L2164)</f>
        <v>4.6771041133716471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6.4387463138759402E-4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1.8720229508850401E-2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0.29540801053520399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0.91154323839213003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0.74605690037215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1.13650126750605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0.27472295652138201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0.100364361303208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0.25156425893096401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0.50700903744557801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0.30887651638393199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1.1076671227552899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6.3785482953481406E-5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5.8039923337133E-5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4.5455540845558502E-5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1.9250197151203299E-4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1.5316400010026101E-4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1.1231493305164601E-4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0.10784377157601201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8.9844707159847104E-2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0.17863709014302401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1.6404014912265401E-4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1.41423403157692E-4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1.3145144762662699E-4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6.5612510224133595E-5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5.54366700473786E-5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4.5754004736278301E-5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2.32891216436537E-4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1.42292470001571E-4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1.13822578856398E-4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0.39968240065046601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0.22354767304802001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0.43414417827808399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1.8580339572348399E-4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1.37052345983269E-4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1.3172426510286799E-4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3.5910381015569602E-7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5.4605120425823501E-7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5.9892394349438902E-7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3.42796937177062E-7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5.0410479615983004E-7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6.4106242806449199E-7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2.9368220522401102E-7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4.6518827490920901E-7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6.4762380440893004E-7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3.2851786538007799E-7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5.03597301220613E-7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6.9087181070793398E-7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0.15708387898219198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0.12437836915248297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1.327785310621192E-4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1.3731629621766574E-2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2.3855076213637298E-3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0.18757899192252117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8.7359824100056603E-5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6.6199491426910498E-5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4.40745629639427E-5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1.0627532422664718E-2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3.4693672105035919E-2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6.5253094540854012E-2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7.81201793515199E-5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3.3972489438800597E-5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1.16510885208171E-5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9.2969148993380795E-5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3.9218061166263999E-5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1.43898164862634E-5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7.5467354392844702E-5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4.5333617512220998E-5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2.17093584274889E-5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0.61396076129866495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0.38280507226596899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0.76754346197814305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1.09655181421975E-4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4.2215960640968901E-5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1.22573089823812E-5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7.7649176379575402E-5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3.7038933000349803E-5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1.37940190341881E-5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5.3643530876425903E-5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3.6716345843798599E-5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1.88752410207778E-5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1.0581203013769001E-2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3.4640422557962097E-2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6.5080835002528301E-2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2.4918621698198952E-2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2.3471447659085052E-3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1.2808704451324089E-4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0.10930121294515435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4.5990313990356836E-2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0.13096971296122731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1.7622606584224732E-4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1.4801732003049085E-2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2.7726110579060895E-2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7.89086986935924E-5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8.9781435966479904E-5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2.099645060247136E-4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3.9713223393088401E-5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2.11403038740569E-5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8.8635006691699492E-6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3.3020855931171899E-5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1.8900013635488601E-5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8.7617721781728195E-6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2.75683120769397E-5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1.8631088927079999E-5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1.0437687742023199E-5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1.86325504100795E-5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1.37894605402061E-5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8.7748186926136405E-6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9.6112222922073495E-3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1.2725626676056499E-4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2.0295714505717898E-5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1.5310844829035099E-4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9.5145730053237899E-5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2.7524082717302201E-5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1.4264504362634101E-4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1.47711101980561E-2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2.7700242175342199E-2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3.2646038628751997E-5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3.4132037824594901E-5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2.8662345456469601E-5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5.2203242782908203E-6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3.26657941826523E-6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3.51927517246647E-6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6.3773487129728296E-6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3.8443721171628704E-6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4.3293280182756601E-6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7.9783265660384497E-6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4.9184184151916096E-6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7.4568205444740804E-6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8.3718264669143298E-6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5.36588739120232E-6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1.0427988417345699E-5</v>
      </c>
      <c r="N2164" s="1"/>
    </row>
    <row r="2165" spans="2:14" x14ac:dyDescent="0.35">
      <c r="B2165" s="5" t="str">
        <f>SPS4_FIN_Mid!B1953</f>
        <v>SPS1</v>
      </c>
      <c r="C2165" s="5" t="str">
        <f>SPS4_FIN_Mid!C1953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4.9325279202598873</v>
      </c>
      <c r="K2165" s="3">
        <f t="shared" si="2121"/>
        <v>2.2407883343716017</v>
      </c>
      <c r="L2165" s="3">
        <f t="shared" ref="L2165" si="2122">SUM(L2166:L2188)</f>
        <v>6.4541620286735455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2.6321572648468097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0.16784180978896998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2.6254809224089697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0.70314825657699498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0.10636514932657999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0.69153835950851894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0.27257681087032698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0.99142791730537205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0.49607734407941401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3.4017745752968503E-4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3.3949741026098704E-4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1.4693011233212202E-4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2.79671087235803E-3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1.7898459464424801E-3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4.5798132641918605E-3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1.69064756098799E-3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1.2201029062491101E-3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1.49305481872222E-3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1.3197380271468799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0.97173814727005003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2.6348144921075103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6.4403043389832295E-5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4.9206618095344502E-5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1.7720979282323099E-5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1.56218846111412E-5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1.66577995820505E-5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1.3391394603882701E-5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1.5206411003018805</v>
      </c>
      <c r="K2189" s="3">
        <f t="shared" si="2125"/>
        <v>1.2870304396499666</v>
      </c>
      <c r="L2189" s="3">
        <f t="shared" ref="L2189" si="2126">SUM(L2190:L2212)</f>
        <v>2.1251333117750888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0.98171238417897799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1.4297994246851901E-2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0.46296094953702099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0.34022917526093699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0.47417012996799601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0.76301997747113104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1.7427838247673199E-2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1.15039826279508E-2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0.14318737847485102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3.3535028723736203E-4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3.60259221987123E-4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1.4449626327636502E-4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0.11898443851687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0.29353746381314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0.70235945620474893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8.0736267563533397E-3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0.30821903238106402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3.41299231894032E-3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5.3792626698291497E-2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0.184853458500811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5.0017094046051494E-2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8.5660355540161592E-5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8.8118890165536903E-5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3.0967459068583396E-5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239.15608334263118</v>
      </c>
      <c r="K2213" s="3">
        <f t="shared" si="2129"/>
        <v>194.8452464176811</v>
      </c>
      <c r="L2213" s="3">
        <f t="shared" ref="L2213" si="2130">SUM(L2214:L2222)</f>
        <v>363.23061800501341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113.73673054469501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194.758591812585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221.664546911526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1.59487017801414E-4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1.8501918432773602E-4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2.2259015516021299E-4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35.535772893768105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3.5611595692857899E-2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34.286873197291499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0.11832031694822599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1.9282251911616199E-2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2.1677510963066398E-2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89.7620276636097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3.0036905705486297E-2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107.254594376431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3.0724365923200099E-3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1.5388326017865201E-3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2.7034186467005E-3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40.095431530904193</v>
      </c>
      <c r="K2223" s="3">
        <f t="shared" si="2131"/>
        <v>21.55243243327492</v>
      </c>
      <c r="L2223" s="3">
        <f t="shared" ref="L2223" si="2132">SUM(L2224:L2232)</f>
        <v>49.138028246499722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4.2411348053230102E-3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5.2280866568269095E-3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3.5452570050912499E-3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4.56620733805863E-4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2.5411576158784299E-4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4.2426336913974701E-4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3.3474824352128598E-3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3.3974188716658599E-3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1.20134173469664E-3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40.082879345411499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21.541024252433502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49.127697114927898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4.5069475183537305E-3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2.5285595513382499E-3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5.1602694628976702E-3</v>
      </c>
      <c r="N2232" s="1"/>
    </row>
    <row r="2233" spans="2:14" x14ac:dyDescent="0.35">
      <c r="B2233" s="5" t="str">
        <f>SPS4_FIN_Mid!B1822</f>
        <v>SPS1</v>
      </c>
      <c r="C2233" s="5" t="str">
        <f>SPS4_FIN_Mid!C1822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4.1873147587325299</v>
      </c>
      <c r="K2233" s="3">
        <f t="shared" si="2133"/>
        <v>4.3523516172439338</v>
      </c>
      <c r="L2233" s="3">
        <f t="shared" ref="L2233" si="2134">SUM(L2234,L2253)</f>
        <v>4.5095105441494105</v>
      </c>
      <c r="N2233" s="1"/>
    </row>
    <row r="2234" spans="2:14" x14ac:dyDescent="0.35">
      <c r="B2234" s="5" t="str">
        <f>SPS4_FIN_Mid!B1822</f>
        <v>SPS1</v>
      </c>
      <c r="C2234" s="5" t="str">
        <f>SPS4_FIN_Mid!C1822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3.3915605376180196</v>
      </c>
      <c r="K2234" s="1">
        <f t="shared" si="2135"/>
        <v>3.5230646731293374</v>
      </c>
      <c r="L2234" s="1">
        <f t="shared" ref="L2234" si="2136">SUM(L2235,L2238,L2240,L2243,L2245,L2247,L2249,L2251)</f>
        <v>3.3722805336013124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1.4176678220555048</v>
      </c>
      <c r="K2235" s="1">
        <f t="shared" si="2137"/>
        <v>1.6216802004419415</v>
      </c>
      <c r="L2235" s="1">
        <f t="shared" ref="L2235" si="2138">SUM(L2236:L2237)</f>
        <v>2.2464852931786266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9.2734744794064107E-3</v>
      </c>
      <c r="K2236" s="1" cm="1">
        <f t="array" ref="K2236">SUMPRODUCT(([2]OUT_FinalEnergyCons!$B$4:$B$10000="var_ncap")*1,(ISNUMBER(SEARCH("RH*-SHELCBR",[2]OUT_FinalEnergyCons!$A$4:$A$10000)))*1,[2]OUT_FinalEnergyCons!I$4:I$10000)</f>
        <v>7.7795270711023695E-4</v>
      </c>
      <c r="L2236" s="1" cm="1">
        <f t="array" ref="L2236">SUMPRODUCT(([2]OUT_FinalEnergyCons!$B$4:$B$10000="var_ncap")*1,(ISNUMBER(SEARCH("RH*-SHELCBR",[2]OUT_FinalEnergyCons!$A$4:$A$10000)))*1,[2]OUT_FinalEnergyCons!J$4:J$10000)</f>
        <v>7.6255199227562163E-5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1.4083943475760983</v>
      </c>
      <c r="K2237" s="1" cm="1">
        <f t="array" ref="K2237">SUMPRODUCT(([2]OUT_FinalEnergyCons!$B$4:$B$10000="var_ncap")*1,ISNUMBER(SEARCH("RH*-SHELCHP",[2]OUT_FinalEnergyCons!$A$4:$A$10000))*1,[2]OUT_FinalEnergyCons!I$4:I$10000)</f>
        <v>1.6209022477348312</v>
      </c>
      <c r="L2237" s="1" cm="1">
        <f t="array" ref="L2237">SUMPRODUCT(([2]OUT_FinalEnergyCons!$B$4:$B$10000="var_ncap")*1,ISNUMBER(SEARCH("RH*-SHELCHP",[2]OUT_FinalEnergyCons!$A$4:$A$10000))*1,[2]OUT_FinalEnergyCons!J$4:J$10000)</f>
        <v>2.2464090379793991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0.50093430549657503</v>
      </c>
      <c r="K2238" s="1">
        <f t="shared" si="2142"/>
        <v>0.54391717733629008</v>
      </c>
      <c r="L2238" s="1">
        <f t="shared" si="2142"/>
        <v>2.0448945613565332E-7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0.50093430549657503</v>
      </c>
      <c r="K2239" s="1" cm="1">
        <f t="array" ref="K2239">SUMPRODUCT(([2]OUT_FinalEnergyCons!$B$4:$B$10000="var_ncap")*1, (ISNUMBER(SEARCH("RH*-SHLFOBR",[2]OUT_FinalEnergyCons!$A$4:$A$10000)))*1,[2]OUT_FinalEnergyCons!I$4:I$10000)</f>
        <v>0.54391717733629008</v>
      </c>
      <c r="L2239" s="1" cm="1">
        <f t="array" ref="L2239">SUMPRODUCT(([2]OUT_FinalEnergyCons!$B$4:$B$10000="var_ncap")*1, (ISNUMBER(SEARCH("RH*-SHLFOBR",[2]OUT_FinalEnergyCons!$A$4:$A$10000)))*1,[2]OUT_FinalEnergyCons!J$4:J$10000)</f>
        <v>2.0448945613565332E-7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0.90757403037472639</v>
      </c>
      <c r="K2240" s="1">
        <f t="shared" si="2143"/>
        <v>1.1838627890652158</v>
      </c>
      <c r="L2240" s="1">
        <f t="shared" ref="L2240" si="2144">SUM(L2241:L2242)</f>
        <v>0.92354044814875536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0.75719162523892425</v>
      </c>
      <c r="K2241" s="1" cm="1">
        <f t="array" ref="K2241">SUMPRODUCT(([2]OUT_FinalEnergyCons!$B$4:$B$10000="var_ncap")*1, (ISNUMBER(SEARCH("RH*-SHNGABR",[2]OUT_FinalEnergyCons!$A$4:$A$10000)))*1,[2]OUT_FinalEnergyCons!I$4:I$10000)</f>
        <v>0.61746365282319959</v>
      </c>
      <c r="L2241" s="1" cm="1">
        <f t="array" ref="L2241">SUMPRODUCT(([2]OUT_FinalEnergyCons!$B$4:$B$10000="var_ncap")*1, (ISNUMBER(SEARCH("RH*-SHNGABR",[2]OUT_FinalEnergyCons!$A$4:$A$10000)))*1,[2]OUT_FinalEnergyCons!J$4:J$10000)</f>
        <v>1.5756485486325057E-2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0.15038240513580209</v>
      </c>
      <c r="K2242" s="1" cm="1">
        <f t="array" ref="K2242">SUMPRODUCT(([2]OUT_FinalEnergyCons!$B$4:$B$10000="var_ncap")*1,ISNUMBER(SEARCH("RH*-SHngahp",[2]OUT_FinalEnergyCons!$A$4:$A$10000))*1,[2]OUT_FinalEnergyCons!I$4:I$10000)</f>
        <v>0.5663991362420161</v>
      </c>
      <c r="L2242" s="1" cm="1">
        <f t="array" ref="L2242">SUMPRODUCT(([2]OUT_FinalEnergyCons!$B$4:$B$10000="var_ncap")*1,ISNUMBER(SEARCH("RH*-SHngahp",[2]OUT_FinalEnergyCons!$A$4:$A$10000))*1,[2]OUT_FinalEnergyCons!J$4:J$10000)</f>
        <v>0.90778396266243033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0.53853659102125528</v>
      </c>
      <c r="K2245" s="1">
        <f t="shared" si="2146"/>
        <v>0.1391655496890383</v>
      </c>
      <c r="L2245" s="1">
        <f t="shared" si="2146"/>
        <v>0.16422069939174699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0.53853659102125528</v>
      </c>
      <c r="K2246" s="1" cm="1">
        <f t="array" ref="K2246">SUMPRODUCT(([2]OUT_FinalEnergyCons!$B$4:$B$10000="var_ncap")*1, (ISNUMBER(SEARCH("RH*-SHWODBR",[2]OUT_FinalEnergyCons!$A$4:$A$10000)))*1,[2]OUT_FinalEnergyCons!I$4:I$10000)</f>
        <v>0.1391655496890383</v>
      </c>
      <c r="L2246" s="1" cm="1">
        <f t="array" ref="L2246">SUMPRODUCT(([2]OUT_FinalEnergyCons!$B$4:$B$10000="var_ncap")*1, (ISNUMBER(SEARCH("RH*-SHWODBR",[2]OUT_FinalEnergyCons!$A$4:$A$10000)))*1,[2]OUT_FinalEnergyCons!J$4:J$10000)</f>
        <v>0.16422069939174699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2.6630225317640119E-2</v>
      </c>
      <c r="K2247" s="1">
        <f t="shared" si="2147"/>
        <v>2.8796367358590532E-2</v>
      </c>
      <c r="L2247" s="1">
        <f t="shared" si="2147"/>
        <v>3.6206478079920966E-2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2.6630225317640119E-2</v>
      </c>
      <c r="K2248" s="1" cm="1">
        <f t="array" ref="K2248">SUMPRODUCT(([2]OUT_FinalEnergyCons!$B$4:$B$10000="var_ncap")*1, (ISNUMBER(SEARCH("RH*-SHPLTBR",[2]OUT_FinalEnergyCons!$A$4:$A$10000)))*1,[2]OUT_FinalEnergyCons!I$4:I$10000)</f>
        <v>2.8796367358590532E-2</v>
      </c>
      <c r="L2248" s="1" cm="1">
        <f t="array" ref="L2248">SUMPRODUCT(([2]OUT_FinalEnergyCons!$B$4:$B$10000="var_ncap")*1, (ISNUMBER(SEARCH("RH*-SHPLTBR",[2]OUT_FinalEnergyCons!$A$4:$A$10000)))*1,[2]OUT_FinalEnergyCons!J$4:J$10000)</f>
        <v>3.6206478079920966E-2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2.175633523183114E-4</v>
      </c>
      <c r="K2249" s="1">
        <f t="shared" si="2148"/>
        <v>5.6425892382609361E-3</v>
      </c>
      <c r="L2249" s="1">
        <f t="shared" si="2148"/>
        <v>1.8274103128064429E-3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2.175633523183114E-4</v>
      </c>
      <c r="K2250" s="1" cm="1">
        <f t="array" ref="K2250">SUMPRODUCT(([2]OUT_FinalEnergyCons!$B$4:$B$10000="var_ncap")*1, (ISNUMBER(SEARCH("RH*-SHSOLBR",[2]OUT_FinalEnergyCons!$A$4:$A$10000)))*1,[2]OUT_FinalEnergyCons!I$4:I$10000)</f>
        <v>5.6425892382609361E-3</v>
      </c>
      <c r="L2250" s="1" cm="1">
        <f t="array" ref="L2250">SUMPRODUCT(([2]OUT_FinalEnergyCons!$B$4:$B$10000="var_ncap")*1, (ISNUMBER(SEARCH("RH*-SHSOLBR",[2]OUT_FinalEnergyCons!$A$4:$A$10000)))*1,[2]OUT_FinalEnergyCons!J$4:J$10000)</f>
        <v>1.8274103128064429E-3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0.79575422111451077</v>
      </c>
      <c r="K2253" s="1">
        <f t="shared" si="2150"/>
        <v>0.82928694411459625</v>
      </c>
      <c r="L2253" s="1">
        <f t="shared" ref="L2253" si="2151">SUM(L2254,L2257,L2259,L2262,L2264,L2266,L2268,L2270)</f>
        <v>1.1372300105480981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0.3418068738536596</v>
      </c>
      <c r="K2254" s="1">
        <f t="shared" si="2152"/>
        <v>0.35507938808751871</v>
      </c>
      <c r="L2254" s="1">
        <f t="shared" ref="L2254" si="2153">SUM(L2255:L2256)</f>
        <v>0.61226141561073766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6.5121217029313602E-2</v>
      </c>
      <c r="K2255" s="1" cm="1">
        <f t="array" ref="K2255">SUMPRODUCT(([2]OUT_FinalEnergyCons!$B$4:$B$10000="var_ncap")*1,(ISNUMBER(SEARCH("RH*-WHELCBR",[2]OUT_FinalEnergyCons!$A$4:$A$10000)))*1,[2]OUT_FinalEnergyCons!I$4:I$10000)</f>
        <v>8.1287043572805695E-2</v>
      </c>
      <c r="L2255" s="1" cm="1">
        <f t="array" ref="L2255">SUMPRODUCT(([2]OUT_FinalEnergyCons!$B$4:$B$10000="var_ncap")*1,(ISNUMBER(SEARCH("RH*-WHELCBR",[2]OUT_FinalEnergyCons!$A$4:$A$10000)))*1,[2]OUT_FinalEnergyCons!J$4:J$10000)</f>
        <v>4.4257806448620603E-2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0.27668565682434598</v>
      </c>
      <c r="K2256" s="1" cm="1">
        <f t="array" ref="K2256">SUMPRODUCT(([2]OUT_FinalEnergyCons!$B$4:$B$10000="var_ncap")*1,ISNUMBER(SEARCH("RH*-WHELCHP",[2]OUT_FinalEnergyCons!$A$4:$A$10000))*1,[2]OUT_FinalEnergyCons!I$4:I$10000)</f>
        <v>0.27379234451471302</v>
      </c>
      <c r="L2256" s="1" cm="1">
        <f t="array" ref="L2256">SUMPRODUCT(([2]OUT_FinalEnergyCons!$B$4:$B$10000="var_ncap")*1,ISNUMBER(SEARCH("RH*-WHELCHP",[2]OUT_FinalEnergyCons!$A$4:$A$10000))*1,[2]OUT_FinalEnergyCons!J$4:J$10000)</f>
        <v>0.56800360916211701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5.0949859442841201E-2</v>
      </c>
      <c r="K2257" s="1">
        <f t="shared" si="2154"/>
        <v>8.0977776090813705E-2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5.0949859442841201E-2</v>
      </c>
      <c r="K2258" s="1" cm="1">
        <f t="array" ref="K2258">SUMPRODUCT(([2]OUT_FinalEnergyCons!$B$4:$B$10000="var_ncap")*1, (ISNUMBER(SEARCH("RH*-WHLFOBR",[2]OUT_FinalEnergyCons!$A$4:$A$10000)))*1,[2]OUT_FinalEnergyCons!I$4:I$10000)</f>
        <v>8.0977776090813705E-2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0.21032503852278031</v>
      </c>
      <c r="K2259" s="1">
        <f t="shared" si="2155"/>
        <v>0.21019162243556039</v>
      </c>
      <c r="L2259" s="1">
        <f t="shared" ref="L2259" si="2156">SUM(L2260:L2261)</f>
        <v>0.30311917347600148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0.15178519051589401</v>
      </c>
      <c r="K2260" s="1" cm="1">
        <f t="array" ref="K2260">SUMPRODUCT(([2]OUT_FinalEnergyCons!$B$4:$B$10000="var_ncap")*1, (ISNUMBER(SEARCH("RH*-WHNGABR",[2]OUT_FinalEnergyCons!$A$4:$A$10000)))*1,[2]OUT_FinalEnergyCons!I$4:I$10000)</f>
        <v>7.5777522982712398E-2</v>
      </c>
      <c r="L2260" s="1" cm="1">
        <f t="array" ref="L2260">SUMPRODUCT(([2]OUT_FinalEnergyCons!$B$4:$B$10000="var_ncap")*1, (ISNUMBER(SEARCH("RH*-WHNGABR",[2]OUT_FinalEnergyCons!$A$4:$A$10000)))*1,[2]OUT_FinalEnergyCons!J$4:J$10000)</f>
        <v>3.6715922521869497E-2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5.8539848006886303E-2</v>
      </c>
      <c r="K2261" s="1" cm="1">
        <f t="array" ref="K2261">SUMPRODUCT(([2]OUT_FinalEnergyCons!$B$4:$B$10000="var_ncap")*1,ISNUMBER(SEARCH("RH*-WHngahp",[2]OUT_FinalEnergyCons!$A$4:$A$10000))*1,[2]OUT_FinalEnergyCons!I$4:I$10000)</f>
        <v>0.13441409945284799</v>
      </c>
      <c r="L2261" s="1" cm="1">
        <f t="array" ref="L2261">SUMPRODUCT(([2]OUT_FinalEnergyCons!$B$4:$B$10000="var_ncap")*1,ISNUMBER(SEARCH("RH*-WHngahp",[2]OUT_FinalEnergyCons!$A$4:$A$10000))*1,[2]OUT_FinalEnergyCons!J$4:J$10000)</f>
        <v>0.26640325095413198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3.8272479531145598E-2</v>
      </c>
      <c r="K2264" s="1">
        <f t="shared" si="2158"/>
        <v>4.5011463080663401E-2</v>
      </c>
      <c r="L2264" s="1">
        <f t="shared" si="2158"/>
        <v>4.6918730236983203E-2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3.8272479531145598E-2</v>
      </c>
      <c r="K2265" s="1" cm="1">
        <f t="array" ref="K2265">SUMPRODUCT(([2]OUT_FinalEnergyCons!$B$4:$B$10000="var_ncap")*1, (ISNUMBER(SEARCH("RH*-WHWODBR",[2]OUT_FinalEnergyCons!$A$4:$A$10000)))*1,[2]OUT_FinalEnergyCons!I$4:I$10000)</f>
        <v>4.5011463080663401E-2</v>
      </c>
      <c r="L2265" s="1" cm="1">
        <f t="array" ref="L2265">SUMPRODUCT(([2]OUT_FinalEnergyCons!$B$4:$B$10000="var_ncap")*1, (ISNUMBER(SEARCH("RH*-WHWODBR",[2]OUT_FinalEnergyCons!$A$4:$A$10000)))*1,[2]OUT_FinalEnergyCons!J$4:J$10000)</f>
        <v>4.6918730236983203E-2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9.3689286032850594E-3</v>
      </c>
      <c r="K2266" s="1">
        <f t="shared" si="2159"/>
        <v>6.5186897249450903E-3</v>
      </c>
      <c r="L2266" s="1">
        <f t="shared" si="2159"/>
        <v>1.3155159045218801E-2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9.3689286032850594E-3</v>
      </c>
      <c r="K2267" s="1" cm="1">
        <f t="array" ref="K2267">SUMPRODUCT(([2]OUT_FinalEnergyCons!$B$4:$B$10000="var_ncap")*1, (ISNUMBER(SEARCH("RH*-WHPLTBR",[2]OUT_FinalEnergyCons!$A$4:$A$10000)))*1,[2]OUT_FinalEnergyCons!I$4:I$10000)</f>
        <v>6.5186897249450903E-3</v>
      </c>
      <c r="L2267" s="1" cm="1">
        <f t="array" ref="L2267">SUMPRODUCT(([2]OUT_FinalEnergyCons!$B$4:$B$10000="var_ncap")*1, (ISNUMBER(SEARCH("RH*-WHPLTBR",[2]OUT_FinalEnergyCons!$A$4:$A$10000)))*1,[2]OUT_FinalEnergyCons!J$4:J$10000)</f>
        <v>1.3155159045218801E-2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0.14503104116079901</v>
      </c>
      <c r="K2268" s="1">
        <f t="shared" si="2163"/>
        <v>0.13150800469509499</v>
      </c>
      <c r="L2268" s="1">
        <f t="shared" si="2163"/>
        <v>0.16177553217915699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0.14503104116079901</v>
      </c>
      <c r="K2269" s="1" cm="1">
        <f t="array" ref="K2269">SUMPRODUCT(([2]OUT_FinalEnergyCons!$B$4:$B$10000="var_ncap")*1, (ISNUMBER(SEARCH("RH*-WHSOLBR",[2]OUT_FinalEnergyCons!$A$4:$A$10000)))*1,[2]OUT_FinalEnergyCons!I$4:I$10000)</f>
        <v>0.13150800469509499</v>
      </c>
      <c r="L2269" s="1" cm="1">
        <f t="array" ref="L2269">SUMPRODUCT(([2]OUT_FinalEnergyCons!$B$4:$B$10000="var_ncap")*1, (ISNUMBER(SEARCH("RH*-WHSOLBR",[2]OUT_FinalEnergyCons!$A$4:$A$10000)))*1,[2]OUT_FinalEnergyCons!J$4:J$10000)</f>
        <v>0.16177553217915699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2.3809209014362085</v>
      </c>
      <c r="K2272" s="17">
        <f t="shared" si="2165"/>
        <v>1.0779674133926558</v>
      </c>
      <c r="L2272" s="17">
        <f t="shared" ref="L2272" si="2166">SUM(L2273,L2276,L2279,L2283,L2285,L2287,L2289,L2291,L2293)</f>
        <v>1.6879117527467431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0.64202594043108596</v>
      </c>
      <c r="K2273" s="18">
        <f t="shared" si="2167"/>
        <v>0.3874933082477004</v>
      </c>
      <c r="L2273" s="18">
        <f t="shared" ref="L2273" si="2168">SUM(L2274:L2275)</f>
        <v>1.039246824277037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0.49258187306380802</v>
      </c>
      <c r="K2274" s="1" cm="1">
        <f t="array" ref="K2274">SUMPRODUCT(([2]OUT_FinalEnergyCons!$B$4:$B$10000="var_ncap")*1,  (ISNUMBER(SEARCH("ITOT-SWHELCBR",[2]OUT_FinalEnergyCons!$A$4:$A$10000)))*1,[2]OUT_FinalEnergyCons!I$4:I$10000)</f>
        <v>0.31982350260759002</v>
      </c>
      <c r="L2274" s="1" cm="1">
        <f t="array" ref="L2274">SUMPRODUCT(([2]OUT_FinalEnergyCons!$B$4:$B$10000="var_ncap")*1,  (ISNUMBER(SEARCH("ITOT-SWHELCBR",[2]OUT_FinalEnergyCons!$A$4:$A$10000)))*1,[2]OUT_FinalEnergyCons!J$4:J$10000)</f>
        <v>0.42529351616684502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0.149444067367278</v>
      </c>
      <c r="K2275" s="1" cm="1">
        <f t="array" ref="K2275">SUMPRODUCT(([2]OUT_FinalEnergyCons!$B$4:$B$10000="var_ncap")*1,  (ISNUMBER(SEARCH("ITOT-SWHELCHP",[2]OUT_FinalEnergyCons!$A$4:$A$10000)))*1,[2]OUT_FinalEnergyCons!I$4:I$10000)</f>
        <v>6.7669805640110395E-2</v>
      </c>
      <c r="L2275" s="1" cm="1">
        <f t="array" ref="L2275">SUMPRODUCT(([2]OUT_FinalEnergyCons!$B$4:$B$10000="var_ncap")*1,  (ISNUMBER(SEARCH("ITOT-SWHELCHP",[2]OUT_FinalEnergyCons!$A$4:$A$10000)))*1,[2]OUT_FinalEnergyCons!J$4:J$10000)</f>
        <v>0.613953308110192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0.18502142229909152</v>
      </c>
      <c r="K2276" s="18">
        <f t="shared" si="2169"/>
        <v>8.3108019068619599E-5</v>
      </c>
      <c r="L2276" s="18">
        <f t="shared" ref="L2276" si="2170">SUM(L2277:L2278)</f>
        <v>1.106542097921463E-5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0.18496734573601201</v>
      </c>
      <c r="K2277" s="1" cm="1">
        <f t="array" ref="K2277">SUMPRODUCT(([2]OUT_FinalEnergyCons!$B$4:$B$10000="var_ncap")*1,  (ISNUMBER(SEARCH("ITOT-SWHLFOBR",[2]OUT_FinalEnergyCons!$A$4:$A$10000)))*1,[2]OUT_FinalEnergyCons!I$4:I$10000)</f>
        <v>6.8775087812511797E-5</v>
      </c>
      <c r="L2277" s="1" cm="1">
        <f t="array" ref="L2277">SUMPRODUCT(([2]OUT_FinalEnergyCons!$B$4:$B$10000="var_ncap")*1,  (ISNUMBER(SEARCH("ITOT-SWHLFOBR",[2]OUT_FinalEnergyCons!$A$4:$A$10000)))*1,[2]OUT_FinalEnergyCons!J$4:J$10000)</f>
        <v>9.9908171897538006E-6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5.4076563079522898E-5</v>
      </c>
      <c r="K2278" s="1" cm="1">
        <f t="array" ref="K2278">SUMPRODUCT(([2]OUT_FinalEnergyCons!$B$4:$B$10000="var_ncap")*1,  (ISNUMBER(SEARCH("ITOT-SWHHFOBR",[2]OUT_FinalEnergyCons!$A$4:$A$10000)))*1,[2]OUT_FinalEnergyCons!I$4:I$10000)</f>
        <v>1.4332931256107801E-5</v>
      </c>
      <c r="L2278" s="1" cm="1">
        <f t="array" ref="L2278">SUMPRODUCT(([2]OUT_FinalEnergyCons!$B$4:$B$10000="var_ncap")*1,  (ISNUMBER(SEARCH("ITOT-SWHHFOBR",[2]OUT_FinalEnergyCons!$A$4:$A$10000)))*1,[2]OUT_FinalEnergyCons!J$4:J$10000)</f>
        <v>1.0746037894608299E-6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0.9726699496357406</v>
      </c>
      <c r="K2279" s="18">
        <f t="shared" si="2171"/>
        <v>0.39003066492265592</v>
      </c>
      <c r="L2279" s="18">
        <f t="shared" ref="L2279" si="2172">SUM(L2280:L2281)</f>
        <v>0.1654081457014728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0.97256022982665702</v>
      </c>
      <c r="K2280" s="1" cm="1">
        <f t="array" ref="K2280">SUMPRODUCT(([2]OUT_FinalEnergyCons!$B$4:$B$10000="var_ncap")*1,  (ISNUMBER(SEARCH("ITOT-SWHNGA*BR",[2]OUT_FinalEnergyCons!$A$4:$A$10000)))*1,[2]OUT_FinalEnergyCons!I$4:I$10000)</f>
        <v>0.37919261655105102</v>
      </c>
      <c r="L2280" s="1" cm="1">
        <f t="array" ref="L2280">SUMPRODUCT(([2]OUT_FinalEnergyCons!$B$4:$B$10000="var_ncap")*1,  (ISNUMBER(SEARCH("ITOT-SWHNGA*BR",[2]OUT_FinalEnergyCons!$A$4:$A$10000)))*1,[2]OUT_FinalEnergyCons!J$4:J$10000)</f>
        <v>0.162668514933617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1.09719809083581E-4</v>
      </c>
      <c r="K2281" s="1" cm="1">
        <f t="array" ref="K2281">SUMPRODUCT(([2]OUT_FinalEnergyCons!$B$4:$B$10000="var_ncap")*1,  (ISNUMBER(SEARCH("ITOT-SWHNGAHP",[2]OUT_FinalEnergyCons!$A$4:$A$10000)))*1,[2]OUT_FinalEnergyCons!I$4:I$10000)</f>
        <v>1.0838048371604901E-2</v>
      </c>
      <c r="L2281" s="1" cm="1">
        <f t="array" ref="L2281">SUMPRODUCT(([2]OUT_FinalEnergyCons!$B$4:$B$10000="var_ncap")*1,  (ISNUMBER(SEARCH("ITOT-SWHNGAHP",[2]OUT_FinalEnergyCons!$A$4:$A$10000)))*1,[2]OUT_FinalEnergyCons!J$4:J$10000)</f>
        <v>2.7396307678557901E-3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0.16961697226415701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7.5489544092914501E-2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0.18115541524470299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4.7910599731426203E-5</v>
      </c>
      <c r="K2283" s="1">
        <f t="shared" si="2173"/>
        <v>5.9144685744447596E-6</v>
      </c>
      <c r="L2283" s="1">
        <f t="shared" si="2173"/>
        <v>8.5805683042753897E-6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4.7910599731426203E-5</v>
      </c>
      <c r="K2284" s="1" cm="1">
        <f t="array" ref="K2284">SUMPRODUCT(([2]OUT_FinalEnergyCons!$B$4:$B$10000="var_ncap")*1,  (ISNUMBER(SEARCH("ITOT-SWHCOA*BR",[2]OUT_FinalEnergyCons!$A$4:$A$10000)))*1,[2]OUT_FinalEnergyCons!I$4:I$10000)</f>
        <v>5.9144685744447596E-6</v>
      </c>
      <c r="L2284" s="1" cm="1">
        <f t="array" ref="L2284">SUMPRODUCT(([2]OUT_FinalEnergyCons!$B$4:$B$10000="var_ncap")*1,  (ISNUMBER(SEARCH("ITOT-SWHCOA*BR",[2]OUT_FinalEnergyCons!$A$4:$A$10000)))*1,[2]OUT_FinalEnergyCons!J$4:J$10000)</f>
        <v>8.5805683042753897E-6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0.234677067051305</v>
      </c>
      <c r="K2285" s="1">
        <f t="shared" si="2174"/>
        <v>9.8659304160035197E-2</v>
      </c>
      <c r="L2285" s="1">
        <f t="shared" si="2174"/>
        <v>0.15670117775123099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0.234677067051305</v>
      </c>
      <c r="K2286" s="1" cm="1">
        <f t="array" ref="K2286">SUMPRODUCT(([2]OUT_FinalEnergyCons!$B$4:$B$10000="var_ncap")*1,  (ISNUMBER(SEARCH("ITOT-SWHWOD*BR",[2]OUT_FinalEnergyCons!$A$4:$A$10000)))*1,[2]OUT_FinalEnergyCons!I$4:I$10000)</f>
        <v>9.8659304160035197E-2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0.15670117775123099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2.8369057152094802E-2</v>
      </c>
      <c r="K2287" s="1">
        <f t="shared" si="2175"/>
        <v>1.2474155272439899E-2</v>
      </c>
      <c r="L2287" s="1">
        <f t="shared" si="2175"/>
        <v>1.94645928550264E-2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2.8369057152094802E-2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1.2474155272439899E-2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1.94645928550264E-2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0.222517765044459</v>
      </c>
      <c r="K2289" s="1">
        <f t="shared" si="2176"/>
        <v>9.3945423066077005E-2</v>
      </c>
      <c r="L2289" s="1">
        <f t="shared" si="2176"/>
        <v>0.21934597527036001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0.222517765044459</v>
      </c>
      <c r="K2290" s="1" cm="1">
        <f t="array" ref="K2290">SUMPRODUCT(([2]OUT_FinalEnergyCons!$B$4:$B$10000="var_ncap")*1,  (ISNUMBER(SEARCH("ITOT-SWHWST*BR",[2]OUT_FinalEnergyCons!$A$4:$A$10000)))*1,[2]OUT_FinalEnergyCons!I$4:I$10000)</f>
        <v>9.3945423066077005E-2</v>
      </c>
      <c r="L2290" s="1" cm="1">
        <f t="array" ref="L2290">SUMPRODUCT(([2]OUT_FinalEnergyCons!$B$4:$B$10000="var_ncap")*1,  (ISNUMBER(SEARCH("ITOT-SWHWST*BR",[2]OUT_FinalEnergyCons!$A$4:$A$10000)))*1,[2]OUT_FinalEnergyCons!J$4:J$10000)</f>
        <v>0.21934597527036001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9.5413916750182598E-2</v>
      </c>
      <c r="K2291" s="1">
        <f t="shared" si="2177"/>
        <v>9.5149406542611406E-2</v>
      </c>
      <c r="L2291" s="1">
        <f t="shared" si="2177"/>
        <v>8.1149946244159499E-2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9.5413916750182598E-2</v>
      </c>
      <c r="K2292" s="1" cm="1">
        <f t="array" ref="K2292">SUMPRODUCT(([2]OUT_FinalEnergyCons!$B$4:$B$10000="var_ncap")*1, (ISNUMBER(SEARCH("ITOT-SWHSOLBR",[2]OUT_FinalEnergyCons!$A$4:$A$10000)))*1,[2]OUT_FinalEnergyCons!I$4:I$10000)</f>
        <v>9.5149406542611406E-2</v>
      </c>
      <c r="L2292" s="1" cm="1">
        <f t="array" ref="L2292">SUMPRODUCT(([2]OUT_FinalEnergyCons!$B$4:$B$10000="var_ncap")*1, (ISNUMBER(SEARCH("ITOT-SWHSOLBR",[2]OUT_FinalEnergyCons!$A$4:$A$10000)))*1,[2]OUT_FinalEnergyCons!J$4:J$10000)</f>
        <v>8.1149946244159499E-2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1.7787247251710401E-4</v>
      </c>
      <c r="K2293" s="1">
        <f t="shared" si="2178"/>
        <v>1.2612869349275699E-4</v>
      </c>
      <c r="L2293" s="1">
        <f t="shared" si="2178"/>
        <v>6.57544465817293E-3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1.7787247251710401E-4</v>
      </c>
      <c r="K2294" s="1" cm="1">
        <f t="array" ref="K2294">SUMPRODUCT(([2]OUT_FinalEnergyCons!$B$4:$B$10000="var_ncap")*1, (ISNUMBER(SEARCH("ITOT-SWHH2BR",[2]OUT_FinalEnergyCons!$A$4:$A$10000)))*1,[2]OUT_FinalEnergyCons!I$4:I$10000)</f>
        <v>1.2612869349275699E-4</v>
      </c>
      <c r="L2294" s="1" cm="1">
        <f t="array" ref="L2294">SUMPRODUCT(([2]OUT_FinalEnergyCons!$B$4:$B$10000="var_ncap")*1, (ISNUMBER(SEARCH("ITOT-SWHH2BR",[2]OUT_FinalEnergyCons!$A$4:$A$10000)))*1,[2]OUT_FinalEnergyCons!J$4:J$10000)</f>
        <v>6.57544465817293E-3</v>
      </c>
      <c r="N2294" s="1"/>
    </row>
    <row r="2295" spans="2:14" x14ac:dyDescent="0.35">
      <c r="B2295" s="9" t="str">
        <f>SPS4_FIN_Mid!B1813</f>
        <v>SPS1</v>
      </c>
      <c r="C2295" s="9" t="str">
        <f>SPS4_FIN_Mid!C1813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2.5215480058196911</v>
      </c>
      <c r="K2295" s="17">
        <f t="shared" si="2179"/>
        <v>1.7393592702425182</v>
      </c>
      <c r="L2295" s="17">
        <f t="shared" ref="L2295" si="2180">SUM(L2296,L2299,L2301,L2305,L2307,L2309,L2311)</f>
        <v>2.1264529662931277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0.4383806376643225</v>
      </c>
      <c r="K2296" s="1">
        <f t="shared" si="2183"/>
        <v>0.2974824012069997</v>
      </c>
      <c r="L2296" s="1">
        <f t="shared" ref="L2296" si="2184">SUM(L2297:L2298)</f>
        <v>0.72844345652519848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1.6012571064301501E-2</v>
      </c>
      <c r="K2297" s="1" cm="1">
        <f t="array" ref="K2297">SUMPRODUCT(([2]OUT_FinalEnergyCons!$B$4:$B$10000="var_ncap")*1, (ISNUMBER(SEARCH("SCOM-SHELCBR",[2]OUT_FinalEnergyCons!$A$4:$A$10000)))*1,[2]OUT_FinalEnergyCons!I$4:I$10000)</f>
        <v>1.1075068531340699E-2</v>
      </c>
      <c r="L2297" s="1" cm="1">
        <f t="array" ref="L2297">SUMPRODUCT(([2]OUT_FinalEnergyCons!$B$4:$B$10000="var_ncap")*1, (ISNUMBER(SEARCH("SCOM-SHELCBR",[2]OUT_FinalEnergyCons!$A$4:$A$10000)))*1,[2]OUT_FinalEnergyCons!J$4:J$10000)</f>
        <v>8.6542087436495205E-3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0.42236806660002102</v>
      </c>
      <c r="K2298" s="1" cm="1">
        <f t="array" ref="K2298">SUMPRODUCT(([2]OUT_FinalEnergyCons!$B$4:$B$10000="var_ncap")*1, (ISNUMBER(SEARCH("SCOM-SHELCHP",[2]OUT_FinalEnergyCons!$A$4:$A$10000)))*1,[2]OUT_FinalEnergyCons!I$4:I$10000)</f>
        <v>0.28640733267565899</v>
      </c>
      <c r="L2298" s="1" cm="1">
        <f t="array" ref="L2298">SUMPRODUCT(([2]OUT_FinalEnergyCons!$B$4:$B$10000="var_ncap")*1, (ISNUMBER(SEARCH("SCOM-SHELCHP",[2]OUT_FinalEnergyCons!$A$4:$A$10000)))*1,[2]OUT_FinalEnergyCons!J$4:J$10000)</f>
        <v>0.71978924778154896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0.488451963320993</v>
      </c>
      <c r="K2299" s="1">
        <f t="shared" si="2185"/>
        <v>0.31600477214686401</v>
      </c>
      <c r="L2299" s="1">
        <f t="shared" si="2185"/>
        <v>2.5365287802145998E-5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0.488451963320993</v>
      </c>
      <c r="K2300" s="1" cm="1">
        <f t="array" ref="K2300">SUMPRODUCT(([2]OUT_FinalEnergyCons!$B$4:$B$10000="var_ncap")*1,(ISNUMBER(SEARCH("SCOM-SHLFOBR",[2]OUT_FinalEnergyCons!$A$4:$A$10000)))*1,[2]OUT_FinalEnergyCons!I$4:I$10000)</f>
        <v>0.31600477214686401</v>
      </c>
      <c r="L2300" s="1" cm="1">
        <f t="array" ref="L2300">SUMPRODUCT(([2]OUT_FinalEnergyCons!$B$4:$B$10000="var_ncap")*1,(ISNUMBER(SEARCH("SCOM-SHLFOBR",[2]OUT_FinalEnergyCons!$A$4:$A$10000)))*1,[2]OUT_FinalEnergyCons!J$4:J$10000)</f>
        <v>2.5365287802145998E-5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0.60755569464038839</v>
      </c>
      <c r="K2301" s="1">
        <f t="shared" si="2187"/>
        <v>0.8623235195626926</v>
      </c>
      <c r="L2301" s="1">
        <f t="shared" ref="L2301" si="2188">SUM(L2302:L2304)</f>
        <v>0.51864021272326466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0.53600119060641405</v>
      </c>
      <c r="K2302" s="1" cm="1">
        <f t="array" ref="K2302">SUMPRODUCT(([2]OUT_FinalEnergyCons!$B$4:$B$10000="var_ncap")*1, (ISNUMBER(SEARCH("SCOM-SHNGABR",[2]OUT_FinalEnergyCons!$A$4:$A$10000)))*1,[2]OUT_FinalEnergyCons!I$4:I$10000)</f>
        <v>0.62665282304088599</v>
      </c>
      <c r="L2302" s="1" cm="1">
        <f t="array" ref="L2302">SUMPRODUCT(([2]OUT_FinalEnergyCons!$B$4:$B$10000="var_ncap")*1, (ISNUMBER(SEARCH("SCOM-SHNGABR",[2]OUT_FinalEnergyCons!$A$4:$A$10000)))*1,[2]OUT_FinalEnergyCons!J$4:J$10000)</f>
        <v>0.115031787369899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7.1531180942447495E-2</v>
      </c>
      <c r="K2303" s="1" cm="1">
        <f t="array" ref="K2303">SUMPRODUCT(([2]OUT_FinalEnergyCons!$B$4:$B$10000="var_ncap")*1, (ISNUMBER(SEARCH("SCOM-SHngahp",[2]OUT_FinalEnergyCons!$A$4:$A$10000)))*1,[2]OUT_FinalEnergyCons!I$4:I$10000)</f>
        <v>0.23563954005719201</v>
      </c>
      <c r="L2303" s="1" cm="1">
        <f t="array" ref="L2303">SUMPRODUCT(([2]OUT_FinalEnergyCons!$B$4:$B$10000="var_ncap")*1, (ISNUMBER(SEARCH("SCOM-SHngahp",[2]OUT_FinalEnergyCons!$A$4:$A$10000)))*1,[2]OUT_FinalEnergyCons!J$4:J$10000)</f>
        <v>0.40358873176384902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2.3323091526902499E-5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3.1156464614608503E-5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1.9693589516612198E-5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0.39243567171851002</v>
      </c>
      <c r="K2305" s="1">
        <f t="shared" si="2189"/>
        <v>0.111097261803994</v>
      </c>
      <c r="L2305" s="1">
        <f t="shared" si="2189"/>
        <v>0.178360873579817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0.39243567171851002</v>
      </c>
      <c r="K2306" s="1" cm="1">
        <f t="array" ref="K2306">SUMPRODUCT(([2]OUT_FinalEnergyCons!$B$4:$B$10000="var_ncap")*1, (ISNUMBER(SEARCH("SCOM-SHWODBR",[2]OUT_FinalEnergyCons!$A$4:$A$10000)))*1,[2]OUT_FinalEnergyCons!I$4:I$10000)</f>
        <v>0.111097261803994</v>
      </c>
      <c r="L2306" s="1" cm="1">
        <f t="array" ref="L2306">SUMPRODUCT(([2]OUT_FinalEnergyCons!$B$4:$B$10000="var_ncap")*1, (ISNUMBER(SEARCH("SCOM-SHWODBR",[2]OUT_FinalEnergyCons!$A$4:$A$10000)))*1,[2]OUT_FinalEnergyCons!J$4:J$10000)</f>
        <v>0.178360873579817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5.0988166207754197E-2</v>
      </c>
      <c r="K2307" s="1">
        <f t="shared" si="2190"/>
        <v>3.7481402297301097E-2</v>
      </c>
      <c r="L2307" s="1">
        <f t="shared" si="2190"/>
        <v>6.5181302971843394E-2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5.0988166207754197E-2</v>
      </c>
      <c r="K2308" s="1" cm="1">
        <f t="array" ref="K2308">SUMPRODUCT(([2]OUT_FinalEnergyCons!$B$4:$B$10000="var_ncap")*1,(ISNUMBER(SEARCH("SCOM-SHPLTBR",[2]OUT_FinalEnergyCons!$A$4:$A$10000)))*1,[2]OUT_FinalEnergyCons!I$4:I$10000)</f>
        <v>3.7481402297301097E-2</v>
      </c>
      <c r="L2308" s="1" cm="1">
        <f t="array" ref="L2308">SUMPRODUCT(([2]OUT_FinalEnergyCons!$B$4:$B$10000="var_ncap")*1,(ISNUMBER(SEARCH("SCOM-SHPLTBR",[2]OUT_FinalEnergyCons!$A$4:$A$10000)))*1,[2]OUT_FinalEnergyCons!J$4:J$10000)</f>
        <v>6.5181302971843394E-2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6.9035549112413205E-2</v>
      </c>
      <c r="K2309" s="1">
        <f t="shared" si="2191"/>
        <v>3.4478135475769299E-2</v>
      </c>
      <c r="L2309" s="1">
        <f t="shared" si="2191"/>
        <v>6.6084216314118302E-2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6.9035549112413205E-2</v>
      </c>
      <c r="K2310" s="1" cm="1">
        <f t="array" ref="K2310">SUMPRODUCT(([2]OUT_FinalEnergyCons!$B$4:$B$10000="var_ncap")*1, (ISNUMBER(SEARCH("SCOM-SHSOLBR",[2]OUT_FinalEnergyCons!$A$4:$A$10000)))*1,[2]OUT_FinalEnergyCons!I$4:I$10000)</f>
        <v>3.4478135475769299E-2</v>
      </c>
      <c r="L2310" s="1" cm="1">
        <f t="array" ref="L2310">SUMPRODUCT(([2]OUT_FinalEnergyCons!$B$4:$B$10000="var_ncap")*1, (ISNUMBER(SEARCH("SCOM-SHSOLBR",[2]OUT_FinalEnergyCons!$A$4:$A$10000)))*1,[2]OUT_FinalEnergyCons!J$4:J$10000)</f>
        <v>6.6084216314118302E-2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0.47470032315531002</v>
      </c>
      <c r="K2311" s="1">
        <f t="shared" si="2192"/>
        <v>8.0491777748897597E-2</v>
      </c>
      <c r="L2311" s="1">
        <f t="shared" si="2192"/>
        <v>0.56971753889108401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0.47470032315531002</v>
      </c>
      <c r="K2312" s="1" cm="1">
        <f t="array" ref="K2312">SUMPRODUCT(([2]OUT_FinalEnergyCons!$B$4:$B$10000="var_ncap")*1, (ISNUMBER(SEARCH("SCOM-SHH2BR",[2]OUT_FinalEnergyCons!$A$4:$A$10000)))*1,[2]OUT_FinalEnergyCons!I$4:I$10000)</f>
        <v>8.0491777748897597E-2</v>
      </c>
      <c r="L2312" s="1" cm="1">
        <f t="array" ref="L2312">SUMPRODUCT(([2]OUT_FinalEnergyCons!$B$4:$B$10000="var_ncap")*1, (ISNUMBER(SEARCH("SCOM-SHH2BR",[2]OUT_FinalEnergyCons!$A$4:$A$10000)))*1,[2]OUT_FinalEnergyCons!J$4:J$10000)</f>
        <v>0.56971753889108401</v>
      </c>
      <c r="N2312" s="1"/>
    </row>
    <row r="2313" spans="2:14" x14ac:dyDescent="0.35">
      <c r="B2313" s="5" t="str">
        <f>SPS4_FIN_Mid!B2021</f>
        <v>SPS1</v>
      </c>
      <c r="C2313" s="5" t="str">
        <f>SPS4_FIN_Mid!C2021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1.9212444716539177E-4</v>
      </c>
      <c r="K2313" s="3">
        <f t="shared" si="2193"/>
        <v>5.4361236206596712E-4</v>
      </c>
      <c r="L2313" s="3">
        <f t="shared" ref="L2313" si="2194">SUM(L2314,L2318,L2321)</f>
        <v>1.8157354772027297E-2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1.9142165483908294E-4</v>
      </c>
      <c r="K2314" s="1" cm="1">
        <f t="array" ref="K2314">SUMPRODUCT(ISNUMBER(SEARCH("SUP_ELCH2*",[2]OUT_SyntheticFuels!$C$4:$C$1000))*1,("var_ncap"=[2]OUT_SyntheticFuels!$B$4:$B$1000)*1,[2]OUT_SyntheticFuels!J$4:J$1000)</f>
        <v>5.4283680948544666E-4</v>
      </c>
      <c r="L2314" s="1" cm="1">
        <f t="array" ref="L2314">SUMPRODUCT(ISNUMBER(SEARCH("SUP_ELCH2*",[2]OUT_SyntheticFuels!$C$4:$C$1000))*1,("var_ncap"=[2]OUT_SyntheticFuels!$B$4:$B$1000)*1,[2]OUT_SyntheticFuels!K$4:K$1000)</f>
        <v>1.8073355918112585E-2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1.8451932379205199E-4</v>
      </c>
      <c r="K2315" s="1">
        <f t="shared" si="2197"/>
        <v>2.4274945322684505E-4</v>
      </c>
      <c r="L2315" s="1">
        <f t="shared" ref="L2315" si="2198">L2314-L2316-L2317</f>
        <v>1.79560249143795E-2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6.90233104703094E-6</v>
      </c>
      <c r="K2316" s="1" cm="1">
        <f t="array" ref="K2316">SUMPRODUCT(ISNUMBER(SEARCH("SUP_ELCH2*D",[2]OUT_SyntheticFuels!$C$4:$C$1000))*1,("var_ncap"=[2]OUT_SyntheticFuels!$B$4:$B$1000)*1,[2]OUT_SyntheticFuels!J$4:J$1000)</f>
        <v>9.8647334680972598E-5</v>
      </c>
      <c r="L2316" s="1" cm="1">
        <f t="array" ref="L2316">SUMPRODUCT(ISNUMBER(SEARCH("SUP_ELCH2*D",[2]OUT_SyntheticFuels!$C$4:$C$1000))*1,("var_ncap"=[2]OUT_SyntheticFuels!$B$4:$B$1000)*1,[2]OUT_SyntheticFuels!K$4:K$1000)</f>
        <v>1.0037867313527E-5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2.01440021577629E-4</v>
      </c>
      <c r="L2317" s="1" cm="1">
        <f t="array" ref="L2317">SUMPRODUCT(ISNUMBER(SEARCH("SUP_ELCH2*SOEC*",[2]OUT_SyntheticFuels!$C$4:$C$1000))*1,("var_ncap"=[2]OUT_SyntheticFuels!$B$4:$B$1000)*1,[2]OUT_SyntheticFuels!K$4:K$1000)</f>
        <v>1.07293136419558E-4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7.0279232630883105E-7</v>
      </c>
      <c r="K2318" s="1">
        <f t="shared" si="2199"/>
        <v>7.7555258052041902E-7</v>
      </c>
      <c r="L2318" s="1">
        <f t="shared" ref="L2318" si="2200">SUM(L2319:L2320)</f>
        <v>8.3998853914711704E-5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7.0279232630883105E-7</v>
      </c>
      <c r="K2319" s="1" cm="1">
        <f t="array" ref="K2319">SUMPRODUCT(ISNUMBER(SEARCH("SUP_NGAH2",[2]OUT_SyntheticFuels!$C$4:$C$1000))*1,("var_ncap"=[2]OUT_SyntheticFuels!$B$4:$B$1000)*1,[2]OUT_SyntheticFuels!J$4:J$1000)-K2320</f>
        <v>7.7555258052041902E-7</v>
      </c>
      <c r="L2319" s="1" cm="1">
        <f t="array" ref="L2319">SUMPRODUCT(ISNUMBER(SEARCH("SUP_NGAH2",[2]OUT_SyntheticFuels!$C$4:$C$1000))*1,("var_ncap"=[2]OUT_SyntheticFuels!$B$4:$B$1000)*1,[2]OUT_SyntheticFuels!K$4:K$1000)-L2320</f>
        <v>8.3998853914711704E-5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9.2449972410686904E-7</v>
      </c>
      <c r="K2325" s="7" cm="1">
        <f t="array" ref="K2325">SUMPRODUCT(("CT_CWODBDS"=[2]OUT_SyntheticFuels!$C$4:$C$1000)*1,("var_ncap"=[2]OUT_SyntheticFuels!$B$4:$B$1000)*1,[2]OUT_SyntheticFuels!J$4:J$1000)</f>
        <v>1.1471288290658501E-6</v>
      </c>
      <c r="L2325" s="7" cm="1">
        <f t="array" ref="L2325">SUMPRODUCT(("CT_CWODBDS"=[2]OUT_SyntheticFuels!$C$4:$C$1000)*1,("var_ncap"=[2]OUT_SyntheticFuels!$B$4:$B$1000)*1,[2]OUT_SyntheticFuels!K$4:K$1000)</f>
        <v>1.233195192767E-5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5.6210465829691898E-7</v>
      </c>
      <c r="K2327" s="7" cm="1">
        <f t="array" ref="K2327">SUMPRODUCT(("CT_CWODETH"=[2]OUT_SyntheticFuels!$C$4:$C$1000)*1,("var_ncap"=[2]OUT_SyntheticFuels!$B$4:$B$1000)*1,[2]OUT_SyntheticFuels!J$4:J$1000)</f>
        <v>4.8763514109850597E-6</v>
      </c>
      <c r="L2327" s="7" cm="1">
        <f t="array" ref="L2327">SUMPRODUCT(("CT_CWODETH"=[2]OUT_SyntheticFuels!$C$4:$C$1000)*1,("var_ncap"=[2]OUT_SyntheticFuels!$B$4:$B$1000)*1,[2]OUT_SyntheticFuels!K$4:K$1000)</f>
        <v>5.5930348913451796E-6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4.5626933090326503E-6</v>
      </c>
      <c r="K2329" s="7" cm="1">
        <f t="array" ref="K2329">SUMPRODUCT(("SUP_MNRBIO"=[2]OUT_SyntheticFuels!$C$4:$C$1000)*1,("var_ncap"=[2]OUT_SyntheticFuels!$B$4:$B$1000)*1,[2]OUT_SyntheticFuels!J$4:J$1000)</f>
        <v>8.0756194813088406E-2</v>
      </c>
      <c r="L2329" s="7" cm="1">
        <f t="array" ref="L2329">SUMPRODUCT(("SUP_MNRBIO"=[2]OUT_SyntheticFuels!$C$4:$C$1000)*1,("var_ncap"=[2]OUT_SyntheticFuels!$B$4:$B$1000)*1,[2]OUT_SyntheticFuels!K$4:K$1000)</f>
        <v>8.3495435255978204E-2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0.11685338938652801</v>
      </c>
      <c r="K2330" s="7" cm="1">
        <f t="array" ref="K2330">SUMPRODUCT(("SUP_WSTBIO"=[2]OUT_SyntheticFuels!$C$4:$C$1000)*1,("var_ncap"=[2]OUT_SyntheticFuels!$B$4:$B$1000)*1,[2]OUT_SyntheticFuels!J$4:J$1000)</f>
        <v>1.8442105592735701E-2</v>
      </c>
      <c r="L2330" s="7" cm="1">
        <f t="array" ref="L2330">SUMPRODUCT(("SUP_WSTBIO"=[2]OUT_SyntheticFuels!$C$4:$C$1000)*1,("var_ncap"=[2]OUT_SyntheticFuels!$B$4:$B$1000)*1,[2]OUT_SyntheticFuels!K$4:K$1000)</f>
        <v>7.1443380608069804E-2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1.5472117251132899E-5</v>
      </c>
      <c r="L2332" s="7" cm="1">
        <f t="array" ref="L2332">SUMPRODUCT(("SUP_WSTHTGBIO"=[2]OUT_SyntheticFuels!$C$4:$C$1000)*1,("var_ncap"=[2]OUT_SyntheticFuels!$B$4:$B$1000)*1,[2]OUT_SyntheticFuels!K$4:K$1000)</f>
        <v>9.7728083008129501E-8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7.7879590192581192E-6</v>
      </c>
      <c r="K2334" s="7" cm="1">
        <f t="array" ref="K2334">SUMPRODUCT(("SUP_WODBIO"=[2]OUT_SyntheticFuels!$C$4:$C$1000)*1,("var_ncap"=[2]OUT_SyntheticFuels!$B$4:$B$1000)*1,[2]OUT_SyntheticFuels!J$4:J$1000)</f>
        <v>5.4730036033880203E-6</v>
      </c>
      <c r="L2334" s="7" cm="1">
        <f t="array" ref="L2334">SUMPRODUCT(("SUP_WODBIO"=[2]OUT_SyntheticFuels!$C$4:$C$1000)*1,("var_ncap"=[2]OUT_SyntheticFuels!$B$4:$B$1000)*1,[2]OUT_SyntheticFuels!K$4:K$1000)</f>
        <v>5.6695675101657101E-6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1.0261644404796599E-2</v>
      </c>
      <c r="K2336" s="7" cm="1">
        <f t="array" ref="K2336">SUMPRODUCT(("SUP_BIONGA"=[2]OUT_SyntheticFuels!$C$4:$C$1000)*1,("var_ncap"=[2]OUT_SyntheticFuels!$B$4:$B$1000)*1,[2]OUT_SyntheticFuels!J$4:J$1000)</f>
        <v>4.8540621513072001E-2</v>
      </c>
      <c r="L2336" s="7" cm="1">
        <f t="array" ref="L2336">SUMPRODUCT(("SUP_BIONGA"=[2]OUT_SyntheticFuels!$C$4:$C$1000)*1,("var_ncap"=[2]OUT_SyntheticFuels!$B$4:$B$1000)*1,[2]OUT_SyntheticFuels!K$4:K$1000)</f>
        <v>4.7189046607712802E-2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4.6427156244271396E-6</v>
      </c>
      <c r="K2337" s="7" cm="1">
        <f t="array" ref="K2337">SUMPRODUCT(("CT_CWODPLT"=[2]OUT_SyntheticFuels!$C$4:$C$1000)*1,("var_ncap"=[2]OUT_SyntheticFuels!$B$4:$B$1000)*1,[2]OUT_SyntheticFuels!J$4:J$1000)</f>
        <v>0.129137939399914</v>
      </c>
      <c r="L2337" s="7" cm="1">
        <f t="array" ref="L2337">SUMPRODUCT(("CT_CWODPLT"=[2]OUT_SyntheticFuels!$C$4:$C$1000)*1,("var_ncap"=[2]OUT_SyntheticFuels!$B$4:$B$1000)*1,[2]OUT_SyntheticFuels!K$4:K$1000)</f>
        <v>0.118551115785772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7.6738707473682196E-7</v>
      </c>
      <c r="K2338" s="7" cm="1">
        <f t="array" ref="K2338">SUMPRODUCT(("SUP_H2NGA"=[2]OUT_SyntheticFuels!$C$4:$C$1000)*1,("var_ncap"=[2]OUT_SyntheticFuels!$B$4:$B$1000)*1,[2]OUT_SyntheticFuels!J$4:J$1000)</f>
        <v>5.6657981824026699E-7</v>
      </c>
      <c r="L2338" s="7" cm="1">
        <f t="array" ref="L2338">SUMPRODUCT(("SUP_H2NGA"=[2]OUT_SyntheticFuels!$C$4:$C$1000)*1,("var_ncap"=[2]OUT_SyntheticFuels!$B$4:$B$1000)*1,[2]OUT_SyntheticFuels!K$4:K$1000)</f>
        <v>4.10330067068065E-7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1.27383316610669E-6</v>
      </c>
      <c r="K2339" s="7" cm="1">
        <f t="array" ref="K2339">SUMPRODUCT(("SUP_H2DSL"=[2]OUT_SyntheticFuels!$C$4:$C$1000)*1,("var_ncap"=[2]OUT_SyntheticFuels!$B$4:$B$1000)*1,[2]OUT_SyntheticFuels!J$4:J$1000)</f>
        <v>6.9016520866867997E-7</v>
      </c>
      <c r="L2339" s="7" cm="1">
        <f t="array" ref="L2339">SUMPRODUCT(("SUP_H2DSL"=[2]OUT_SyntheticFuels!$C$4:$C$1000)*1,("var_ncap"=[2]OUT_SyntheticFuels!$B$4:$B$1000)*1,[2]OUT_SyntheticFuels!K$4:K$1000)</f>
        <v>6.2518948186833003E-7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1.1472584579044101E-6</v>
      </c>
      <c r="K2340" s="7" cm="1">
        <f t="array" ref="K2340">SUMPRODUCT(("SUP_H2GSL"=[2]OUT_SyntheticFuels!$C$4:$C$1000)*1,("var_ncap"=[2]OUT_SyntheticFuels!$B$4:$B$1000)*1,[2]OUT_SyntheticFuels!J$4:J$1000)</f>
        <v>7.3269470978495302E-7</v>
      </c>
      <c r="L2340" s="7" cm="1">
        <f t="array" ref="L2340">SUMPRODUCT(("SUP_H2GSL"=[2]OUT_SyntheticFuels!$C$4:$C$1000)*1,("var_ncap"=[2]OUT_SyntheticFuels!$B$4:$B$1000)*1,[2]OUT_SyntheticFuels!K$4:K$1000)</f>
        <v>5.5546428057912197E-7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605.10440248759267</v>
      </c>
      <c r="H3" s="3">
        <f t="shared" si="0"/>
        <v>592.7675264133677</v>
      </c>
    </row>
    <row r="4" spans="2:8" x14ac:dyDescent="0.35">
      <c r="B4" s="25" t="s">
        <v>1727</v>
      </c>
      <c r="C4" s="1">
        <f>SPS4_FIN_Mid!F763</f>
        <v>142.21742137193101</v>
      </c>
      <c r="D4" s="1">
        <f>SPS4_FIN_Mid!G763</f>
        <v>142.72239583602445</v>
      </c>
      <c r="E4" s="1">
        <f>SPS4_FIN_Mid!H763</f>
        <v>148.56509218034034</v>
      </c>
      <c r="F4" s="1">
        <f>SPS4_FIN_Mid!I763</f>
        <v>149.71092027584598</v>
      </c>
      <c r="G4" s="1">
        <f>SPS4_FIN_Mid!J763</f>
        <v>150.3486810528839</v>
      </c>
      <c r="H4" s="1">
        <f>SPS4_FIN_Mid!K763</f>
        <v>147.83202681862821</v>
      </c>
    </row>
    <row r="5" spans="2:8" x14ac:dyDescent="0.35">
      <c r="B5" s="25" t="s">
        <v>1728</v>
      </c>
      <c r="C5" s="1">
        <f>SPS4_FIN_Mid!F882</f>
        <v>140.10108752733348</v>
      </c>
      <c r="D5" s="1">
        <f>SPS4_FIN_Mid!G882</f>
        <v>139.66588167652515</v>
      </c>
      <c r="E5" s="1">
        <f>SPS4_FIN_Mid!H882</f>
        <v>133.5131325007402</v>
      </c>
      <c r="F5" s="1">
        <f>SPS4_FIN_Mid!I882</f>
        <v>128.68311789690688</v>
      </c>
      <c r="G5" s="1">
        <f>SPS4_FIN_Mid!J882</f>
        <v>125.72937504713357</v>
      </c>
      <c r="H5" s="1">
        <f>SPS4_FIN_Mid!K882</f>
        <v>121.90070979322431</v>
      </c>
    </row>
    <row r="6" spans="2:8" x14ac:dyDescent="0.35">
      <c r="B6" s="25" t="s">
        <v>1729</v>
      </c>
      <c r="C6" s="1">
        <f>SPS4_FIN_Mid!F972</f>
        <v>219.91228261839149</v>
      </c>
      <c r="D6" s="1">
        <f>SPS4_FIN_Mid!G972</f>
        <v>216.99271107214253</v>
      </c>
      <c r="E6" s="1">
        <f>SPS4_FIN_Mid!H972</f>
        <v>220.35317449240327</v>
      </c>
      <c r="F6" s="1">
        <f>SPS4_FIN_Mid!I972</f>
        <v>211.18258740720438</v>
      </c>
      <c r="G6" s="1">
        <f>SPS4_FIN_Mid!J972</f>
        <v>205.88700181048358</v>
      </c>
      <c r="H6" s="1">
        <f>SPS4_FIN_Mid!K972</f>
        <v>200.53566344105744</v>
      </c>
    </row>
    <row r="7" spans="2:8" x14ac:dyDescent="0.35">
      <c r="B7" s="25" t="s">
        <v>1730</v>
      </c>
      <c r="C7" s="1">
        <f>SPS4_FIN_Mid!F1136+SPS4_FIN_Mid!F1315+SPS4_FIN_Mid!F1399+SPS4_FIN_Mid!F1483+SPS4_FIN_Mid!F1490+SPS4_FIN_Mid!F1497+SPS4_FIN_Mid!F1546+SPS4_FIN_Mid!F1593+SPS4_FIN_Mid!F1640</f>
        <v>213.74382113876101</v>
      </c>
      <c r="D7" s="1">
        <f>SPS4_FIN_Mid!G1136+SPS4_FIN_Mid!G1315+SPS4_FIN_Mid!G1399+SPS4_FIN_Mid!G1483+SPS4_FIN_Mid!G1490+SPS4_FIN_Mid!G1497+SPS4_FIN_Mid!G1546+SPS4_FIN_Mid!G1593+SPS4_FIN_Mid!G1640</f>
        <v>204.45961033934043</v>
      </c>
      <c r="E7" s="1">
        <f>SPS4_FIN_Mid!H1136+SPS4_FIN_Mid!H1315+SPS4_FIN_Mid!H1399+SPS4_FIN_Mid!H1483+SPS4_FIN_Mid!H1490+SPS4_FIN_Mid!H1497+SPS4_FIN_Mid!H1546+SPS4_FIN_Mid!H1593+SPS4_FIN_Mid!H1640</f>
        <v>188.81471452479838</v>
      </c>
      <c r="F7" s="1">
        <f>SPS4_FIN_Mid!I1136+SPS4_FIN_Mid!I1315+SPS4_FIN_Mid!I1399+SPS4_FIN_Mid!I1483+SPS4_FIN_Mid!I1490+SPS4_FIN_Mid!I1497+SPS4_FIN_Mid!I1546+SPS4_FIN_Mid!I1593+SPS4_FIN_Mid!I1640</f>
        <v>148.23238990018501</v>
      </c>
      <c r="G7" s="1">
        <f>SPS4_FIN_Mid!J1136+SPS4_FIN_Mid!J1315+SPS4_FIN_Mid!J1399+SPS4_FIN_Mid!J1483+SPS4_FIN_Mid!J1490+SPS4_FIN_Mid!J1497+SPS4_FIN_Mid!J1546+SPS4_FIN_Mid!J1593+SPS4_FIN_Mid!J1640</f>
        <v>123.13934457709163</v>
      </c>
      <c r="H7" s="1">
        <f>SPS4_FIN_Mid!K1136+SPS4_FIN_Mid!K1315+SPS4_FIN_Mid!K1399+SPS4_FIN_Mid!K1483+SPS4_FIN_Mid!K1490+SPS4_FIN_Mid!K1497+SPS4_FIN_Mid!K1546+SPS4_FIN_Mid!K1593+SPS4_FIN_Mid!K1640</f>
        <v>122.49912636045781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483.14559246165203</v>
      </c>
      <c r="H8" s="3">
        <f t="shared" si="1"/>
        <v>436.53991402421474</v>
      </c>
    </row>
    <row r="9" spans="2:8" x14ac:dyDescent="0.35">
      <c r="B9" s="25" t="s">
        <v>1732</v>
      </c>
      <c r="C9" s="1">
        <f>SPS4_FIN_Mid!F291+SPS4_FIN_Mid!F409</f>
        <v>493.39818123662951</v>
      </c>
      <c r="D9" s="1">
        <f>SPS4_FIN_Mid!G291+SPS4_FIN_Mid!G409</f>
        <v>474.49247308353694</v>
      </c>
      <c r="E9" s="1">
        <f>SPS4_FIN_Mid!H291+SPS4_FIN_Mid!H409</f>
        <v>481.14070253490553</v>
      </c>
      <c r="F9" s="1">
        <f>SPS4_FIN_Mid!I291+SPS4_FIN_Mid!I409</f>
        <v>489.07483644749004</v>
      </c>
      <c r="G9" s="1">
        <f>SPS4_FIN_Mid!J291+SPS4_FIN_Mid!J409</f>
        <v>460.57354751702002</v>
      </c>
      <c r="H9" s="1">
        <f>SPS4_FIN_Mid!K291+SPS4_FIN_Mid!K409</f>
        <v>414.1022921196199</v>
      </c>
    </row>
    <row r="10" spans="2:8" x14ac:dyDescent="0.35">
      <c r="B10" s="25" t="s">
        <v>1733</v>
      </c>
      <c r="C10" s="1">
        <f>SPS4_FIN_Mid!F590+SPS4_FIN_Mid!F604+SPS4_FIN_Mid!F644</f>
        <v>16.217753265353274</v>
      </c>
      <c r="D10" s="1">
        <f>SPS4_FIN_Mid!G590+SPS4_FIN_Mid!G604+SPS4_FIN_Mid!G644</f>
        <v>24.701967179088101</v>
      </c>
      <c r="E10" s="1">
        <f>SPS4_FIN_Mid!H590+SPS4_FIN_Mid!H604+SPS4_FIN_Mid!H644</f>
        <v>27.278264572351635</v>
      </c>
      <c r="F10" s="1">
        <f>SPS4_FIN_Mid!I590+SPS4_FIN_Mid!I604+SPS4_FIN_Mid!I644</f>
        <v>23.233423766363838</v>
      </c>
      <c r="G10" s="1">
        <f>SPS4_FIN_Mid!J590+SPS4_FIN_Mid!J604+SPS4_FIN_Mid!J644</f>
        <v>22.562196341513108</v>
      </c>
      <c r="H10" s="1">
        <f>SPS4_FIN_Mid!K590+SPS4_FIN_Mid!K604+SPS4_FIN_Mid!K644</f>
        <v>22.428294529314112</v>
      </c>
    </row>
    <row r="11" spans="2:8" x14ac:dyDescent="0.35">
      <c r="B11" s="25" t="s">
        <v>1731</v>
      </c>
      <c r="C11" s="1">
        <f>SPS4_FIN_Mid!F679</f>
        <v>3.7283020889651475E-3</v>
      </c>
      <c r="D11" s="1">
        <f>SPS4_FIN_Mid!G679</f>
        <v>3.7478591047755958E-3</v>
      </c>
      <c r="E11" s="1">
        <f>SPS4_FIN_Mid!H679</f>
        <v>3.6757241178569161E-3</v>
      </c>
      <c r="F11" s="1">
        <f>SPS4_FIN_Mid!I679</f>
        <v>3.5620016459280658E-3</v>
      </c>
      <c r="G11" s="1">
        <f>SPS4_FIN_Mid!J679</f>
        <v>9.8486031188827362E-3</v>
      </c>
      <c r="H11" s="1">
        <f>SPS4_FIN_Mid!K679</f>
        <v>9.3273752807227859E-3</v>
      </c>
    </row>
    <row r="12" spans="2:8" x14ac:dyDescent="0.35">
      <c r="B12" s="25" t="s">
        <v>1734</v>
      </c>
      <c r="C12" s="1">
        <f>SPS4_FIN_Mid!F1707</f>
        <v>0</v>
      </c>
      <c r="D12" s="1">
        <f>SPS4_FIN_Mid!G1707</f>
        <v>0</v>
      </c>
      <c r="E12" s="1">
        <f>SPS4_FIN_Mid!H1707</f>
        <v>0</v>
      </c>
      <c r="F12" s="1">
        <f>SPS4_FIN_Mid!I1707</f>
        <v>0</v>
      </c>
      <c r="G12" s="1">
        <f>SPS4_FIN_Mid!J1707</f>
        <v>0</v>
      </c>
      <c r="H12" s="1">
        <f>SPS4_FIN_Mid!K1707</f>
        <v>0</v>
      </c>
    </row>
    <row r="13" spans="2:8" x14ac:dyDescent="0.35">
      <c r="B13" s="2" t="s">
        <v>1736</v>
      </c>
      <c r="C13" s="3">
        <f>SPS4_FIN_Mid!F2+SPS4_FIN_Mid!F20-SPS4_FIN_Mid!F57</f>
        <v>962.31272231376033</v>
      </c>
      <c r="D13" s="3">
        <f>SPS4_FIN_Mid!G2+SPS4_FIN_Mid!G20-SPS4_FIN_Mid!G57</f>
        <v>960.6792909938348</v>
      </c>
      <c r="E13" s="3">
        <f>SPS4_FIN_Mid!H2+SPS4_FIN_Mid!H20-SPS4_FIN_Mid!H57</f>
        <v>913.07081825763214</v>
      </c>
      <c r="F13" s="3">
        <f>SPS4_FIN_Mid!I2+SPS4_FIN_Mid!I20-SPS4_FIN_Mid!I57</f>
        <v>864.17176047983025</v>
      </c>
      <c r="G13" s="3">
        <f>SPS4_FIN_Mid!J2+SPS4_FIN_Mid!J20-SPS4_FIN_Mid!J57</f>
        <v>808.05132728672379</v>
      </c>
      <c r="H13" s="3">
        <f>SPS4_FIN_Mid!K2+SPS4_FIN_Mid!K20-SPS4_FIN_Mid!K57</f>
        <v>755.3909783707611</v>
      </c>
    </row>
    <row r="14" spans="2:8" x14ac:dyDescent="0.35">
      <c r="B14" s="25" t="s">
        <v>1737</v>
      </c>
      <c r="C14" s="1">
        <f>SPS4_FIN_Mid!F2</f>
        <v>300.18602608171352</v>
      </c>
      <c r="D14" s="1">
        <f>SPS4_FIN_Mid!G2</f>
        <v>295.45268847847308</v>
      </c>
      <c r="E14" s="1">
        <f>SPS4_FIN_Mid!H2</f>
        <v>329.78473221508278</v>
      </c>
      <c r="F14" s="1">
        <f>SPS4_FIN_Mid!I2</f>
        <v>369.92535541919341</v>
      </c>
      <c r="G14" s="1">
        <f>SPS4_FIN_Mid!J2</f>
        <v>380.57144328285398</v>
      </c>
      <c r="H14" s="1">
        <f>SPS4_FIN_Mid!K2</f>
        <v>399.36943242221469</v>
      </c>
    </row>
    <row r="15" spans="2:8" x14ac:dyDescent="0.35">
      <c r="B15" s="25" t="s">
        <v>19</v>
      </c>
      <c r="C15" s="1">
        <f>SPS4_FIN_Mid!F20</f>
        <v>779.29670168180587</v>
      </c>
      <c r="D15" s="1">
        <f>SPS4_FIN_Mid!G20</f>
        <v>700.84943638959157</v>
      </c>
      <c r="E15" s="1">
        <f>SPS4_FIN_Mid!H20</f>
        <v>657.91151382754924</v>
      </c>
      <c r="F15" s="1">
        <f>SPS4_FIN_Mid!I20</f>
        <v>553.0312341315248</v>
      </c>
      <c r="G15" s="1">
        <f>SPS4_FIN_Mid!J20</f>
        <v>471.4972026811065</v>
      </c>
      <c r="H15" s="1">
        <f>SPS4_FIN_Mid!K20</f>
        <v>375.71981098230879</v>
      </c>
    </row>
    <row r="16" spans="2:8" x14ac:dyDescent="0.35">
      <c r="B16" s="25" t="s">
        <v>24</v>
      </c>
      <c r="C16" s="1">
        <f>SPS4_FIN_Mid!F57</f>
        <v>117.17000544975915</v>
      </c>
      <c r="D16" s="1">
        <f>SPS4_FIN_Mid!G57</f>
        <v>35.622833874229897</v>
      </c>
      <c r="E16" s="1">
        <f>SPS4_FIN_Mid!H57</f>
        <v>74.625427784999971</v>
      </c>
      <c r="F16" s="1">
        <f>SPS4_FIN_Mid!I57</f>
        <v>58.784829070887952</v>
      </c>
      <c r="G16" s="1">
        <f>SPS4_FIN_Mid!J57</f>
        <v>44.017318677236702</v>
      </c>
      <c r="H16" s="1">
        <f>SPS4_FIN_Mid!K57</f>
        <v>19.698265033762354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745B95EE-10BB-40A0-B75D-065F0DA75F5F}"/>
</file>

<file path=customXml/itemProps2.xml><?xml version="1.0" encoding="utf-8"?>
<ds:datastoreItem xmlns:ds="http://schemas.openxmlformats.org/officeDocument/2006/customXml" ds:itemID="{01D59525-57C0-4E25-B799-6E4CDD480628}"/>
</file>

<file path=customXml/itemProps3.xml><?xml version="1.0" encoding="utf-8"?>
<ds:datastoreItem xmlns:ds="http://schemas.openxmlformats.org/officeDocument/2006/customXml" ds:itemID="{6223FCCF-7CAE-4D72-B803-DE5BD8A95D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SPS4_FIN_Mid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