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A056DBEF-EBC2-493F-97EE-9ABC2968C3C5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SO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SPS4_SOC_Low!$A$1:$K$2232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G925" i="1" s="1"/>
  <c r="G924" i="1" s="1"/>
  <c r="F896" i="1" a="1"/>
  <c r="F896" i="1" s="1"/>
  <c r="F895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H317" i="1" s="1"/>
  <c r="H47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H398" i="1" s="1"/>
  <c r="H439" i="1" s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325" i="1" s="1"/>
  <c r="H480" i="1" s="1"/>
  <c r="G97" i="1"/>
  <c r="G129" i="1" s="1"/>
  <c r="F97" i="1"/>
  <c r="I96" i="1"/>
  <c r="I128" i="1" s="1"/>
  <c r="H96" i="1"/>
  <c r="H128" i="1" s="1"/>
  <c r="G96" i="1"/>
  <c r="G128" i="1" s="1"/>
  <c r="F96" i="1"/>
  <c r="I95" i="1"/>
  <c r="H95" i="1"/>
  <c r="G95" i="1"/>
  <c r="F95" i="1"/>
  <c r="I94" i="1"/>
  <c r="I126" i="1" s="1"/>
  <c r="H94" i="1"/>
  <c r="G94" i="1"/>
  <c r="G126" i="1" s="1"/>
  <c r="F94" i="1"/>
  <c r="F126" i="1" s="1"/>
  <c r="I93" i="1"/>
  <c r="I125" i="1" s="1"/>
  <c r="H93" i="1"/>
  <c r="H125" i="1" s="1"/>
  <c r="G93" i="1"/>
  <c r="G125" i="1" s="1"/>
  <c r="F93" i="1"/>
  <c r="I92" i="1"/>
  <c r="I124" i="1" s="1"/>
  <c r="H92" i="1"/>
  <c r="H124" i="1" s="1"/>
  <c r="G92" i="1"/>
  <c r="G124" i="1" s="1"/>
  <c r="F92" i="1"/>
  <c r="F124" i="1" s="1"/>
  <c r="I91" i="1"/>
  <c r="I319" i="1" s="1"/>
  <c r="I474" i="1" s="1"/>
  <c r="H91" i="1"/>
  <c r="H123" i="1" s="1"/>
  <c r="G91" i="1"/>
  <c r="G123" i="1" s="1"/>
  <c r="F91" i="1"/>
  <c r="I90" i="1"/>
  <c r="H90" i="1"/>
  <c r="G90" i="1"/>
  <c r="G122" i="1" s="1"/>
  <c r="F90" i="1"/>
  <c r="F122" i="1" s="1"/>
  <c r="I89" i="1"/>
  <c r="I121" i="1" s="1"/>
  <c r="H89" i="1"/>
  <c r="H121" i="1" s="1"/>
  <c r="G89" i="1"/>
  <c r="G121" i="1" s="1"/>
  <c r="F89" i="1"/>
  <c r="F121" i="1" s="1"/>
  <c r="I88" i="1"/>
  <c r="I120" i="1" s="1"/>
  <c r="H88" i="1"/>
  <c r="H120" i="1" s="1"/>
  <c r="G88" i="1"/>
  <c r="G120" i="1" s="1"/>
  <c r="F88" i="1"/>
  <c r="F120" i="1" s="1"/>
  <c r="I87" i="1"/>
  <c r="I119" i="1" s="1"/>
  <c r="H87" i="1"/>
  <c r="G87" i="1"/>
  <c r="F87" i="1"/>
  <c r="F119" i="1" s="1"/>
  <c r="I86" i="1"/>
  <c r="H86" i="1"/>
  <c r="H118" i="1" s="1"/>
  <c r="G86" i="1"/>
  <c r="G118" i="1" s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G30" i="1" a="1"/>
  <c r="G30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G19" i="1"/>
  <c r="G18" i="1" s="1"/>
  <c r="F19" i="1"/>
  <c r="F18" i="1" s="1"/>
  <c r="H18" i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G399" i="1" l="1"/>
  <c r="G519" i="1" s="1"/>
  <c r="G301" i="1"/>
  <c r="G465" i="1" s="1"/>
  <c r="F380" i="1"/>
  <c r="F437" i="1" s="1"/>
  <c r="I301" i="1"/>
  <c r="I465" i="1" s="1"/>
  <c r="I318" i="1"/>
  <c r="I473" i="1" s="1"/>
  <c r="I323" i="1"/>
  <c r="I478" i="1" s="1"/>
  <c r="F383" i="1"/>
  <c r="F514" i="1" s="1"/>
  <c r="G300" i="1"/>
  <c r="G413" i="1" s="1"/>
  <c r="G323" i="1"/>
  <c r="G478" i="1" s="1"/>
  <c r="H382" i="1"/>
  <c r="H513" i="1" s="1"/>
  <c r="H400" i="1"/>
  <c r="H520" i="1" s="1"/>
  <c r="F325" i="1"/>
  <c r="F480" i="1" s="1"/>
  <c r="H301" i="1"/>
  <c r="H465" i="1" s="1"/>
  <c r="H318" i="1"/>
  <c r="H473" i="1" s="1"/>
  <c r="H323" i="1"/>
  <c r="H478" i="1" s="1"/>
  <c r="H385" i="1"/>
  <c r="H516" i="1" s="1"/>
  <c r="I320" i="1"/>
  <c r="I475" i="1" s="1"/>
  <c r="H300" i="1"/>
  <c r="H413" i="1" s="1"/>
  <c r="F386" i="1"/>
  <c r="F517" i="1" s="1"/>
  <c r="F301" i="1"/>
  <c r="F465" i="1" s="1"/>
  <c r="G241" i="1"/>
  <c r="I322" i="1"/>
  <c r="I477" i="1" s="1"/>
  <c r="F318" i="1"/>
  <c r="F473" i="1" s="1"/>
  <c r="F323" i="1"/>
  <c r="F478" i="1" s="1"/>
  <c r="H315" i="1"/>
  <c r="H420" i="1" s="1"/>
  <c r="I321" i="1"/>
  <c r="I476" i="1" s="1"/>
  <c r="I300" i="1"/>
  <c r="I413" i="1" s="1"/>
  <c r="F314" i="1"/>
  <c r="F419" i="1" s="1"/>
  <c r="H362" i="1"/>
  <c r="H429" i="1" s="1"/>
  <c r="G742" i="1" a="1"/>
  <c r="G742" i="1" s="1"/>
  <c r="G744" i="1" s="1" a="1"/>
  <c r="G744" i="1" s="1"/>
  <c r="F129" i="1"/>
  <c r="F399" i="1"/>
  <c r="F519" i="1" s="1"/>
  <c r="G363" i="1"/>
  <c r="G504" i="1" s="1"/>
  <c r="H899" i="1"/>
  <c r="F319" i="1"/>
  <c r="F474" i="1" s="1"/>
  <c r="F324" i="1"/>
  <c r="F479" i="1" s="1"/>
  <c r="F726" i="1" a="1"/>
  <c r="F726" i="1" s="1"/>
  <c r="F728" i="1" s="1" a="1"/>
  <c r="F728" i="1" s="1"/>
  <c r="I314" i="1"/>
  <c r="I419" i="1" s="1"/>
  <c r="H141" i="1" a="1"/>
  <c r="H141" i="1" s="1"/>
  <c r="G400" i="1"/>
  <c r="G520" i="1" s="1"/>
  <c r="G315" i="1"/>
  <c r="G420" i="1" s="1"/>
  <c r="G320" i="1"/>
  <c r="G475" i="1" s="1"/>
  <c r="G380" i="1"/>
  <c r="G437" i="1" s="1"/>
  <c r="G318" i="1"/>
  <c r="G473" i="1" s="1"/>
  <c r="I385" i="1"/>
  <c r="I516" i="1" s="1"/>
  <c r="I399" i="1"/>
  <c r="I519" i="1" s="1"/>
  <c r="H386" i="1"/>
  <c r="H517" i="1" s="1"/>
  <c r="H783" i="1"/>
  <c r="H786" i="1"/>
  <c r="H787" i="1" s="1"/>
  <c r="I786" i="1"/>
  <c r="I787" i="1" s="1"/>
  <c r="I783" i="1"/>
  <c r="G383" i="1"/>
  <c r="G514" i="1" s="1"/>
  <c r="H383" i="1"/>
  <c r="H514" i="1" s="1"/>
  <c r="H314" i="1"/>
  <c r="H419" i="1" s="1"/>
  <c r="F321" i="1"/>
  <c r="F476" i="1" s="1"/>
  <c r="H129" i="1"/>
  <c r="I380" i="1"/>
  <c r="I437" i="1" s="1"/>
  <c r="F400" i="1"/>
  <c r="F520" i="1" s="1"/>
  <c r="F315" i="1"/>
  <c r="F420" i="1" s="1"/>
  <c r="G319" i="1"/>
  <c r="G474" i="1" s="1"/>
  <c r="G314" i="1"/>
  <c r="G419" i="1" s="1"/>
  <c r="F322" i="1"/>
  <c r="F477" i="1" s="1"/>
  <c r="H384" i="1"/>
  <c r="H515" i="1" s="1"/>
  <c r="H320" i="1"/>
  <c r="H475" i="1" s="1"/>
  <c r="F385" i="1"/>
  <c r="F516" i="1" s="1"/>
  <c r="H380" i="1"/>
  <c r="H437" i="1" s="1"/>
  <c r="H399" i="1"/>
  <c r="H519" i="1" s="1"/>
  <c r="H321" i="1"/>
  <c r="H476" i="1" s="1"/>
  <c r="H119" i="1"/>
  <c r="G386" i="1"/>
  <c r="G517" i="1" s="1"/>
  <c r="F320" i="1"/>
  <c r="F475" i="1" s="1"/>
  <c r="H364" i="1"/>
  <c r="I386" i="1"/>
  <c r="I517" i="1" s="1"/>
  <c r="I400" i="1"/>
  <c r="I520" i="1" s="1"/>
  <c r="H319" i="1"/>
  <c r="H474" i="1" s="1"/>
  <c r="H324" i="1"/>
  <c r="H479" i="1" s="1"/>
  <c r="I384" i="1"/>
  <c r="I515" i="1" s="1"/>
  <c r="I364" i="1"/>
  <c r="H322" i="1"/>
  <c r="H477" i="1" s="1"/>
  <c r="G382" i="1"/>
  <c r="G513" i="1" s="1"/>
  <c r="G385" i="1"/>
  <c r="G516" i="1" s="1"/>
  <c r="F300" i="1"/>
  <c r="F413" i="1" s="1"/>
  <c r="H361" i="1"/>
  <c r="H428" i="1" s="1"/>
  <c r="I382" i="1"/>
  <c r="I513" i="1" s="1"/>
  <c r="G324" i="1"/>
  <c r="G479" i="1" s="1"/>
  <c r="F742" i="1" a="1"/>
  <c r="F742" i="1" s="1"/>
  <c r="F744" i="1" s="1" a="1"/>
  <c r="F744" i="1" s="1"/>
  <c r="F925" i="1"/>
  <c r="F924" i="1" s="1"/>
  <c r="F123" i="1"/>
  <c r="I325" i="1"/>
  <c r="I480" i="1" s="1"/>
  <c r="H726" i="1" a="1"/>
  <c r="H726" i="1" s="1"/>
  <c r="H728" i="1" s="1" a="1"/>
  <c r="H728" i="1" s="1"/>
  <c r="H742" i="1" a="1"/>
  <c r="H742" i="1" s="1"/>
  <c r="H744" i="1" s="1" a="1"/>
  <c r="H744" i="1" s="1"/>
  <c r="I742" i="1" a="1"/>
  <c r="I742" i="1" s="1"/>
  <c r="I744" i="1" s="1" a="1"/>
  <c r="I744" i="1" s="1"/>
  <c r="I726" i="1" a="1"/>
  <c r="I726" i="1" s="1"/>
  <c r="I728" i="1" s="1" a="1"/>
  <c r="I728" i="1" s="1"/>
  <c r="F362" i="1"/>
  <c r="F429" i="1" s="1"/>
  <c r="H363" i="1"/>
  <c r="H504" i="1" s="1"/>
  <c r="F786" i="1"/>
  <c r="F787" i="1" s="1"/>
  <c r="F783" i="1"/>
  <c r="F899" i="1"/>
  <c r="F903" i="1"/>
  <c r="F902" i="1"/>
  <c r="I363" i="1"/>
  <c r="I504" i="1" s="1"/>
  <c r="F361" i="1"/>
  <c r="F428" i="1" s="1"/>
  <c r="I241" i="1"/>
  <c r="I316" i="1" s="1"/>
  <c r="I471" i="1" s="1"/>
  <c r="I317" i="1"/>
  <c r="I472" i="1" s="1"/>
  <c r="F363" i="1"/>
  <c r="F504" i="1" s="1"/>
  <c r="H241" i="1"/>
  <c r="H316" i="1" s="1"/>
  <c r="H471" i="1" s="1"/>
  <c r="F364" i="1"/>
  <c r="H925" i="1"/>
  <c r="H924" i="1" s="1"/>
  <c r="H903" i="1"/>
  <c r="H902" i="1"/>
  <c r="I925" i="1"/>
  <c r="I924" i="1" s="1"/>
  <c r="I903" i="1"/>
  <c r="I902" i="1"/>
  <c r="I899" i="1"/>
  <c r="G362" i="1"/>
  <c r="G429" i="1" s="1"/>
  <c r="G198" i="1"/>
  <c r="G361" i="1" s="1"/>
  <c r="G428" i="1" s="1"/>
  <c r="I198" i="1"/>
  <c r="I361" i="1" s="1"/>
  <c r="I428" i="1" s="1"/>
  <c r="I362" i="1"/>
  <c r="I429" i="1" s="1"/>
  <c r="I324" i="1"/>
  <c r="I479" i="1" s="1"/>
  <c r="H126" i="1"/>
  <c r="G317" i="1"/>
  <c r="G472" i="1" s="1"/>
  <c r="G322" i="1"/>
  <c r="G477" i="1" s="1"/>
  <c r="G384" i="1"/>
  <c r="G515" i="1" s="1"/>
  <c r="G398" i="1"/>
  <c r="G439" i="1" s="1"/>
  <c r="I315" i="1"/>
  <c r="I420" i="1" s="1"/>
  <c r="G899" i="1"/>
  <c r="F128" i="1"/>
  <c r="I383" i="1"/>
  <c r="I514" i="1" s="1"/>
  <c r="F283" i="1"/>
  <c r="F382" i="1" s="1"/>
  <c r="F513" i="1" s="1"/>
  <c r="H122" i="1"/>
  <c r="F317" i="1"/>
  <c r="F472" i="1" s="1"/>
  <c r="I122" i="1"/>
  <c r="G902" i="1"/>
  <c r="F118" i="1"/>
  <c r="F241" i="1"/>
  <c r="F316" i="1" s="1"/>
  <c r="F471" i="1" s="1"/>
  <c r="I123" i="1"/>
  <c r="I118" i="1"/>
  <c r="G364" i="1"/>
  <c r="G903" i="1"/>
  <c r="G119" i="1"/>
  <c r="F125" i="1"/>
  <c r="G325" i="1"/>
  <c r="G480" i="1" s="1"/>
  <c r="G726" i="1" a="1"/>
  <c r="G726" i="1" s="1"/>
  <c r="G728" i="1" s="1" a="1"/>
  <c r="G728" i="1" s="1"/>
  <c r="G316" i="1"/>
  <c r="G471" i="1" s="1"/>
  <c r="G321" i="1"/>
  <c r="G476" i="1" s="1"/>
  <c r="G786" i="1"/>
  <c r="G787" i="1" s="1"/>
  <c r="G783" i="1"/>
  <c r="I470" i="1" l="1"/>
  <c r="I310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J1693" i="1" a="1"/>
  <c r="J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676" i="1" a="1"/>
  <c r="K1676" i="1" s="1"/>
  <c r="L1672" i="1" a="1"/>
  <c r="L1672" i="1" s="1"/>
  <c r="J1676" i="1" a="1"/>
  <c r="J1676" i="1" s="1"/>
  <c r="K1674" i="1" a="1"/>
  <c r="K1674" i="1" s="1"/>
  <c r="K1673" i="1" a="1"/>
  <c r="K1673" i="1" s="1"/>
  <c r="K1675" i="1" a="1"/>
  <c r="K1675" i="1" s="1"/>
  <c r="L1673" i="1" a="1"/>
  <c r="L1673" i="1" s="1"/>
  <c r="J1673" i="1" a="1"/>
  <c r="J1673" i="1" s="1"/>
  <c r="L1675" i="1" a="1"/>
  <c r="L1675" i="1" s="1"/>
  <c r="J1672" i="1" a="1"/>
  <c r="J1672" i="1" s="1"/>
  <c r="J1674" i="1" a="1"/>
  <c r="J1674" i="1" s="1"/>
  <c r="L1674" i="1" a="1"/>
  <c r="L1674" i="1" s="1"/>
  <c r="K1672" i="1" a="1"/>
  <c r="K1672" i="1" s="1"/>
  <c r="J1675" i="1" a="1"/>
  <c r="J1675" i="1" s="1"/>
  <c r="L1676" i="1" a="1"/>
  <c r="L1676" i="1" s="1"/>
  <c r="J1667" i="1" a="1"/>
  <c r="J1667" i="1" s="1"/>
  <c r="L1662" i="1" a="1"/>
  <c r="L1662" i="1" s="1"/>
  <c r="K1667" i="1" a="1"/>
  <c r="K1667" i="1" s="1"/>
  <c r="K1662" i="1" a="1"/>
  <c r="K1662" i="1" s="1"/>
  <c r="L1668" i="1" a="1"/>
  <c r="L1668" i="1" s="1"/>
  <c r="L1667" i="1" a="1"/>
  <c r="L1667" i="1" s="1"/>
  <c r="K1671" i="1" a="1"/>
  <c r="K1671" i="1" s="1"/>
  <c r="L1670" i="1" a="1"/>
  <c r="L1670" i="1" s="1"/>
  <c r="J1670" i="1" a="1"/>
  <c r="J1670" i="1" s="1"/>
  <c r="J1668" i="1" a="1"/>
  <c r="J1668" i="1" s="1"/>
  <c r="J1669" i="1" a="1"/>
  <c r="J1669" i="1" s="1"/>
  <c r="J1671" i="1" a="1"/>
  <c r="J1671" i="1" s="1"/>
  <c r="K1670" i="1" a="1"/>
  <c r="K1670" i="1" s="1"/>
  <c r="L1669" i="1" a="1"/>
  <c r="L1669" i="1" s="1"/>
  <c r="K1669" i="1" a="1"/>
  <c r="K1669" i="1" s="1"/>
  <c r="K1668" i="1" a="1"/>
  <c r="K1668" i="1" s="1"/>
  <c r="L1671" i="1" a="1"/>
  <c r="L1671" i="1" s="1"/>
  <c r="K1654" i="1" a="1"/>
  <c r="K1654" i="1" s="1"/>
  <c r="J1662" i="1" a="1"/>
  <c r="J1662" i="1" s="1"/>
  <c r="J1661" i="1" a="1"/>
  <c r="J1661" i="1" s="1"/>
  <c r="J1660" i="1" a="1"/>
  <c r="J1660" i="1" s="1"/>
  <c r="L1654" i="1" a="1"/>
  <c r="L1654" i="1" s="1"/>
  <c r="J1654" i="1" a="1"/>
  <c r="J1654" i="1" s="1"/>
  <c r="L1661" i="1" a="1"/>
  <c r="L1661" i="1" s="1"/>
  <c r="K1661" i="1" a="1"/>
  <c r="K1661" i="1" s="1"/>
  <c r="K1660" i="1" a="1"/>
  <c r="K1660" i="1" s="1"/>
  <c r="L1660" i="1" a="1"/>
  <c r="L1660" i="1" s="1"/>
  <c r="K1642" i="1" a="1"/>
  <c r="K1642" i="1" s="1"/>
  <c r="L1642" i="1" a="1"/>
  <c r="L1642" i="1" s="1"/>
  <c r="K1643" i="1" a="1"/>
  <c r="K1643" i="1" s="1"/>
  <c r="J1642" i="1" a="1"/>
  <c r="J1642" i="1" s="1"/>
  <c r="K1647" i="1" a="1"/>
  <c r="K1647" i="1" s="1"/>
  <c r="K1646" i="1" a="1"/>
  <c r="K1646" i="1" s="1"/>
  <c r="L1643" i="1" a="1"/>
  <c r="L1643" i="1" s="1"/>
  <c r="L1646" i="1" a="1"/>
  <c r="L1646" i="1" s="1"/>
  <c r="L1647" i="1" a="1"/>
  <c r="L1647" i="1" s="1"/>
  <c r="J1647" i="1" a="1"/>
  <c r="J1647" i="1" s="1"/>
  <c r="J1646" i="1" a="1"/>
  <c r="J1646" i="1" s="1"/>
  <c r="J1643" i="1" a="1"/>
  <c r="J1643" i="1" s="1"/>
  <c r="L1626" i="1" a="1"/>
  <c r="L1626" i="1" s="1"/>
  <c r="J1624" i="1" a="1"/>
  <c r="J1624" i="1" s="1"/>
  <c r="K1629" i="1" a="1"/>
  <c r="K1629" i="1" s="1"/>
  <c r="K1626" i="1" a="1"/>
  <c r="K1626" i="1" s="1"/>
  <c r="J1626" i="1" a="1"/>
  <c r="J1626" i="1" s="1"/>
  <c r="L1627" i="1" a="1"/>
  <c r="L1627" i="1" s="1"/>
  <c r="J1629" i="1" a="1"/>
  <c r="J1629" i="1" s="1"/>
  <c r="K1624" i="1" a="1"/>
  <c r="K1624" i="1" s="1"/>
  <c r="K1628" i="1" a="1"/>
  <c r="K1628" i="1" s="1"/>
  <c r="K1625" i="1" a="1"/>
  <c r="K1625" i="1" s="1"/>
  <c r="K1627" i="1" a="1"/>
  <c r="K1627" i="1" s="1"/>
  <c r="J1627" i="1" a="1"/>
  <c r="J1627" i="1" s="1"/>
  <c r="L1625" i="1" a="1"/>
  <c r="L1625" i="1" s="1"/>
  <c r="L1624" i="1" a="1"/>
  <c r="L1624" i="1" s="1"/>
  <c r="L1628" i="1" a="1"/>
  <c r="L1628" i="1" s="1"/>
  <c r="L1629" i="1" a="1"/>
  <c r="L1629" i="1" s="1"/>
  <c r="L1623" i="1" a="1"/>
  <c r="L1623" i="1" s="1"/>
  <c r="J1628" i="1" a="1"/>
  <c r="J1628" i="1" s="1"/>
  <c r="J1625" i="1" a="1"/>
  <c r="J1625" i="1" s="1"/>
  <c r="K1613" i="1" a="1"/>
  <c r="K1613" i="1" s="1"/>
  <c r="J1611" i="1" a="1"/>
  <c r="J1611" i="1" s="1"/>
  <c r="J1613" i="1" a="1"/>
  <c r="J1613" i="1" s="1"/>
  <c r="K1612" i="1" a="1"/>
  <c r="K1612" i="1" s="1"/>
  <c r="K1623" i="1" a="1"/>
  <c r="K1623" i="1" s="1"/>
  <c r="J1623" i="1" a="1"/>
  <c r="J1623" i="1" s="1"/>
  <c r="L1622" i="1" a="1"/>
  <c r="L1622" i="1" s="1"/>
  <c r="K1622" i="1" a="1"/>
  <c r="K1622" i="1" s="1"/>
  <c r="L1613" i="1" a="1"/>
  <c r="L1613" i="1" s="1"/>
  <c r="J1619" i="1" a="1"/>
  <c r="J1619" i="1" s="1"/>
  <c r="J1622" i="1" a="1"/>
  <c r="J1622" i="1" s="1"/>
  <c r="K1621" i="1" a="1"/>
  <c r="K1621" i="1" s="1"/>
  <c r="J1612" i="1" a="1"/>
  <c r="J1612" i="1" s="1"/>
  <c r="L1611" i="1" a="1"/>
  <c r="L1611" i="1" s="1"/>
  <c r="K1611" i="1" a="1"/>
  <c r="K1611" i="1" s="1"/>
  <c r="L1621" i="1" a="1"/>
  <c r="L1621" i="1" s="1"/>
  <c r="J1621" i="1" a="1"/>
  <c r="J1621" i="1" s="1"/>
  <c r="L1612" i="1" a="1"/>
  <c r="L1612" i="1" s="1"/>
  <c r="L1619" i="1" a="1"/>
  <c r="L1619" i="1" s="1"/>
  <c r="K1619" i="1" a="1"/>
  <c r="K1619" i="1" s="1"/>
  <c r="K1596" i="1" a="1"/>
  <c r="K1596" i="1" s="1"/>
  <c r="L1605" i="1" a="1"/>
  <c r="L1605" i="1" s="1"/>
  <c r="K1595" i="1" a="1"/>
  <c r="K1595" i="1" s="1"/>
  <c r="L1596" i="1" a="1"/>
  <c r="L1596" i="1" s="1"/>
  <c r="J1596" i="1" a="1"/>
  <c r="J1596" i="1" s="1"/>
  <c r="J1604" i="1" a="1"/>
  <c r="J1604" i="1" s="1"/>
  <c r="J1595" i="1" a="1"/>
  <c r="J1595" i="1" s="1"/>
  <c r="L1595" i="1" a="1"/>
  <c r="L1595" i="1" s="1"/>
  <c r="K1598" i="1" a="1"/>
  <c r="K1598" i="1" s="1"/>
  <c r="K1605" i="1" a="1"/>
  <c r="K1605" i="1" s="1"/>
  <c r="J1605" i="1" a="1"/>
  <c r="J1605" i="1" s="1"/>
  <c r="L1604" i="1" a="1"/>
  <c r="L1604" i="1" s="1"/>
  <c r="J1598" i="1" a="1"/>
  <c r="J1598" i="1" s="1"/>
  <c r="K1604" i="1" a="1"/>
  <c r="K1604" i="1" s="1"/>
  <c r="L1598" i="1" a="1"/>
  <c r="L1598" i="1" s="1"/>
  <c r="L1249" i="1" a="1"/>
  <c r="L1249" i="1" s="1"/>
  <c r="L1250" i="1" a="1"/>
  <c r="L1250" i="1" s="1"/>
  <c r="K1250" i="1" a="1"/>
  <c r="K1250" i="1" s="1"/>
  <c r="J1250" i="1" a="1"/>
  <c r="J1250" i="1" s="1"/>
  <c r="K1249" i="1" a="1"/>
  <c r="K1249" i="1" s="1"/>
  <c r="L1248" i="1" a="1"/>
  <c r="L1248" i="1" s="1"/>
  <c r="L1251" i="1" a="1"/>
  <c r="L1251" i="1" s="1"/>
  <c r="K1251" i="1" a="1"/>
  <c r="K1251" i="1" s="1"/>
  <c r="K1248" i="1" a="1"/>
  <c r="K1248" i="1" s="1"/>
  <c r="J1248" i="1" a="1"/>
  <c r="J1248" i="1" s="1"/>
  <c r="J1249" i="1" a="1"/>
  <c r="J1249" i="1" s="1"/>
  <c r="J1251" i="1" a="1"/>
  <c r="J1251" i="1" s="1"/>
  <c r="J1242" i="1" a="1"/>
  <c r="J1242" i="1" s="1"/>
  <c r="L1244" i="1" a="1"/>
  <c r="L1244" i="1" s="1"/>
  <c r="J1244" i="1" a="1"/>
  <c r="J1244" i="1" s="1"/>
  <c r="L1246" i="1" a="1"/>
  <c r="L1246" i="1" s="1"/>
  <c r="L1247" i="1" a="1"/>
  <c r="L1247" i="1" s="1"/>
  <c r="J1243" i="1" a="1"/>
  <c r="J1243" i="1" s="1"/>
  <c r="K1246" i="1" a="1"/>
  <c r="K1246" i="1" s="1"/>
  <c r="K1242" i="1" a="1"/>
  <c r="K1242" i="1" s="1"/>
  <c r="K1244" i="1" a="1"/>
  <c r="K1244" i="1" s="1"/>
  <c r="K1243" i="1" a="1"/>
  <c r="K1243" i="1" s="1"/>
  <c r="K1245" i="1" a="1"/>
  <c r="K1245" i="1" s="1"/>
  <c r="J1245" i="1" a="1"/>
  <c r="J1245" i="1" s="1"/>
  <c r="K1247" i="1" a="1"/>
  <c r="K1247" i="1" s="1"/>
  <c r="J1247" i="1" a="1"/>
  <c r="J1247" i="1" s="1"/>
  <c r="J1246" i="1" a="1"/>
  <c r="J1246" i="1" s="1"/>
  <c r="L1243" i="1" a="1"/>
  <c r="L1243" i="1" s="1"/>
  <c r="L1245" i="1" a="1"/>
  <c r="L1245" i="1" s="1"/>
  <c r="L1242" i="1" a="1"/>
  <c r="L1242" i="1" s="1"/>
  <c r="L1240" i="1" a="1"/>
  <c r="L1240" i="1" s="1"/>
  <c r="J1240" i="1" a="1"/>
  <c r="J1240" i="1" s="1"/>
  <c r="L1241" i="1" a="1"/>
  <c r="L1241" i="1" s="1"/>
  <c r="K1241" i="1" a="1"/>
  <c r="K1241" i="1" s="1"/>
  <c r="J1241" i="1" a="1"/>
  <c r="J1241" i="1" s="1"/>
  <c r="K1240" i="1" a="1"/>
  <c r="K1240" i="1" s="1"/>
  <c r="K1238" i="1" a="1"/>
  <c r="K1238" i="1" s="1"/>
  <c r="J1237" i="1" a="1"/>
  <c r="J1237" i="1" s="1"/>
  <c r="L1238" i="1" a="1"/>
  <c r="L1238" i="1" s="1"/>
  <c r="L1236" i="1" a="1"/>
  <c r="L1236" i="1" s="1"/>
  <c r="K1237" i="1" a="1"/>
  <c r="K1237" i="1" s="1"/>
  <c r="K1239" i="1" a="1"/>
  <c r="K1239" i="1" s="1"/>
  <c r="L1239" i="1" a="1"/>
  <c r="L1239" i="1" s="1"/>
  <c r="J1236" i="1" a="1"/>
  <c r="J1236" i="1" s="1"/>
  <c r="J1238" i="1" a="1"/>
  <c r="J1238" i="1" s="1"/>
  <c r="L1237" i="1" a="1"/>
  <c r="L1237" i="1" s="1"/>
  <c r="J1239" i="1" a="1"/>
  <c r="J1239" i="1" s="1"/>
  <c r="K1236" i="1" a="1"/>
  <c r="K1236" i="1" s="1"/>
  <c r="J1232" i="1" a="1"/>
  <c r="J1232" i="1" s="1"/>
  <c r="J1231" i="1" a="1"/>
  <c r="J1231" i="1" s="1"/>
  <c r="J1230" i="1" a="1"/>
  <c r="J1230" i="1" s="1"/>
  <c r="L1235" i="1" a="1"/>
  <c r="L1235" i="1" s="1"/>
  <c r="L1231" i="1" a="1"/>
  <c r="L1231" i="1" s="1"/>
  <c r="K1234" i="1" a="1"/>
  <c r="K1234" i="1" s="1"/>
  <c r="J1234" i="1" a="1"/>
  <c r="J1234" i="1" s="1"/>
  <c r="K1231" i="1" a="1"/>
  <c r="K1231" i="1" s="1"/>
  <c r="K1230" i="1" a="1"/>
  <c r="K1230" i="1" s="1"/>
  <c r="L1230" i="1" a="1"/>
  <c r="L1230" i="1" s="1"/>
  <c r="K1235" i="1" a="1"/>
  <c r="K1235" i="1" s="1"/>
  <c r="L1234" i="1" a="1"/>
  <c r="L1234" i="1" s="1"/>
  <c r="L1233" i="1" a="1"/>
  <c r="L1233" i="1" s="1"/>
  <c r="J1235" i="1" a="1"/>
  <c r="J1235" i="1" s="1"/>
  <c r="L1232" i="1" a="1"/>
  <c r="L1232" i="1" s="1"/>
  <c r="K1233" i="1" a="1"/>
  <c r="K1233" i="1" s="1"/>
  <c r="K1232" i="1" a="1"/>
  <c r="K1232" i="1" s="1"/>
  <c r="J1233" i="1" a="1"/>
  <c r="J1233" i="1" s="1"/>
  <c r="J1228" i="1" a="1"/>
  <c r="J1228" i="1" s="1"/>
  <c r="J1229" i="1" a="1"/>
  <c r="J1229" i="1" s="1"/>
  <c r="L1229" i="1" a="1"/>
  <c r="L1229" i="1" s="1"/>
  <c r="K1229" i="1" a="1"/>
  <c r="K1229" i="1" s="1"/>
  <c r="L1228" i="1" a="1"/>
  <c r="L1228" i="1" s="1"/>
  <c r="K1228" i="1" a="1"/>
  <c r="K1228" i="1" s="1"/>
  <c r="K1223" i="1" a="1"/>
  <c r="K1223" i="1" s="1"/>
  <c r="K1226" i="1" a="1"/>
  <c r="K1226" i="1" s="1"/>
  <c r="L1222" i="1" a="1"/>
  <c r="L1222" i="1" s="1"/>
  <c r="L1221" i="1" a="1"/>
  <c r="L1221" i="1" s="1"/>
  <c r="L1225" i="1" a="1"/>
  <c r="L1225" i="1" s="1"/>
  <c r="L1223" i="1" a="1"/>
  <c r="L1223" i="1" s="1"/>
  <c r="J1222" i="1" a="1"/>
  <c r="J1222" i="1" s="1"/>
  <c r="J1223" i="1" a="1"/>
  <c r="J1223" i="1" s="1"/>
  <c r="L1227" i="1" a="1"/>
  <c r="L1227" i="1" s="1"/>
  <c r="J1227" i="1" a="1"/>
  <c r="J1227" i="1" s="1"/>
  <c r="L1226" i="1" a="1"/>
  <c r="L1226" i="1" s="1"/>
  <c r="J1226" i="1" a="1"/>
  <c r="J1226" i="1" s="1"/>
  <c r="K1225" i="1" a="1"/>
  <c r="K1225" i="1" s="1"/>
  <c r="J1225" i="1" a="1"/>
  <c r="J1225" i="1" s="1"/>
  <c r="L1224" i="1" a="1"/>
  <c r="L1224" i="1" s="1"/>
  <c r="K1224" i="1" a="1"/>
  <c r="K1224" i="1" s="1"/>
  <c r="J1224" i="1" a="1"/>
  <c r="J1224" i="1" s="1"/>
  <c r="J1221" i="1" a="1"/>
  <c r="J1221" i="1" s="1"/>
  <c r="K1227" i="1" a="1"/>
  <c r="K1227" i="1" s="1"/>
  <c r="K1221" i="1" a="1"/>
  <c r="K1221" i="1" s="1"/>
  <c r="K1222" i="1" a="1"/>
  <c r="K1222" i="1" s="1"/>
  <c r="K1212" i="1" a="1"/>
  <c r="K1212" i="1" s="1"/>
  <c r="L1219" i="1" a="1"/>
  <c r="L1219" i="1" s="1"/>
  <c r="K1219" i="1" a="1"/>
  <c r="K1219" i="1" s="1"/>
  <c r="L1217" i="1" a="1"/>
  <c r="L1217" i="1" s="1"/>
  <c r="K1218" i="1" a="1"/>
  <c r="K1218" i="1" s="1"/>
  <c r="J1218" i="1" a="1"/>
  <c r="J1218" i="1" s="1"/>
  <c r="J1216" i="1" a="1"/>
  <c r="J1216" i="1" s="1"/>
  <c r="L1212" i="1" a="1"/>
  <c r="L1212" i="1" s="1"/>
  <c r="J1215" i="1" a="1"/>
  <c r="J1215" i="1" s="1"/>
  <c r="K1216" i="1" a="1"/>
  <c r="K1216" i="1" s="1"/>
  <c r="J1220" i="1" a="1"/>
  <c r="J1220" i="1" s="1"/>
  <c r="L1218" i="1" a="1"/>
  <c r="L1218" i="1" s="1"/>
  <c r="K1215" i="1" a="1"/>
  <c r="K1215" i="1" s="1"/>
  <c r="L1211" i="1" a="1"/>
  <c r="L1211" i="1" s="1"/>
  <c r="K1214" i="1" a="1"/>
  <c r="K1214" i="1" s="1"/>
  <c r="L1214" i="1" a="1"/>
  <c r="L1214" i="1" s="1"/>
  <c r="J1219" i="1" a="1"/>
  <c r="J1219" i="1" s="1"/>
  <c r="L1215" i="1" a="1"/>
  <c r="L1215" i="1" s="1"/>
  <c r="K1217" i="1" a="1"/>
  <c r="K1217" i="1" s="1"/>
  <c r="J1214" i="1" a="1"/>
  <c r="J1214" i="1" s="1"/>
  <c r="L1220" i="1" a="1"/>
  <c r="L1220" i="1" s="1"/>
  <c r="J1217" i="1" a="1"/>
  <c r="J1217" i="1" s="1"/>
  <c r="L1216" i="1" a="1"/>
  <c r="L1216" i="1" s="1"/>
  <c r="K1220" i="1" a="1"/>
  <c r="K1220" i="1" s="1"/>
  <c r="J1212" i="1" a="1"/>
  <c r="J1212" i="1" s="1"/>
  <c r="L1202" i="1" a="1"/>
  <c r="L1202" i="1" s="1"/>
  <c r="K1209" i="1" a="1"/>
  <c r="K1209" i="1" s="1"/>
  <c r="K1200" i="1" a="1"/>
  <c r="K1200" i="1" s="1"/>
  <c r="L1201" i="1" a="1"/>
  <c r="L1201" i="1" s="1"/>
  <c r="J1200" i="1" a="1"/>
  <c r="J1200" i="1" s="1"/>
  <c r="K1202" i="1" a="1"/>
  <c r="K1202" i="1" s="1"/>
  <c r="L1200" i="1" a="1"/>
  <c r="L1200" i="1" s="1"/>
  <c r="K1208" i="1" a="1"/>
  <c r="K1208" i="1" s="1"/>
  <c r="K1201" i="1" a="1"/>
  <c r="K1201" i="1" s="1"/>
  <c r="J1201" i="1" a="1"/>
  <c r="J1201" i="1" s="1"/>
  <c r="K1211" i="1" a="1"/>
  <c r="K1211" i="1" s="1"/>
  <c r="J1211" i="1" a="1"/>
  <c r="J1211" i="1" s="1"/>
  <c r="L1210" i="1" a="1"/>
  <c r="L1210" i="1" s="1"/>
  <c r="J1209" i="1" a="1"/>
  <c r="J1209" i="1" s="1"/>
  <c r="L1208" i="1" a="1"/>
  <c r="L1208" i="1" s="1"/>
  <c r="J1208" i="1" a="1"/>
  <c r="J1208" i="1" s="1"/>
  <c r="K1210" i="1" a="1"/>
  <c r="K1210" i="1" s="1"/>
  <c r="J1202" i="1" a="1"/>
  <c r="J1202" i="1" s="1"/>
  <c r="J1210" i="1" a="1"/>
  <c r="J1210" i="1" s="1"/>
  <c r="L1209" i="1" a="1"/>
  <c r="L1209" i="1" s="1"/>
  <c r="K1198" i="1" a="1"/>
  <c r="K1198" i="1" s="1"/>
  <c r="J1198" i="1" a="1"/>
  <c r="J1198" i="1" s="1"/>
  <c r="J1191" i="1" a="1"/>
  <c r="J1191" i="1" s="1"/>
  <c r="L1195" i="1" a="1"/>
  <c r="L1195" i="1" s="1"/>
  <c r="J1193" i="1" a="1"/>
  <c r="J1193" i="1" s="1"/>
  <c r="K1192" i="1" a="1"/>
  <c r="K1192" i="1" s="1"/>
  <c r="J1195" i="1" a="1"/>
  <c r="J1195" i="1" s="1"/>
  <c r="L1198" i="1" a="1"/>
  <c r="L1198" i="1" s="1"/>
  <c r="K1197" i="1" a="1"/>
  <c r="K1197" i="1" s="1"/>
  <c r="J1197" i="1" a="1"/>
  <c r="J1197" i="1" s="1"/>
  <c r="L1194" i="1" a="1"/>
  <c r="L1194" i="1" s="1"/>
  <c r="J1196" i="1" a="1"/>
  <c r="J1196" i="1" s="1"/>
  <c r="K1195" i="1" a="1"/>
  <c r="K1195" i="1" s="1"/>
  <c r="J1192" i="1" a="1"/>
  <c r="J1192" i="1" s="1"/>
  <c r="K1193" i="1" a="1"/>
  <c r="K1193" i="1" s="1"/>
  <c r="K1196" i="1" a="1"/>
  <c r="K1196" i="1" s="1"/>
  <c r="K1191" i="1" a="1"/>
  <c r="K1191" i="1" s="1"/>
  <c r="K1194" i="1" a="1"/>
  <c r="K1194" i="1" s="1"/>
  <c r="L1199" i="1" a="1"/>
  <c r="L1199" i="1" s="1"/>
  <c r="L1191" i="1" a="1"/>
  <c r="L1191" i="1" s="1"/>
  <c r="J1194" i="1" a="1"/>
  <c r="J1194" i="1" s="1"/>
  <c r="L1196" i="1" a="1"/>
  <c r="L1196" i="1" s="1"/>
  <c r="K1199" i="1" a="1"/>
  <c r="K1199" i="1" s="1"/>
  <c r="J1199" i="1" a="1"/>
  <c r="J1199" i="1" s="1"/>
  <c r="L1192" i="1" a="1"/>
  <c r="L1192" i="1" s="1"/>
  <c r="L1197" i="1" a="1"/>
  <c r="L1197" i="1" s="1"/>
  <c r="L1193" i="1" a="1"/>
  <c r="L1193" i="1" s="1"/>
  <c r="J1186" i="1" a="1"/>
  <c r="J1186" i="1" s="1"/>
  <c r="L1186" i="1" a="1"/>
  <c r="L1186" i="1" s="1"/>
  <c r="K1188" i="1" a="1"/>
  <c r="K1188" i="1" s="1"/>
  <c r="J1188" i="1" a="1"/>
  <c r="J1188" i="1" s="1"/>
  <c r="L1188" i="1" a="1"/>
  <c r="L1188" i="1" s="1"/>
  <c r="L1179" i="1" a="1"/>
  <c r="L1179" i="1" s="1"/>
  <c r="K1187" i="1" a="1"/>
  <c r="K1187" i="1" s="1"/>
  <c r="J1187" i="1" a="1"/>
  <c r="J1187" i="1" s="1"/>
  <c r="L1189" i="1" a="1"/>
  <c r="L1189" i="1" s="1"/>
  <c r="J1189" i="1" a="1"/>
  <c r="J1189" i="1" s="1"/>
  <c r="K1185" i="1" a="1"/>
  <c r="K1185" i="1" s="1"/>
  <c r="L1185" i="1" a="1"/>
  <c r="L1185" i="1" s="1"/>
  <c r="L1187" i="1" a="1"/>
  <c r="L1187" i="1" s="1"/>
  <c r="K1186" i="1" a="1"/>
  <c r="K1186" i="1" s="1"/>
  <c r="J1190" i="1" a="1"/>
  <c r="J1190" i="1" s="1"/>
  <c r="K1189" i="1" a="1"/>
  <c r="K1189" i="1" s="1"/>
  <c r="J1185" i="1" a="1"/>
  <c r="J1185" i="1" s="1"/>
  <c r="K1179" i="1" a="1"/>
  <c r="K1179" i="1" s="1"/>
  <c r="L1190" i="1" a="1"/>
  <c r="L1190" i="1" s="1"/>
  <c r="K1190" i="1" a="1"/>
  <c r="K1190" i="1" s="1"/>
  <c r="K1172" i="1" a="1"/>
  <c r="K1172" i="1" s="1"/>
  <c r="L1173" i="1" a="1"/>
  <c r="L1173" i="1" s="1"/>
  <c r="J1179" i="1" a="1"/>
  <c r="J1179" i="1" s="1"/>
  <c r="J1176" i="1" a="1"/>
  <c r="J1176" i="1" s="1"/>
  <c r="J1178" i="1" a="1"/>
  <c r="J1178" i="1" s="1"/>
  <c r="J1177" i="1" a="1"/>
  <c r="J1177" i="1" s="1"/>
  <c r="L1172" i="1" a="1"/>
  <c r="L1172" i="1" s="1"/>
  <c r="L1175" i="1" a="1"/>
  <c r="L1175" i="1" s="1"/>
  <c r="L1177" i="1" a="1"/>
  <c r="L1177" i="1" s="1"/>
  <c r="K1176" i="1" a="1"/>
  <c r="K1176" i="1" s="1"/>
  <c r="L1171" i="1" a="1"/>
  <c r="L1171" i="1" s="1"/>
  <c r="J1173" i="1" a="1"/>
  <c r="J1173" i="1" s="1"/>
  <c r="J1170" i="1" a="1"/>
  <c r="J1170" i="1" s="1"/>
  <c r="K1174" i="1" a="1"/>
  <c r="K1174" i="1" s="1"/>
  <c r="L1174" i="1" a="1"/>
  <c r="L1174" i="1" s="1"/>
  <c r="K1173" i="1" a="1"/>
  <c r="K1173" i="1" s="1"/>
  <c r="K1171" i="1" a="1"/>
  <c r="K1171" i="1" s="1"/>
  <c r="J1171" i="1" a="1"/>
  <c r="J1171" i="1" s="1"/>
  <c r="K1178" i="1" a="1"/>
  <c r="K1178" i="1" s="1"/>
  <c r="K1175" i="1" a="1"/>
  <c r="K1175" i="1" s="1"/>
  <c r="L1170" i="1" a="1"/>
  <c r="L1170" i="1" s="1"/>
  <c r="L1178" i="1" a="1"/>
  <c r="L1178" i="1" s="1"/>
  <c r="J1175" i="1" a="1"/>
  <c r="J1175" i="1" s="1"/>
  <c r="K1170" i="1" a="1"/>
  <c r="K1170" i="1" s="1"/>
  <c r="J1172" i="1" a="1"/>
  <c r="J1172" i="1" s="1"/>
  <c r="K1177" i="1" a="1"/>
  <c r="K1177" i="1" s="1"/>
  <c r="J1174" i="1" a="1"/>
  <c r="J1174" i="1" s="1"/>
  <c r="L1176" i="1" a="1"/>
  <c r="L1176" i="1" s="1"/>
  <c r="L1167" i="1" a="1"/>
  <c r="L1167" i="1" s="1"/>
  <c r="L1168" i="1" a="1"/>
  <c r="L1168" i="1" s="1"/>
  <c r="K1168" i="1" a="1"/>
  <c r="K1168" i="1" s="1"/>
  <c r="J1168" i="1" a="1"/>
  <c r="J1168" i="1" s="1"/>
  <c r="K1167" i="1" a="1"/>
  <c r="K1167" i="1" s="1"/>
  <c r="J1167" i="1" a="1"/>
  <c r="J1167" i="1" s="1"/>
  <c r="L1165" i="1" a="1"/>
  <c r="L1165" i="1" s="1"/>
  <c r="L1166" i="1" a="1"/>
  <c r="L1166" i="1" s="1"/>
  <c r="K1166" i="1" a="1"/>
  <c r="K1166" i="1" s="1"/>
  <c r="L1163" i="1" a="1"/>
  <c r="L1163" i="1" s="1"/>
  <c r="J1162" i="1" a="1"/>
  <c r="J1162" i="1" s="1"/>
  <c r="K1162" i="1" a="1"/>
  <c r="K1162" i="1" s="1"/>
  <c r="J1166" i="1" a="1"/>
  <c r="J1166" i="1" s="1"/>
  <c r="K1164" i="1" a="1"/>
  <c r="K1164" i="1" s="1"/>
  <c r="K1165" i="1" a="1"/>
  <c r="K1165" i="1" s="1"/>
  <c r="J1165" i="1" a="1"/>
  <c r="J1165" i="1" s="1"/>
  <c r="K1163" i="1" a="1"/>
  <c r="K1163" i="1" s="1"/>
  <c r="L1162" i="1" a="1"/>
  <c r="L1162" i="1" s="1"/>
  <c r="J1163" i="1" a="1"/>
  <c r="J1163" i="1" s="1"/>
  <c r="L1169" i="1" a="1"/>
  <c r="L1169" i="1" s="1"/>
  <c r="L1164" i="1" a="1"/>
  <c r="L1164" i="1" s="1"/>
  <c r="K1169" i="1" a="1"/>
  <c r="K1169" i="1" s="1"/>
  <c r="J1164" i="1" a="1"/>
  <c r="J1164" i="1" s="1"/>
  <c r="J1169" i="1" a="1"/>
  <c r="J1169" i="1" s="1"/>
  <c r="L1156" i="1" a="1"/>
  <c r="L1156" i="1" s="1"/>
  <c r="K1156" i="1" a="1"/>
  <c r="K1156" i="1" s="1"/>
  <c r="L1149" i="1" a="1"/>
  <c r="L1149" i="1" s="1"/>
  <c r="L1154" i="1" a="1"/>
  <c r="L1154" i="1" s="1"/>
  <c r="J1155" i="1" a="1"/>
  <c r="J1155" i="1" s="1"/>
  <c r="J1153" i="1" a="1"/>
  <c r="J1153" i="1" s="1"/>
  <c r="L1150" i="1" a="1"/>
  <c r="L1150" i="1" s="1"/>
  <c r="K1150" i="1" a="1"/>
  <c r="K1150" i="1" s="1"/>
  <c r="L1155" i="1" a="1"/>
  <c r="L1155" i="1" s="1"/>
  <c r="J1156" i="1" a="1"/>
  <c r="J1156" i="1" s="1"/>
  <c r="J1150" i="1" a="1"/>
  <c r="J1150" i="1" s="1"/>
  <c r="J1149" i="1" a="1"/>
  <c r="J1149" i="1" s="1"/>
  <c r="K1153" i="1" a="1"/>
  <c r="K1153" i="1" s="1"/>
  <c r="K1155" i="1" a="1"/>
  <c r="K1155" i="1" s="1"/>
  <c r="K1154" i="1" a="1"/>
  <c r="K1154" i="1" s="1"/>
  <c r="J1154" i="1" a="1"/>
  <c r="J1154" i="1" s="1"/>
  <c r="L1153" i="1" a="1"/>
  <c r="L1153" i="1" s="1"/>
  <c r="K1149" i="1" a="1"/>
  <c r="K1149" i="1" s="1"/>
  <c r="K1148" i="1" a="1"/>
  <c r="K1148" i="1" s="1"/>
  <c r="L1144" i="1" a="1"/>
  <c r="L1144" i="1" s="1"/>
  <c r="L1142" i="1" a="1"/>
  <c r="L1142" i="1" s="1"/>
  <c r="K1141" i="1" a="1"/>
  <c r="K1141" i="1" s="1"/>
  <c r="J1141" i="1" a="1"/>
  <c r="J1141" i="1" s="1"/>
  <c r="K1142" i="1" a="1"/>
  <c r="K1142" i="1" s="1"/>
  <c r="L1148" i="1" a="1"/>
  <c r="L1148" i="1" s="1"/>
  <c r="J1148" i="1" a="1"/>
  <c r="J1148" i="1" s="1"/>
  <c r="L1141" i="1" a="1"/>
  <c r="L1141" i="1" s="1"/>
  <c r="L1143" i="1" a="1"/>
  <c r="L1143" i="1" s="1"/>
  <c r="J1142" i="1" a="1"/>
  <c r="J1142" i="1" s="1"/>
  <c r="J1147" i="1" a="1"/>
  <c r="J1147" i="1" s="1"/>
  <c r="K1143" i="1" a="1"/>
  <c r="K1143" i="1" s="1"/>
  <c r="L1147" i="1" a="1"/>
  <c r="L1147" i="1" s="1"/>
  <c r="J1144" i="1" a="1"/>
  <c r="J1144" i="1" s="1"/>
  <c r="J1143" i="1" a="1"/>
  <c r="J1143" i="1" s="1"/>
  <c r="K1146" i="1" a="1"/>
  <c r="K1146" i="1" s="1"/>
  <c r="L1145" i="1" a="1"/>
  <c r="L1145" i="1" s="1"/>
  <c r="J1145" i="1" a="1"/>
  <c r="J1145" i="1" s="1"/>
  <c r="K1145" i="1" a="1"/>
  <c r="K1145" i="1" s="1"/>
  <c r="K1144" i="1" a="1"/>
  <c r="K1144" i="1" s="1"/>
  <c r="K1147" i="1" a="1"/>
  <c r="K1147" i="1" s="1"/>
  <c r="L1146" i="1" a="1"/>
  <c r="L1146" i="1" s="1"/>
  <c r="J1146" i="1" a="1"/>
  <c r="J1146" i="1" s="1"/>
  <c r="J1139" i="1" a="1"/>
  <c r="J1139" i="1" s="1"/>
  <c r="L1138" i="1" a="1"/>
  <c r="L1138" i="1" s="1"/>
  <c r="L1140" i="1" a="1"/>
  <c r="L1140" i="1" s="1"/>
  <c r="K1140" i="1" a="1"/>
  <c r="K1140" i="1" s="1"/>
  <c r="J1140" i="1" a="1"/>
  <c r="J1140" i="1" s="1"/>
  <c r="K1139" i="1" a="1"/>
  <c r="K1139" i="1" s="1"/>
  <c r="K1138" i="1" a="1"/>
  <c r="K1138" i="1" s="1"/>
  <c r="J1138" i="1" a="1"/>
  <c r="J1138" i="1" s="1"/>
  <c r="L1139" i="1" a="1"/>
  <c r="L1139" i="1" s="1"/>
  <c r="J1332" i="1" a="1"/>
  <c r="J1332" i="1" s="1"/>
  <c r="L1332" i="1" a="1"/>
  <c r="L1332" i="1" s="1"/>
  <c r="K1332" i="1" a="1"/>
  <c r="K1332" i="1" s="1"/>
  <c r="L1326" i="1" a="1"/>
  <c r="L1326" i="1" s="1"/>
  <c r="J1326" i="1" a="1"/>
  <c r="J1326" i="1" s="1"/>
  <c r="K1325" i="1" a="1"/>
  <c r="K1325" i="1" s="1"/>
  <c r="L1324" i="1" a="1"/>
  <c r="L1324" i="1" s="1"/>
  <c r="J1325" i="1" a="1"/>
  <c r="J1325" i="1" s="1"/>
  <c r="K1324" i="1" a="1"/>
  <c r="K1324" i="1" s="1"/>
  <c r="K1326" i="1" a="1"/>
  <c r="K1326" i="1" s="1"/>
  <c r="L1325" i="1" a="1"/>
  <c r="L1325" i="1" s="1"/>
  <c r="J1324" i="1" a="1"/>
  <c r="J1324" i="1" s="1"/>
  <c r="L1321" i="1" a="1"/>
  <c r="L1321" i="1" s="1"/>
  <c r="L1323" i="1" a="1"/>
  <c r="L1323" i="1" s="1"/>
  <c r="K1323" i="1" a="1"/>
  <c r="K1323" i="1" s="1"/>
  <c r="J1323" i="1" a="1"/>
  <c r="J1323" i="1" s="1"/>
  <c r="J1321" i="1" a="1"/>
  <c r="J1321" i="1" s="1"/>
  <c r="L1319" i="1" a="1"/>
  <c r="L1319" i="1" s="1"/>
  <c r="L1320" i="1" a="1"/>
  <c r="L1320" i="1" s="1"/>
  <c r="K1320" i="1" a="1"/>
  <c r="K1320" i="1" s="1"/>
  <c r="J1320" i="1" a="1"/>
  <c r="J1320" i="1" s="1"/>
  <c r="K1321" i="1" a="1"/>
  <c r="K1321" i="1" s="1"/>
  <c r="J1318" i="1" a="1"/>
  <c r="J1318" i="1" s="1"/>
  <c r="J1317" i="1" a="1"/>
  <c r="J1317" i="1" s="1"/>
  <c r="L1317" i="1" a="1"/>
  <c r="L1317" i="1" s="1"/>
  <c r="K1319" i="1" a="1"/>
  <c r="K1319" i="1" s="1"/>
  <c r="J1319" i="1" a="1"/>
  <c r="J1319" i="1" s="1"/>
  <c r="L1318" i="1" a="1"/>
  <c r="L1318" i="1" s="1"/>
  <c r="K1317" i="1" a="1"/>
  <c r="K1317" i="1" s="1"/>
  <c r="K1318" i="1" a="1"/>
  <c r="K1318" i="1" s="1"/>
  <c r="L1263" i="1" a="1"/>
  <c r="L1263" i="1" s="1"/>
  <c r="J1263" i="1" a="1"/>
  <c r="J1263" i="1" s="1"/>
  <c r="K1263" i="1" a="1"/>
  <c r="K1263" i="1" s="1"/>
  <c r="L1260" i="1" a="1"/>
  <c r="L1260" i="1" s="1"/>
  <c r="J1262" i="1" a="1"/>
  <c r="J1262" i="1" s="1"/>
  <c r="K1261" i="1" a="1"/>
  <c r="K1261" i="1" s="1"/>
  <c r="J1258" i="1" a="1"/>
  <c r="J1258" i="1" s="1"/>
  <c r="K1259" i="1" a="1"/>
  <c r="K1259" i="1" s="1"/>
  <c r="L1262" i="1" a="1"/>
  <c r="L1262" i="1" s="1"/>
  <c r="L1261" i="1" a="1"/>
  <c r="L1261" i="1" s="1"/>
  <c r="K1262" i="1" a="1"/>
  <c r="K1262" i="1" s="1"/>
  <c r="J1259" i="1" a="1"/>
  <c r="J1259" i="1" s="1"/>
  <c r="L1259" i="1" a="1"/>
  <c r="L1259" i="1" s="1"/>
  <c r="K1260" i="1" a="1"/>
  <c r="K1260" i="1" s="1"/>
  <c r="J1260" i="1" a="1"/>
  <c r="J1260" i="1" s="1"/>
  <c r="L1258" i="1" a="1"/>
  <c r="L1258" i="1" s="1"/>
  <c r="J1261" i="1" a="1"/>
  <c r="J1261" i="1" s="1"/>
  <c r="K1258" i="1" a="1"/>
  <c r="K1258" i="1" s="1"/>
  <c r="L1257" i="1" a="1"/>
  <c r="L1257" i="1" s="1"/>
  <c r="L1256" i="1" a="1"/>
  <c r="L1256" i="1" s="1"/>
  <c r="K1256" i="1" a="1"/>
  <c r="K1256" i="1" s="1"/>
  <c r="J1256" i="1" a="1"/>
  <c r="J1256" i="1" s="1"/>
  <c r="K1257" i="1" a="1"/>
  <c r="K1257" i="1" s="1"/>
  <c r="J1257" i="1" a="1"/>
  <c r="J1257" i="1" s="1"/>
  <c r="L1253" i="1" a="1"/>
  <c r="L1253" i="1" s="1"/>
  <c r="J1253" i="1" a="1"/>
  <c r="J1253" i="1" s="1"/>
  <c r="L1255" i="1" a="1"/>
  <c r="L1255" i="1" s="1"/>
  <c r="K1255" i="1" a="1"/>
  <c r="K1255" i="1" s="1"/>
  <c r="J1255" i="1" a="1"/>
  <c r="J1255" i="1" s="1"/>
  <c r="J1254" i="1" a="1"/>
  <c r="J1254" i="1" s="1"/>
  <c r="K1252" i="1" a="1"/>
  <c r="K1252" i="1" s="1"/>
  <c r="K1254" i="1" a="1"/>
  <c r="K1254" i="1" s="1"/>
  <c r="K1253" i="1" a="1"/>
  <c r="K1253" i="1" s="1"/>
  <c r="J1252" i="1" a="1"/>
  <c r="J1252" i="1" s="1"/>
  <c r="L1252" i="1" a="1"/>
  <c r="L1252" i="1" s="1"/>
  <c r="L1254" i="1" a="1"/>
  <c r="L1254" i="1" s="1"/>
  <c r="J1582" i="1" a="1"/>
  <c r="J1582" i="1" s="1"/>
  <c r="L1582" i="1" a="1"/>
  <c r="L1582" i="1" s="1"/>
  <c r="K1582" i="1" a="1"/>
  <c r="K1582" i="1" s="1"/>
  <c r="K1578" i="1" a="1"/>
  <c r="K1578" i="1" s="1"/>
  <c r="K1575" i="1" a="1"/>
  <c r="K1575" i="1" s="1"/>
  <c r="J1581" i="1" a="1"/>
  <c r="J1581" i="1" s="1"/>
  <c r="J1575" i="1" a="1"/>
  <c r="J1575" i="1" s="1"/>
  <c r="L1581" i="1" a="1"/>
  <c r="L1581" i="1" s="1"/>
  <c r="L1579" i="1" a="1"/>
  <c r="L1579" i="1" s="1"/>
  <c r="K1581" i="1" a="1"/>
  <c r="K1581" i="1" s="1"/>
  <c r="L1578" i="1" a="1"/>
  <c r="L1578" i="1" s="1"/>
  <c r="J1577" i="1" a="1"/>
  <c r="J1577" i="1" s="1"/>
  <c r="J1574" i="1" a="1"/>
  <c r="J1574" i="1" s="1"/>
  <c r="L1580" i="1" a="1"/>
  <c r="L1580" i="1" s="1"/>
  <c r="K1580" i="1" a="1"/>
  <c r="K1580" i="1" s="1"/>
  <c r="K1574" i="1" a="1"/>
  <c r="K1574" i="1" s="1"/>
  <c r="J1576" i="1" a="1"/>
  <c r="J1576" i="1" s="1"/>
  <c r="J1580" i="1" a="1"/>
  <c r="J1580" i="1" s="1"/>
  <c r="K1579" i="1" a="1"/>
  <c r="K1579" i="1" s="1"/>
  <c r="J1579" i="1" a="1"/>
  <c r="J1579" i="1" s="1"/>
  <c r="L1576" i="1" a="1"/>
  <c r="L1576" i="1" s="1"/>
  <c r="L1577" i="1" a="1"/>
  <c r="L1577" i="1" s="1"/>
  <c r="L1575" i="1" a="1"/>
  <c r="L1575" i="1" s="1"/>
  <c r="K1577" i="1" a="1"/>
  <c r="K1577" i="1" s="1"/>
  <c r="K1576" i="1" a="1"/>
  <c r="K1576" i="1" s="1"/>
  <c r="L1574" i="1" a="1"/>
  <c r="L1574" i="1" s="1"/>
  <c r="J1578" i="1" a="1"/>
  <c r="J1578" i="1" s="1"/>
  <c r="K1572" i="1" a="1"/>
  <c r="K1572" i="1" s="1"/>
  <c r="K1564" i="1" a="1"/>
  <c r="K1564" i="1" s="1"/>
  <c r="K1565" i="1" a="1"/>
  <c r="K1565" i="1" s="1"/>
  <c r="L1572" i="1" a="1"/>
  <c r="L1572" i="1" s="1"/>
  <c r="J1572" i="1" a="1"/>
  <c r="J1572" i="1" s="1"/>
  <c r="K1566" i="1" a="1"/>
  <c r="K1566" i="1" s="1"/>
  <c r="L1565" i="1" a="1"/>
  <c r="L1565" i="1" s="1"/>
  <c r="J1564" i="1" a="1"/>
  <c r="J1564" i="1" s="1"/>
  <c r="J1566" i="1" a="1"/>
  <c r="J1566" i="1" s="1"/>
  <c r="J1565" i="1" a="1"/>
  <c r="J1565" i="1" s="1"/>
  <c r="L1566" i="1" a="1"/>
  <c r="L1566" i="1" s="1"/>
  <c r="L1564" i="1" a="1"/>
  <c r="L1564" i="1" s="1"/>
  <c r="K1549" i="1" a="1"/>
  <c r="K1549" i="1" s="1"/>
  <c r="J1548" i="1" a="1"/>
  <c r="J1548" i="1" s="1"/>
  <c r="J1549" i="1" a="1"/>
  <c r="J1549" i="1" s="1"/>
  <c r="L1558" i="1" a="1"/>
  <c r="L1558" i="1" s="1"/>
  <c r="K1558" i="1" a="1"/>
  <c r="K1558" i="1" s="1"/>
  <c r="J1557" i="1" a="1"/>
  <c r="J1557" i="1" s="1"/>
  <c r="J1558" i="1" a="1"/>
  <c r="J1558" i="1" s="1"/>
  <c r="K1548" i="1" a="1"/>
  <c r="K1548" i="1" s="1"/>
  <c r="L1551" i="1" a="1"/>
  <c r="L1551" i="1" s="1"/>
  <c r="L1549" i="1" a="1"/>
  <c r="L1549" i="1" s="1"/>
  <c r="L1548" i="1" a="1"/>
  <c r="L1548" i="1" s="1"/>
  <c r="J1551" i="1" a="1"/>
  <c r="J1551" i="1" s="1"/>
  <c r="K1551" i="1" a="1"/>
  <c r="K1551" i="1" s="1"/>
  <c r="L1557" i="1" a="1"/>
  <c r="L1557" i="1" s="1"/>
  <c r="K1557" i="1" a="1"/>
  <c r="K1557" i="1" s="1"/>
  <c r="L1526" i="1" a="1"/>
  <c r="L1526" i="1" s="1"/>
  <c r="L1528" i="1" a="1"/>
  <c r="L1528" i="1" s="1"/>
  <c r="J1525" i="1" a="1"/>
  <c r="J1525" i="1" s="1"/>
  <c r="J1531" i="1" a="1"/>
  <c r="J1531" i="1" s="1"/>
  <c r="J1530" i="1" a="1"/>
  <c r="J1530" i="1" s="1"/>
  <c r="L1529" i="1" a="1"/>
  <c r="L1529" i="1" s="1"/>
  <c r="K1526" i="1" a="1"/>
  <c r="K1526" i="1" s="1"/>
  <c r="J1526" i="1" a="1"/>
  <c r="J1526" i="1" s="1"/>
  <c r="L1531" i="1" a="1"/>
  <c r="L1531" i="1" s="1"/>
  <c r="L1530" i="1" a="1"/>
  <c r="L1530" i="1" s="1"/>
  <c r="L1525" i="1" a="1"/>
  <c r="L1525" i="1" s="1"/>
  <c r="K1529" i="1" a="1"/>
  <c r="K1529" i="1" s="1"/>
  <c r="J1528" i="1" a="1"/>
  <c r="J1528" i="1" s="1"/>
  <c r="K1528" i="1" a="1"/>
  <c r="K1528" i="1" s="1"/>
  <c r="K1527" i="1" a="1"/>
  <c r="K1527" i="1" s="1"/>
  <c r="J1527" i="1" a="1"/>
  <c r="J1527" i="1" s="1"/>
  <c r="L1527" i="1" a="1"/>
  <c r="L1527" i="1" s="1"/>
  <c r="J1529" i="1" a="1"/>
  <c r="J1529" i="1" s="1"/>
  <c r="K1531" i="1" a="1"/>
  <c r="K1531" i="1" s="1"/>
  <c r="K1530" i="1" a="1"/>
  <c r="K1530" i="1" s="1"/>
  <c r="K1525" i="1" a="1"/>
  <c r="K1525" i="1" s="1"/>
  <c r="J1519" i="1" a="1"/>
  <c r="J1519" i="1" s="1"/>
  <c r="K1516" i="1" a="1"/>
  <c r="K1516" i="1" s="1"/>
  <c r="J1516" i="1" a="1"/>
  <c r="J1516" i="1" s="1"/>
  <c r="L1522" i="1" a="1"/>
  <c r="L1522" i="1" s="1"/>
  <c r="K1522" i="1" a="1"/>
  <c r="K1522" i="1" s="1"/>
  <c r="J1522" i="1" a="1"/>
  <c r="J1522" i="1" s="1"/>
  <c r="L1517" i="1" a="1"/>
  <c r="L1517" i="1" s="1"/>
  <c r="K1519" i="1" a="1"/>
  <c r="K1519" i="1" s="1"/>
  <c r="L1516" i="1" a="1"/>
  <c r="L1516" i="1" s="1"/>
  <c r="J1517" i="1" a="1"/>
  <c r="J1517" i="1" s="1"/>
  <c r="K1521" i="1" a="1"/>
  <c r="K1521" i="1" s="1"/>
  <c r="L1519" i="1" a="1"/>
  <c r="L1519" i="1" s="1"/>
  <c r="J1521" i="1" a="1"/>
  <c r="J1521" i="1" s="1"/>
  <c r="L1520" i="1" a="1"/>
  <c r="L1520" i="1" s="1"/>
  <c r="J1520" i="1" a="1"/>
  <c r="J1520" i="1" s="1"/>
  <c r="K1515" i="1" a="1"/>
  <c r="K1515" i="1" s="1"/>
  <c r="L1515" i="1" a="1"/>
  <c r="L1515" i="1" s="1"/>
  <c r="K1517" i="1" a="1"/>
  <c r="K1517" i="1" s="1"/>
  <c r="J1515" i="1" a="1"/>
  <c r="J1515" i="1" s="1"/>
  <c r="K1520" i="1" a="1"/>
  <c r="K1520" i="1" s="1"/>
  <c r="L1524" i="1" a="1"/>
  <c r="L1524" i="1" s="1"/>
  <c r="K1524" i="1" a="1"/>
  <c r="K1524" i="1" s="1"/>
  <c r="L1521" i="1" a="1"/>
  <c r="L1521" i="1" s="1"/>
  <c r="J1524" i="1" a="1"/>
  <c r="J1524" i="1" s="1"/>
  <c r="K1523" i="1" a="1"/>
  <c r="K1523" i="1" s="1"/>
  <c r="L1523" i="1" a="1"/>
  <c r="L1523" i="1" s="1"/>
  <c r="J1523" i="1" a="1"/>
  <c r="J1523" i="1" s="1"/>
  <c r="L1514" i="1" a="1"/>
  <c r="L1514" i="1" s="1"/>
  <c r="K1514" i="1" a="1"/>
  <c r="K1514" i="1" s="1"/>
  <c r="L1513" i="1" a="1"/>
  <c r="L1513" i="1" s="1"/>
  <c r="J1504" i="1" a="1"/>
  <c r="J1504" i="1" s="1"/>
  <c r="J1506" i="1" a="1"/>
  <c r="J1506" i="1" s="1"/>
  <c r="J1507" i="1" a="1"/>
  <c r="J1507" i="1" s="1"/>
  <c r="L1504" i="1" a="1"/>
  <c r="L1504" i="1" s="1"/>
  <c r="L1505" i="1" a="1"/>
  <c r="L1505" i="1" s="1"/>
  <c r="K1504" i="1" a="1"/>
  <c r="K1504" i="1" s="1"/>
  <c r="J1514" i="1" a="1"/>
  <c r="J1514" i="1" s="1"/>
  <c r="J1513" i="1" a="1"/>
  <c r="J1513" i="1" s="1"/>
  <c r="L1507" i="1" a="1"/>
  <c r="L1507" i="1" s="1"/>
  <c r="K1505" i="1" a="1"/>
  <c r="K1505" i="1" s="1"/>
  <c r="L1506" i="1" a="1"/>
  <c r="L1506" i="1" s="1"/>
  <c r="K1507" i="1" a="1"/>
  <c r="K1507" i="1" s="1"/>
  <c r="K1506" i="1" a="1"/>
  <c r="K1506" i="1" s="1"/>
  <c r="K1513" i="1" a="1"/>
  <c r="K1513" i="1" s="1"/>
  <c r="J1505" i="1" a="1"/>
  <c r="J1505" i="1" s="1"/>
  <c r="L1500" i="1" a="1"/>
  <c r="L1500" i="1" s="1"/>
  <c r="J1500" i="1" a="1"/>
  <c r="J1500" i="1" s="1"/>
  <c r="L1494" i="1" a="1"/>
  <c r="L1494" i="1" s="1"/>
  <c r="L1502" i="1" a="1"/>
  <c r="L1502" i="1" s="1"/>
  <c r="K1499" i="1" a="1"/>
  <c r="K1499" i="1" s="1"/>
  <c r="K1502" i="1" a="1"/>
  <c r="K1502" i="1" s="1"/>
  <c r="J1502" i="1" a="1"/>
  <c r="J1502" i="1" s="1"/>
  <c r="L1501" i="1" a="1"/>
  <c r="L1501" i="1" s="1"/>
  <c r="K1500" i="1" a="1"/>
  <c r="K1500" i="1" s="1"/>
  <c r="J1499" i="1" a="1"/>
  <c r="J1499" i="1" s="1"/>
  <c r="J1494" i="1" a="1"/>
  <c r="J1494" i="1" s="1"/>
  <c r="K1492" i="1" a="1"/>
  <c r="K1492" i="1" s="1"/>
  <c r="J1501" i="1" a="1"/>
  <c r="J1501" i="1" s="1"/>
  <c r="L1499" i="1" a="1"/>
  <c r="L1499" i="1" s="1"/>
  <c r="K1494" i="1" a="1"/>
  <c r="K1494" i="1" s="1"/>
  <c r="L1492" i="1" a="1"/>
  <c r="L1492" i="1" s="1"/>
  <c r="J1492" i="1" a="1"/>
  <c r="J1492" i="1" s="1"/>
  <c r="K1501" i="1" a="1"/>
  <c r="K1501" i="1" s="1"/>
  <c r="J1487" i="1" a="1"/>
  <c r="J1487" i="1" s="1"/>
  <c r="K1485" i="1" a="1"/>
  <c r="K1485" i="1" s="1"/>
  <c r="L1485" i="1" a="1"/>
  <c r="L1485" i="1" s="1"/>
  <c r="J1485" i="1" a="1"/>
  <c r="J1485" i="1" s="1"/>
  <c r="K1487" i="1" a="1"/>
  <c r="K1487" i="1" s="1"/>
  <c r="L1487" i="1" a="1"/>
  <c r="L1487" i="1" s="1"/>
  <c r="L1455" i="1" a="1"/>
  <c r="L1455" i="1" s="1"/>
  <c r="L1454" i="1" a="1"/>
  <c r="L1454" i="1" s="1"/>
  <c r="J1457" i="1" a="1"/>
  <c r="J1457" i="1" s="1"/>
  <c r="L1458" i="1" a="1"/>
  <c r="L1458" i="1" s="1"/>
  <c r="K1452" i="1" a="1"/>
  <c r="K1452" i="1" s="1"/>
  <c r="L1457" i="1" a="1"/>
  <c r="L1457" i="1" s="1"/>
  <c r="J1453" i="1" a="1"/>
  <c r="J1453" i="1" s="1"/>
  <c r="K1456" i="1" a="1"/>
  <c r="K1456" i="1" s="1"/>
  <c r="K1457" i="1" a="1"/>
  <c r="K1457" i="1" s="1"/>
  <c r="J1456" i="1" a="1"/>
  <c r="J1456" i="1" s="1"/>
  <c r="L1452" i="1" a="1"/>
  <c r="L1452" i="1" s="1"/>
  <c r="K1458" i="1" a="1"/>
  <c r="K1458" i="1" s="1"/>
  <c r="J1455" i="1" a="1"/>
  <c r="J1455" i="1" s="1"/>
  <c r="J1454" i="1" a="1"/>
  <c r="J1454" i="1" s="1"/>
  <c r="L1453" i="1" a="1"/>
  <c r="L1453" i="1" s="1"/>
  <c r="L1456" i="1" a="1"/>
  <c r="L1456" i="1" s="1"/>
  <c r="J1458" i="1" a="1"/>
  <c r="J1458" i="1" s="1"/>
  <c r="K1453" i="1" a="1"/>
  <c r="K1453" i="1" s="1"/>
  <c r="J1452" i="1" a="1"/>
  <c r="J1452" i="1" s="1"/>
  <c r="K1455" i="1" a="1"/>
  <c r="K1455" i="1" s="1"/>
  <c r="K1454" i="1" a="1"/>
  <c r="K1454" i="1" s="1"/>
  <c r="K1447" i="1" a="1"/>
  <c r="K1447" i="1" s="1"/>
  <c r="J1445" i="1" a="1"/>
  <c r="J1445" i="1" s="1"/>
  <c r="L1444" i="1" a="1"/>
  <c r="L1444" i="1" s="1"/>
  <c r="K1444" i="1" a="1"/>
  <c r="K1444" i="1" s="1"/>
  <c r="J1443" i="1" a="1"/>
  <c r="J1443" i="1" s="1"/>
  <c r="K1449" i="1" a="1"/>
  <c r="K1449" i="1" s="1"/>
  <c r="J1449" i="1" a="1"/>
  <c r="J1449" i="1" s="1"/>
  <c r="J1446" i="1" a="1"/>
  <c r="J1446" i="1" s="1"/>
  <c r="L1443" i="1" a="1"/>
  <c r="L1443" i="1" s="1"/>
  <c r="L1451" i="1" a="1"/>
  <c r="L1451" i="1" s="1"/>
  <c r="J1447" i="1" a="1"/>
  <c r="J1447" i="1" s="1"/>
  <c r="K1451" i="1" a="1"/>
  <c r="K1451" i="1" s="1"/>
  <c r="J1451" i="1" a="1"/>
  <c r="J1451" i="1" s="1"/>
  <c r="K1446" i="1" a="1"/>
  <c r="K1446" i="1" s="1"/>
  <c r="K1443" i="1" a="1"/>
  <c r="K1443" i="1" s="1"/>
  <c r="L1450" i="1" a="1"/>
  <c r="L1450" i="1" s="1"/>
  <c r="J1450" i="1" a="1"/>
  <c r="J1450" i="1" s="1"/>
  <c r="K1450" i="1" a="1"/>
  <c r="K1450" i="1" s="1"/>
  <c r="L1446" i="1" a="1"/>
  <c r="L1446" i="1" s="1"/>
  <c r="L1447" i="1" a="1"/>
  <c r="L1447" i="1" s="1"/>
  <c r="L1449" i="1" a="1"/>
  <c r="L1449" i="1" s="1"/>
  <c r="L1445" i="1" a="1"/>
  <c r="L1445" i="1" s="1"/>
  <c r="L1448" i="1" a="1"/>
  <c r="L1448" i="1" s="1"/>
  <c r="K1448" i="1" a="1"/>
  <c r="K1448" i="1" s="1"/>
  <c r="K1445" i="1" a="1"/>
  <c r="K1445" i="1" s="1"/>
  <c r="J1444" i="1" a="1"/>
  <c r="J1444" i="1" s="1"/>
  <c r="J1448" i="1" a="1"/>
  <c r="J1448" i="1" s="1"/>
  <c r="K1442" i="1" a="1"/>
  <c r="K1442" i="1" s="1"/>
  <c r="L1439" i="1" a="1"/>
  <c r="L1439" i="1" s="1"/>
  <c r="K1437" i="1" a="1"/>
  <c r="K1437" i="1" s="1"/>
  <c r="J1439" i="1" a="1"/>
  <c r="J1439" i="1" s="1"/>
  <c r="J1442" i="1" a="1"/>
  <c r="J1442" i="1" s="1"/>
  <c r="K1441" i="1" a="1"/>
  <c r="K1441" i="1" s="1"/>
  <c r="L1441" i="1" a="1"/>
  <c r="L1441" i="1" s="1"/>
  <c r="J1441" i="1" a="1"/>
  <c r="J1441" i="1" s="1"/>
  <c r="K1439" i="1" a="1"/>
  <c r="K1439" i="1" s="1"/>
  <c r="K1438" i="1" a="1"/>
  <c r="K1438" i="1" s="1"/>
  <c r="K1434" i="1" a="1"/>
  <c r="K1434" i="1" s="1"/>
  <c r="J1434" i="1" a="1"/>
  <c r="J1434" i="1" s="1"/>
  <c r="L1438" i="1" a="1"/>
  <c r="L1438" i="1" s="1"/>
  <c r="L1434" i="1" a="1"/>
  <c r="L1434" i="1" s="1"/>
  <c r="L1440" i="1" a="1"/>
  <c r="L1440" i="1" s="1"/>
  <c r="K1440" i="1" a="1"/>
  <c r="K1440" i="1" s="1"/>
  <c r="J1440" i="1" a="1"/>
  <c r="J1440" i="1" s="1"/>
  <c r="L1436" i="1" a="1"/>
  <c r="L1436" i="1" s="1"/>
  <c r="K1436" i="1" a="1"/>
  <c r="K1436" i="1" s="1"/>
  <c r="J1438" i="1" a="1"/>
  <c r="J1438" i="1" s="1"/>
  <c r="L1437" i="1" a="1"/>
  <c r="L1437" i="1" s="1"/>
  <c r="J1437" i="1" a="1"/>
  <c r="J1437" i="1" s="1"/>
  <c r="L1442" i="1" a="1"/>
  <c r="L1442" i="1" s="1"/>
  <c r="J1436" i="1" a="1"/>
  <c r="J1436" i="1" s="1"/>
  <c r="L1433" i="1" a="1"/>
  <c r="L1433" i="1" s="1"/>
  <c r="K1433" i="1" a="1"/>
  <c r="K1433" i="1" s="1"/>
  <c r="J1432" i="1" a="1"/>
  <c r="J1432" i="1" s="1"/>
  <c r="J1433" i="1" a="1"/>
  <c r="J1433" i="1" s="1"/>
  <c r="K1432" i="1" a="1"/>
  <c r="K1432" i="1" s="1"/>
  <c r="L1430" i="1" a="1"/>
  <c r="L1430" i="1" s="1"/>
  <c r="J1430" i="1" a="1"/>
  <c r="J1430" i="1" s="1"/>
  <c r="L1432" i="1" a="1"/>
  <c r="L1432" i="1" s="1"/>
  <c r="L1424" i="1" a="1"/>
  <c r="L1424" i="1" s="1"/>
  <c r="J1424" i="1" a="1"/>
  <c r="J1424" i="1" s="1"/>
  <c r="K1430" i="1" a="1"/>
  <c r="K1430" i="1" s="1"/>
  <c r="J1431" i="1" a="1"/>
  <c r="J1431" i="1" s="1"/>
  <c r="K1431" i="1" a="1"/>
  <c r="K1431" i="1" s="1"/>
  <c r="L1431" i="1" a="1"/>
  <c r="L1431" i="1" s="1"/>
  <c r="K1424" i="1" a="1"/>
  <c r="K1424" i="1" s="1"/>
  <c r="L1418" i="1" a="1"/>
  <c r="L1418" i="1" s="1"/>
  <c r="J1418" i="1" a="1"/>
  <c r="J1418" i="1" s="1"/>
  <c r="K1417" i="1" a="1"/>
  <c r="K1417" i="1" s="1"/>
  <c r="J1420" i="1" a="1"/>
  <c r="J1420" i="1" s="1"/>
  <c r="L1421" i="1" a="1"/>
  <c r="L1421" i="1" s="1"/>
  <c r="J1421" i="1" a="1"/>
  <c r="J1421" i="1" s="1"/>
  <c r="K1420" i="1" a="1"/>
  <c r="K1420" i="1" s="1"/>
  <c r="J1422" i="1" a="1"/>
  <c r="J1422" i="1" s="1"/>
  <c r="L1417" i="1" a="1"/>
  <c r="L1417" i="1" s="1"/>
  <c r="K1418" i="1" a="1"/>
  <c r="K1418" i="1" s="1"/>
  <c r="L1423" i="1" a="1"/>
  <c r="L1423" i="1" s="1"/>
  <c r="K1423" i="1" a="1"/>
  <c r="K1423" i="1" s="1"/>
  <c r="J1423" i="1" a="1"/>
  <c r="J1423" i="1" s="1"/>
  <c r="L1422" i="1" a="1"/>
  <c r="L1422" i="1" s="1"/>
  <c r="L1419" i="1" a="1"/>
  <c r="L1419" i="1" s="1"/>
  <c r="J1417" i="1" a="1"/>
  <c r="J1417" i="1" s="1"/>
  <c r="K1421" i="1" a="1"/>
  <c r="K1421" i="1" s="1"/>
  <c r="L1420" i="1" a="1"/>
  <c r="L1420" i="1" s="1"/>
  <c r="K1422" i="1" a="1"/>
  <c r="K1422" i="1" s="1"/>
  <c r="K1419" i="1" a="1"/>
  <c r="K1419" i="1" s="1"/>
  <c r="J1419" i="1" a="1"/>
  <c r="J1419" i="1" s="1"/>
  <c r="K1416" i="1" a="1"/>
  <c r="K1416" i="1" s="1"/>
  <c r="J1416" i="1" a="1"/>
  <c r="J1416" i="1" s="1"/>
  <c r="L1416" i="1" a="1"/>
  <c r="L1416" i="1" s="1"/>
  <c r="J1409" i="1" a="1"/>
  <c r="J1409" i="1" s="1"/>
  <c r="J1407" i="1" a="1"/>
  <c r="J1407" i="1" s="1"/>
  <c r="L1410" i="1" a="1"/>
  <c r="L1410" i="1" s="1"/>
  <c r="K1409" i="1" a="1"/>
  <c r="K1409" i="1" s="1"/>
  <c r="L1407" i="1" a="1"/>
  <c r="L1407" i="1" s="1"/>
  <c r="J1410" i="1" a="1"/>
  <c r="J1410" i="1" s="1"/>
  <c r="L1405" i="1" a="1"/>
  <c r="L1405" i="1" s="1"/>
  <c r="K1405" i="1" a="1"/>
  <c r="K1405" i="1" s="1"/>
  <c r="L1408" i="1" a="1"/>
  <c r="L1408" i="1" s="1"/>
  <c r="K1408" i="1" a="1"/>
  <c r="K1408" i="1" s="1"/>
  <c r="J1405" i="1" a="1"/>
  <c r="J1405" i="1" s="1"/>
  <c r="K1410" i="1" a="1"/>
  <c r="K1410" i="1" s="1"/>
  <c r="L1409" i="1" a="1"/>
  <c r="L1409" i="1" s="1"/>
  <c r="J1408" i="1" a="1"/>
  <c r="J1408" i="1" s="1"/>
  <c r="K1407" i="1" a="1"/>
  <c r="K1407" i="1" s="1"/>
  <c r="L1402" i="1" a="1"/>
  <c r="L1402" i="1" s="1"/>
  <c r="K1402" i="1" a="1"/>
  <c r="K1402" i="1" s="1"/>
  <c r="L1401" i="1" a="1"/>
  <c r="L1401" i="1" s="1"/>
  <c r="K1403" i="1" a="1"/>
  <c r="K1403" i="1" s="1"/>
  <c r="L1404" i="1" a="1"/>
  <c r="L1404" i="1" s="1"/>
  <c r="L1403" i="1" a="1"/>
  <c r="L1403" i="1" s="1"/>
  <c r="K1404" i="1" a="1"/>
  <c r="K1404" i="1" s="1"/>
  <c r="J1404" i="1" a="1"/>
  <c r="J1404" i="1" s="1"/>
  <c r="J1403" i="1" a="1"/>
  <c r="J1403" i="1" s="1"/>
  <c r="K1401" i="1" a="1"/>
  <c r="K1401" i="1" s="1"/>
  <c r="J1402" i="1" a="1"/>
  <c r="J1402" i="1" s="1"/>
  <c r="J1401" i="1" a="1"/>
  <c r="J1401" i="1" s="1"/>
  <c r="J1373" i="1" a="1"/>
  <c r="J1373" i="1" s="1"/>
  <c r="J1374" i="1" a="1"/>
  <c r="J1374" i="1" s="1"/>
  <c r="J1372" i="1" a="1"/>
  <c r="J1372" i="1" s="1"/>
  <c r="K1371" i="1" a="1"/>
  <c r="K1371" i="1" s="1"/>
  <c r="J1371" i="1" a="1"/>
  <c r="J1371" i="1" s="1"/>
  <c r="L1374" i="1" a="1"/>
  <c r="L1374" i="1" s="1"/>
  <c r="K1373" i="1" a="1"/>
  <c r="K1373" i="1" s="1"/>
  <c r="L1370" i="1" a="1"/>
  <c r="L1370" i="1" s="1"/>
  <c r="L1373" i="1" a="1"/>
  <c r="L1373" i="1" s="1"/>
  <c r="L1372" i="1" a="1"/>
  <c r="L1372" i="1" s="1"/>
  <c r="K1372" i="1" a="1"/>
  <c r="K1372" i="1" s="1"/>
  <c r="L1371" i="1" a="1"/>
  <c r="L1371" i="1" s="1"/>
  <c r="K1374" i="1" a="1"/>
  <c r="K1374" i="1" s="1"/>
  <c r="L1369" i="1" a="1"/>
  <c r="L1369" i="1" s="1"/>
  <c r="J1368" i="1" a="1"/>
  <c r="J1368" i="1" s="1"/>
  <c r="L1365" i="1" a="1"/>
  <c r="L1365" i="1" s="1"/>
  <c r="J1365" i="1" a="1"/>
  <c r="J1365" i="1" s="1"/>
  <c r="K1365" i="1" a="1"/>
  <c r="K1365" i="1" s="1"/>
  <c r="L1366" i="1" a="1"/>
  <c r="L1366" i="1" s="1"/>
  <c r="J1363" i="1" a="1"/>
  <c r="J1363" i="1" s="1"/>
  <c r="J1362" i="1" a="1"/>
  <c r="J1362" i="1" s="1"/>
  <c r="K1370" i="1" a="1"/>
  <c r="K1370" i="1" s="1"/>
  <c r="K1369" i="1" a="1"/>
  <c r="K1369" i="1" s="1"/>
  <c r="J1370" i="1" a="1"/>
  <c r="J1370" i="1" s="1"/>
  <c r="K1362" i="1" a="1"/>
  <c r="K1362" i="1" s="1"/>
  <c r="J1369" i="1" a="1"/>
  <c r="J1369" i="1" s="1"/>
  <c r="K1367" i="1" a="1"/>
  <c r="K1367" i="1" s="1"/>
  <c r="J1366" i="1" a="1"/>
  <c r="J1366" i="1" s="1"/>
  <c r="L1364" i="1" a="1"/>
  <c r="L1364" i="1" s="1"/>
  <c r="K1364" i="1" a="1"/>
  <c r="K1364" i="1" s="1"/>
  <c r="L1361" i="1" a="1"/>
  <c r="L1361" i="1" s="1"/>
  <c r="L1362" i="1" a="1"/>
  <c r="L1362" i="1" s="1"/>
  <c r="L1368" i="1" a="1"/>
  <c r="L1368" i="1" s="1"/>
  <c r="K1368" i="1" a="1"/>
  <c r="K1368" i="1" s="1"/>
  <c r="L1367" i="1" a="1"/>
  <c r="L1367" i="1" s="1"/>
  <c r="K1366" i="1" a="1"/>
  <c r="K1366" i="1" s="1"/>
  <c r="J1367" i="1" a="1"/>
  <c r="J1367" i="1" s="1"/>
  <c r="J1364" i="1" a="1"/>
  <c r="J1364" i="1" s="1"/>
  <c r="K1361" i="1" a="1"/>
  <c r="K1361" i="1" s="1"/>
  <c r="K1363" i="1" a="1"/>
  <c r="K1363" i="1" s="1"/>
  <c r="L1363" i="1" a="1"/>
  <c r="L1363" i="1" s="1"/>
  <c r="K1353" i="1" a="1"/>
  <c r="K1353" i="1" s="1"/>
  <c r="L1360" i="1" a="1"/>
  <c r="L1360" i="1" s="1"/>
  <c r="J1358" i="1" a="1"/>
  <c r="J1358" i="1" s="1"/>
  <c r="K1360" i="1" a="1"/>
  <c r="K1360" i="1" s="1"/>
  <c r="J1360" i="1" a="1"/>
  <c r="J1360" i="1" s="1"/>
  <c r="J1356" i="1" a="1"/>
  <c r="J1356" i="1" s="1"/>
  <c r="J1355" i="1" a="1"/>
  <c r="J1355" i="1" s="1"/>
  <c r="K1356" i="1" a="1"/>
  <c r="K1356" i="1" s="1"/>
  <c r="J1354" i="1" a="1"/>
  <c r="J1354" i="1" s="1"/>
  <c r="L1353" i="1" a="1"/>
  <c r="L1353" i="1" s="1"/>
  <c r="K1357" i="1" a="1"/>
  <c r="K1357" i="1" s="1"/>
  <c r="K1359" i="1" a="1"/>
  <c r="K1359" i="1" s="1"/>
  <c r="K1358" i="1" a="1"/>
  <c r="K1358" i="1" s="1"/>
  <c r="L1355" i="1" a="1"/>
  <c r="L1355" i="1" s="1"/>
  <c r="L1357" i="1" a="1"/>
  <c r="L1357" i="1" s="1"/>
  <c r="L1358" i="1" a="1"/>
  <c r="L1358" i="1" s="1"/>
  <c r="J1357" i="1" a="1"/>
  <c r="J1357" i="1" s="1"/>
  <c r="K1355" i="1" a="1"/>
  <c r="K1355" i="1" s="1"/>
  <c r="L1354" i="1" a="1"/>
  <c r="L1354" i="1" s="1"/>
  <c r="K1354" i="1" a="1"/>
  <c r="K1354" i="1" s="1"/>
  <c r="L1356" i="1" a="1"/>
  <c r="L1356" i="1" s="1"/>
  <c r="J1359" i="1" a="1"/>
  <c r="J1359" i="1" s="1"/>
  <c r="J1361" i="1" a="1"/>
  <c r="J1361" i="1" s="1"/>
  <c r="L1359" i="1" a="1"/>
  <c r="L1359" i="1" s="1"/>
  <c r="L1352" i="1" a="1"/>
  <c r="L1352" i="1" s="1"/>
  <c r="K1352" i="1" a="1"/>
  <c r="K1352" i="1" s="1"/>
  <c r="J1353" i="1" a="1"/>
  <c r="J1353" i="1" s="1"/>
  <c r="J1352" i="1" a="1"/>
  <c r="J1352" i="1" s="1"/>
  <c r="L1350" i="1" a="1"/>
  <c r="L1350" i="1" s="1"/>
  <c r="K1350" i="1" a="1"/>
  <c r="K1350" i="1" s="1"/>
  <c r="J1350" i="1" a="1"/>
  <c r="J1350" i="1" s="1"/>
  <c r="L1349" i="1" a="1"/>
  <c r="L1349" i="1" s="1"/>
  <c r="K1349" i="1" a="1"/>
  <c r="K1349" i="1" s="1"/>
  <c r="L1348" i="1" a="1"/>
  <c r="L1348" i="1" s="1"/>
  <c r="K1348" i="1" a="1"/>
  <c r="K1348" i="1" s="1"/>
  <c r="J1348" i="1" a="1"/>
  <c r="J1348" i="1" s="1"/>
  <c r="L1347" i="1" a="1"/>
  <c r="L1347" i="1" s="1"/>
  <c r="J1349" i="1" a="1"/>
  <c r="J1349" i="1" s="1"/>
  <c r="L1346" i="1" a="1"/>
  <c r="L1346" i="1" s="1"/>
  <c r="K1346" i="1" a="1"/>
  <c r="K1346" i="1" s="1"/>
  <c r="J1346" i="1" a="1"/>
  <c r="J1346" i="1" s="1"/>
  <c r="J1347" i="1" a="1"/>
  <c r="J1347" i="1" s="1"/>
  <c r="K1347" i="1" a="1"/>
  <c r="K1347" i="1" s="1"/>
  <c r="K1337" i="1" a="1"/>
  <c r="K1337" i="1" s="1"/>
  <c r="L1339" i="1" a="1"/>
  <c r="L1339" i="1" s="1"/>
  <c r="J1337" i="1" a="1"/>
  <c r="J1337" i="1" s="1"/>
  <c r="L1340" i="1" a="1"/>
  <c r="L1340" i="1" s="1"/>
  <c r="K1338" i="1" a="1"/>
  <c r="K1338" i="1" s="1"/>
  <c r="K1340" i="1" a="1"/>
  <c r="K1340" i="1" s="1"/>
  <c r="J1340" i="1" a="1"/>
  <c r="J1340" i="1" s="1"/>
  <c r="L1338" i="1" a="1"/>
  <c r="L1338" i="1" s="1"/>
  <c r="L1336" i="1" a="1"/>
  <c r="L1336" i="1" s="1"/>
  <c r="L1337" i="1" a="1"/>
  <c r="L1337" i="1" s="1"/>
  <c r="J1338" i="1" a="1"/>
  <c r="J1338" i="1" s="1"/>
  <c r="J1336" i="1" a="1"/>
  <c r="J1336" i="1" s="1"/>
  <c r="K1339" i="1" a="1"/>
  <c r="K1339" i="1" s="1"/>
  <c r="J1339" i="1" a="1"/>
  <c r="J1339" i="1" s="1"/>
  <c r="K1336" i="1" a="1"/>
  <c r="K1336" i="1" s="1"/>
  <c r="L1335" i="1" a="1"/>
  <c r="L1335" i="1" s="1"/>
  <c r="J1335" i="1" a="1"/>
  <c r="J1335" i="1" s="1"/>
  <c r="L1333" i="1" a="1"/>
  <c r="L1333" i="1" s="1"/>
  <c r="K1333" i="1" a="1"/>
  <c r="K1333" i="1" s="1"/>
  <c r="J1333" i="1" a="1"/>
  <c r="J1333" i="1" s="1"/>
  <c r="K1335" i="1" a="1"/>
  <c r="K1335" i="1" s="1"/>
  <c r="L1334" i="1" a="1"/>
  <c r="L1334" i="1" s="1"/>
  <c r="K1334" i="1" a="1"/>
  <c r="K1334" i="1" s="1"/>
  <c r="J1334" i="1" a="1"/>
  <c r="J1334" i="1" s="1"/>
  <c r="L2121" i="1" a="1"/>
  <c r="L2121" i="1" s="1"/>
  <c r="K2126" i="1" a="1"/>
  <c r="K2126" i="1" s="1"/>
  <c r="J2121" i="1" a="1"/>
  <c r="J2121" i="1" s="1"/>
  <c r="J2126" i="1" a="1"/>
  <c r="J2126" i="1" s="1"/>
  <c r="L2122" i="1" a="1"/>
  <c r="L2122" i="1" s="1"/>
  <c r="K2121" i="1" a="1"/>
  <c r="K2121" i="1" s="1"/>
  <c r="L2123" i="1" a="1"/>
  <c r="L2123" i="1" s="1"/>
  <c r="K2125" i="1" a="1"/>
  <c r="K2125" i="1" s="1"/>
  <c r="J2124" i="1" a="1"/>
  <c r="J2124" i="1" s="1"/>
  <c r="J2123" i="1" a="1"/>
  <c r="J2123" i="1" s="1"/>
  <c r="L2119" i="1" a="1"/>
  <c r="L2119" i="1" s="1"/>
  <c r="J2122" i="1" a="1"/>
  <c r="J2122" i="1" s="1"/>
  <c r="J2127" i="1" a="1"/>
  <c r="J2127" i="1" s="1"/>
  <c r="J2120" i="1" a="1"/>
  <c r="J2120" i="1" s="1"/>
  <c r="L2126" i="1" a="1"/>
  <c r="L2126" i="1" s="1"/>
  <c r="J2119" i="1" a="1"/>
  <c r="J2119" i="1" s="1"/>
  <c r="L2125" i="1" a="1"/>
  <c r="L2125" i="1" s="1"/>
  <c r="L2124" i="1" a="1"/>
  <c r="L2124" i="1" s="1"/>
  <c r="K2120" i="1" a="1"/>
  <c r="K2120" i="1" s="1"/>
  <c r="J2125" i="1" a="1"/>
  <c r="J2125" i="1" s="1"/>
  <c r="K2124" i="1" a="1"/>
  <c r="K2124" i="1" s="1"/>
  <c r="K2123" i="1" a="1"/>
  <c r="K2123" i="1" s="1"/>
  <c r="K2122" i="1" a="1"/>
  <c r="K2122" i="1" s="1"/>
  <c r="K2119" i="1" a="1"/>
  <c r="K2119" i="1" s="1"/>
  <c r="L2120" i="1" a="1"/>
  <c r="L2120" i="1" s="1"/>
  <c r="K2118" i="1" a="1"/>
  <c r="K2118" i="1" s="1"/>
  <c r="J2118" i="1" a="1"/>
  <c r="J2118" i="1" s="1"/>
  <c r="L2116" i="1" a="1"/>
  <c r="L2116" i="1" s="1"/>
  <c r="K2116" i="1" a="1"/>
  <c r="K2116" i="1" s="1"/>
  <c r="L2118" i="1" a="1"/>
  <c r="L2118" i="1" s="1"/>
  <c r="J2116" i="1" a="1"/>
  <c r="J2116" i="1" s="1"/>
  <c r="J2115" i="1" a="1"/>
  <c r="J2115" i="1" s="1"/>
  <c r="K2115" i="1" a="1"/>
  <c r="K2115" i="1" s="1"/>
  <c r="K2117" i="1" a="1"/>
  <c r="K2117" i="1" s="1"/>
  <c r="J2117" i="1" a="1"/>
  <c r="J2117" i="1" s="1"/>
  <c r="L2115" i="1" a="1"/>
  <c r="L2115" i="1" s="1"/>
  <c r="L2117" i="1" a="1"/>
  <c r="L2117" i="1" s="1"/>
  <c r="L2016" i="1" a="1"/>
  <c r="L2016" i="1" s="1"/>
  <c r="L2017" i="1" s="1" a="1"/>
  <c r="L2017" i="1" s="1"/>
  <c r="J2015" i="1" a="1"/>
  <c r="J2015" i="1" s="1"/>
  <c r="L2013" i="1" a="1"/>
  <c r="L2013" i="1" s="1"/>
  <c r="L2014" i="1" s="1" a="1"/>
  <c r="L2014" i="1" s="1"/>
  <c r="K2018" i="1" a="1"/>
  <c r="K2018" i="1" s="1"/>
  <c r="K2019" i="1" s="1" a="1"/>
  <c r="K2019" i="1" s="1"/>
  <c r="K2015" i="1" a="1"/>
  <c r="K2015" i="1" s="1"/>
  <c r="J2013" i="1" a="1"/>
  <c r="J2013" i="1" s="1"/>
  <c r="J2014" i="1" s="1" a="1"/>
  <c r="J2014" i="1" s="1"/>
  <c r="L2015" i="1" a="1"/>
  <c r="L2015" i="1" s="1"/>
  <c r="K2016" i="1" a="1"/>
  <c r="K2016" i="1" s="1"/>
  <c r="K2017" i="1" s="1" a="1"/>
  <c r="K2017" i="1" s="1"/>
  <c r="L2020" i="1" a="1"/>
  <c r="L2020" i="1" s="1"/>
  <c r="K2020" i="1" a="1"/>
  <c r="K2020" i="1" s="1"/>
  <c r="J2018" i="1" a="1"/>
  <c r="J2018" i="1" s="1"/>
  <c r="J2019" i="1" s="1" a="1"/>
  <c r="J2019" i="1" s="1"/>
  <c r="L2021" i="1" a="1"/>
  <c r="L2021" i="1" s="1"/>
  <c r="J2016" i="1" a="1"/>
  <c r="J2016" i="1" s="1"/>
  <c r="J2017" i="1" s="1" a="1"/>
  <c r="J2017" i="1" s="1"/>
  <c r="J2020" i="1" a="1"/>
  <c r="J2020" i="1" s="1"/>
  <c r="K2021" i="1" a="1"/>
  <c r="K2021" i="1" s="1"/>
  <c r="J2021" i="1" a="1"/>
  <c r="J2021" i="1" s="1"/>
  <c r="L2018" i="1" a="1"/>
  <c r="L2018" i="1" s="1"/>
  <c r="L2019" i="1" s="1" a="1"/>
  <c r="L2019" i="1" s="1"/>
  <c r="K2013" i="1" a="1"/>
  <c r="K2013" i="1" s="1"/>
  <c r="K2014" i="1" s="1" a="1"/>
  <c r="K2014" i="1" s="1"/>
  <c r="L2229" i="1" a="1"/>
  <c r="L2229" i="1" s="1"/>
  <c r="L2230" i="1" s="1" a="1"/>
  <c r="L2230" i="1" s="1"/>
  <c r="L2232" i="1" a="1"/>
  <c r="L2232" i="1" s="1"/>
  <c r="J2229" i="1" a="1"/>
  <c r="J2229" i="1" s="1"/>
  <c r="J2230" i="1" s="1" a="1"/>
  <c r="J2230" i="1" s="1"/>
  <c r="J2232" i="1" a="1"/>
  <c r="J2232" i="1" s="1"/>
  <c r="J2231" i="1" a="1"/>
  <c r="J2231" i="1" s="1"/>
  <c r="K2232" i="1" a="1"/>
  <c r="K2232" i="1" s="1"/>
  <c r="L2231" i="1" a="1"/>
  <c r="L2231" i="1" s="1"/>
  <c r="K2231" i="1" a="1"/>
  <c r="K2231" i="1" s="1"/>
  <c r="K2229" i="1" a="1"/>
  <c r="K2229" i="1" s="1"/>
  <c r="K2230" i="1" s="1" a="1"/>
  <c r="K2230" i="1" s="1"/>
  <c r="L2227" i="1" a="1"/>
  <c r="L2227" i="1" s="1"/>
  <c r="L2228" i="1" s="1" a="1"/>
  <c r="L2228" i="1" s="1"/>
  <c r="J2226" i="1" a="1"/>
  <c r="J2226" i="1" s="1"/>
  <c r="K2227" i="1" a="1"/>
  <c r="K2227" i="1" s="1"/>
  <c r="K2228" i="1" s="1" a="1"/>
  <c r="K2228" i="1" s="1"/>
  <c r="J2227" i="1" a="1"/>
  <c r="J2227" i="1" s="1"/>
  <c r="J2228" i="1" s="1" a="1"/>
  <c r="J2228" i="1" s="1"/>
  <c r="L2226" i="1" a="1"/>
  <c r="L2226" i="1" s="1"/>
  <c r="K2226" i="1" a="1"/>
  <c r="K2226" i="1" s="1"/>
  <c r="L2222" i="1" a="1"/>
  <c r="L2222" i="1" s="1"/>
  <c r="K2224" i="1" a="1"/>
  <c r="K2224" i="1" s="1"/>
  <c r="K2225" i="1" s="1" a="1"/>
  <c r="K2225" i="1" s="1"/>
  <c r="L2224" i="1" a="1"/>
  <c r="L2224" i="1" s="1"/>
  <c r="L2225" i="1" s="1" a="1"/>
  <c r="L2225" i="1" s="1"/>
  <c r="J2224" i="1" a="1"/>
  <c r="J2224" i="1" s="1"/>
  <c r="J2225" i="1" s="1" a="1"/>
  <c r="J2225" i="1" s="1"/>
  <c r="K2222" i="1" a="1"/>
  <c r="K2222" i="1" s="1"/>
  <c r="L2221" i="1" a="1"/>
  <c r="L2221" i="1" s="1"/>
  <c r="K2221" i="1" a="1"/>
  <c r="K2221" i="1" s="1"/>
  <c r="J2221" i="1" a="1"/>
  <c r="J2221" i="1" s="1"/>
  <c r="J2222" i="1" a="1"/>
  <c r="J2222" i="1" s="1"/>
  <c r="L2217" i="1" a="1"/>
  <c r="L2217" i="1" s="1"/>
  <c r="L2218" i="1" s="1" a="1"/>
  <c r="L2218" i="1" s="1"/>
  <c r="L2216" i="1" a="1"/>
  <c r="L2216" i="1" s="1"/>
  <c r="K2217" i="1" a="1"/>
  <c r="K2217" i="1" s="1"/>
  <c r="K2218" i="1" s="1" a="1"/>
  <c r="K2218" i="1" s="1"/>
  <c r="L2219" i="1" a="1"/>
  <c r="L2219" i="1" s="1"/>
  <c r="L2220" i="1" s="1" a="1"/>
  <c r="L2220" i="1" s="1"/>
  <c r="K2219" i="1" a="1"/>
  <c r="K2219" i="1" s="1"/>
  <c r="K2220" i="1" s="1" a="1"/>
  <c r="K2220" i="1" s="1"/>
  <c r="J2219" i="1" a="1"/>
  <c r="J2219" i="1" s="1"/>
  <c r="J2220" i="1" s="1" a="1"/>
  <c r="J2220" i="1" s="1"/>
  <c r="J2217" i="1" a="1"/>
  <c r="J2217" i="1" s="1"/>
  <c r="J2218" i="1" s="1" a="1"/>
  <c r="J2218" i="1" s="1"/>
  <c r="K2216" i="1" a="1"/>
  <c r="K2216" i="1" s="1"/>
  <c r="J2216" i="1" a="1"/>
  <c r="J2216" i="1" s="1"/>
  <c r="K2214" i="1" a="1"/>
  <c r="K2214" i="1" s="1"/>
  <c r="K2215" i="1" s="1" a="1"/>
  <c r="K2215" i="1" s="1"/>
  <c r="L2214" i="1" a="1"/>
  <c r="L2214" i="1" s="1"/>
  <c r="L2215" i="1" s="1" a="1"/>
  <c r="L2215" i="1" s="1"/>
  <c r="J2214" i="1" a="1"/>
  <c r="J2214" i="1" s="1"/>
  <c r="J2215" i="1" s="1" a="1"/>
  <c r="J2215" i="1" s="1"/>
  <c r="L2212" i="1" a="1"/>
  <c r="L2212" i="1" s="1"/>
  <c r="K2211" i="1" a="1"/>
  <c r="K2211" i="1" s="1"/>
  <c r="J2210" i="1" a="1"/>
  <c r="J2210" i="1" s="1"/>
  <c r="K2212" i="1" a="1"/>
  <c r="K2212" i="1" s="1"/>
  <c r="L2209" i="1" a="1"/>
  <c r="L2209" i="1" s="1"/>
  <c r="K2209" i="1" a="1"/>
  <c r="K2209" i="1" s="1"/>
  <c r="J2212" i="1" a="1"/>
  <c r="J2212" i="1" s="1"/>
  <c r="L2211" i="1" a="1"/>
  <c r="L2211" i="1" s="1"/>
  <c r="L2210" i="1" a="1"/>
  <c r="L2210" i="1" s="1"/>
  <c r="J2211" i="1" a="1"/>
  <c r="J2211" i="1" s="1"/>
  <c r="K2210" i="1" a="1"/>
  <c r="K2210" i="1" s="1"/>
  <c r="L2208" i="1" a="1"/>
  <c r="L2208" i="1" s="1"/>
  <c r="J2206" i="1" a="1"/>
  <c r="J2206" i="1" s="1"/>
  <c r="K2208" i="1" a="1"/>
  <c r="K2208" i="1" s="1"/>
  <c r="L2206" i="1" a="1"/>
  <c r="L2206" i="1" s="1"/>
  <c r="K2206" i="1" a="1"/>
  <c r="K2206" i="1" s="1"/>
  <c r="L2207" i="1" a="1"/>
  <c r="L2207" i="1" s="1"/>
  <c r="K2207" i="1" a="1"/>
  <c r="K2207" i="1" s="1"/>
  <c r="J2207" i="1" a="1"/>
  <c r="J2207" i="1" s="1"/>
  <c r="J2209" i="1" a="1"/>
  <c r="J2209" i="1" s="1"/>
  <c r="J2208" i="1" a="1"/>
  <c r="J2208" i="1" s="1"/>
  <c r="L2204" i="1" a="1"/>
  <c r="L2204" i="1" s="1"/>
  <c r="J2204" i="1" a="1"/>
  <c r="J2204" i="1" s="1"/>
  <c r="L2203" i="1" a="1"/>
  <c r="L2203" i="1" s="1"/>
  <c r="L2205" i="1" a="1"/>
  <c r="L2205" i="1" s="1"/>
  <c r="K2205" i="1" a="1"/>
  <c r="K2205" i="1" s="1"/>
  <c r="K2204" i="1" a="1"/>
  <c r="K2204" i="1" s="1"/>
  <c r="J2205" i="1" a="1"/>
  <c r="J2205" i="1" s="1"/>
  <c r="L2202" i="1" a="1"/>
  <c r="L2202" i="1" s="1"/>
  <c r="K2202" i="1" a="1"/>
  <c r="K2202" i="1" s="1"/>
  <c r="J2201" i="1" a="1"/>
  <c r="J2201" i="1" s="1"/>
  <c r="K2203" i="1" a="1"/>
  <c r="K2203" i="1" s="1"/>
  <c r="J2202" i="1" a="1"/>
  <c r="J2202" i="1" s="1"/>
  <c r="L2201" i="1" a="1"/>
  <c r="L2201" i="1" s="1"/>
  <c r="K2201" i="1" a="1"/>
  <c r="K2201" i="1" s="1"/>
  <c r="J2203" i="1" a="1"/>
  <c r="J2203" i="1" s="1"/>
  <c r="J2195" i="1" a="1"/>
  <c r="J2195" i="1" s="1"/>
  <c r="J2199" i="1" a="1"/>
  <c r="J2199" i="1" s="1"/>
  <c r="L2199" i="1" a="1"/>
  <c r="L2199" i="1" s="1"/>
  <c r="L2197" i="1" a="1"/>
  <c r="L2197" i="1" s="1"/>
  <c r="K2199" i="1" a="1"/>
  <c r="K2199" i="1" s="1"/>
  <c r="L2198" i="1" a="1"/>
  <c r="L2198" i="1" s="1"/>
  <c r="L2196" i="1" a="1"/>
  <c r="L2196" i="1" s="1"/>
  <c r="K2195" i="1" a="1"/>
  <c r="K2195" i="1" s="1"/>
  <c r="J2196" i="1" a="1"/>
  <c r="J2196" i="1" s="1"/>
  <c r="L2195" i="1" a="1"/>
  <c r="L2195" i="1" s="1"/>
  <c r="J2197" i="1" a="1"/>
  <c r="J2197" i="1" s="1"/>
  <c r="K2196" i="1" a="1"/>
  <c r="K2196" i="1" s="1"/>
  <c r="L2200" i="1" a="1"/>
  <c r="L2200" i="1" s="1"/>
  <c r="K2200" i="1" a="1"/>
  <c r="K2200" i="1" s="1"/>
  <c r="J2200" i="1" a="1"/>
  <c r="J2200" i="1" s="1"/>
  <c r="K2198" i="1" a="1"/>
  <c r="K2198" i="1" s="1"/>
  <c r="J2198" i="1" a="1"/>
  <c r="J2198" i="1" s="1"/>
  <c r="K2197" i="1" a="1"/>
  <c r="K2197" i="1" s="1"/>
  <c r="L2193" i="1" a="1"/>
  <c r="L2193" i="1" s="1"/>
  <c r="L2192" i="1" a="1"/>
  <c r="L2192" i="1" s="1"/>
  <c r="K2194" i="1" a="1"/>
  <c r="K2194" i="1" s="1"/>
  <c r="K2193" i="1" a="1"/>
  <c r="K2193" i="1" s="1"/>
  <c r="L2191" i="1" a="1"/>
  <c r="L2191" i="1" s="1"/>
  <c r="K2192" i="1" a="1"/>
  <c r="K2192" i="1" s="1"/>
  <c r="J2192" i="1" a="1"/>
  <c r="J2192" i="1" s="1"/>
  <c r="J2193" i="1" a="1"/>
  <c r="J2193" i="1" s="1"/>
  <c r="L2190" i="1" a="1"/>
  <c r="L2190" i="1" s="1"/>
  <c r="K2190" i="1" a="1"/>
  <c r="K2190" i="1" s="1"/>
  <c r="K2191" i="1" a="1"/>
  <c r="K2191" i="1" s="1"/>
  <c r="J2191" i="1" a="1"/>
  <c r="J2191" i="1" s="1"/>
  <c r="J2190" i="1" a="1"/>
  <c r="J2190" i="1" s="1"/>
  <c r="L2194" i="1" a="1"/>
  <c r="L2194" i="1" s="1"/>
  <c r="J2194" i="1" a="1"/>
  <c r="J2194" i="1" s="1"/>
  <c r="K2183" i="1" a="1"/>
  <c r="K2183" i="1" s="1"/>
  <c r="J2187" i="1" a="1"/>
  <c r="J2187" i="1" s="1"/>
  <c r="K2186" i="1" a="1"/>
  <c r="K2186" i="1" s="1"/>
  <c r="L2183" i="1" a="1"/>
  <c r="L2183" i="1" s="1"/>
  <c r="L2185" i="1" a="1"/>
  <c r="L2185" i="1" s="1"/>
  <c r="K2188" i="1" a="1"/>
  <c r="K2188" i="1" s="1"/>
  <c r="J2183" i="1" a="1"/>
  <c r="J2183" i="1" s="1"/>
  <c r="L2187" i="1" a="1"/>
  <c r="L2187" i="1" s="1"/>
  <c r="K2187" i="1" a="1"/>
  <c r="K2187" i="1" s="1"/>
  <c r="K2185" i="1" a="1"/>
  <c r="K2185" i="1" s="1"/>
  <c r="L2184" i="1" a="1"/>
  <c r="L2184" i="1" s="1"/>
  <c r="L2186" i="1" a="1"/>
  <c r="L2186" i="1" s="1"/>
  <c r="J2185" i="1" a="1"/>
  <c r="J2185" i="1" s="1"/>
  <c r="K2184" i="1" a="1"/>
  <c r="K2184" i="1" s="1"/>
  <c r="L2188" i="1" a="1"/>
  <c r="L2188" i="1" s="1"/>
  <c r="J2186" i="1" a="1"/>
  <c r="J2186" i="1" s="1"/>
  <c r="J2184" i="1" a="1"/>
  <c r="J2184" i="1" s="1"/>
  <c r="J2188" i="1" a="1"/>
  <c r="J2188" i="1" s="1"/>
  <c r="J2182" i="1" a="1"/>
  <c r="J2182" i="1" s="1"/>
  <c r="K2181" i="1" a="1"/>
  <c r="K2181" i="1" s="1"/>
  <c r="J2181" i="1" a="1"/>
  <c r="J2181" i="1" s="1"/>
  <c r="L2180" i="1" a="1"/>
  <c r="L2180" i="1" s="1"/>
  <c r="L2181" i="1" a="1"/>
  <c r="L2181" i="1" s="1"/>
  <c r="K2180" i="1" a="1"/>
  <c r="K2180" i="1" s="1"/>
  <c r="K2182" i="1" a="1"/>
  <c r="K2182" i="1" s="1"/>
  <c r="L2182" i="1" a="1"/>
  <c r="L2182" i="1" s="1"/>
  <c r="K2176" i="1" a="1"/>
  <c r="K2176" i="1" s="1"/>
  <c r="J2180" i="1" a="1"/>
  <c r="J2180" i="1" s="1"/>
  <c r="K2179" i="1" a="1"/>
  <c r="K2179" i="1" s="1"/>
  <c r="J2178" i="1" a="1"/>
  <c r="J2178" i="1" s="1"/>
  <c r="L2178" i="1" a="1"/>
  <c r="L2178" i="1" s="1"/>
  <c r="L2175" i="1" a="1"/>
  <c r="L2175" i="1" s="1"/>
  <c r="K2175" i="1" a="1"/>
  <c r="K2175" i="1" s="1"/>
  <c r="K2177" i="1" a="1"/>
  <c r="K2177" i="1" s="1"/>
  <c r="L2179" i="1" a="1"/>
  <c r="L2179" i="1" s="1"/>
  <c r="J2175" i="1" a="1"/>
  <c r="J2175" i="1" s="1"/>
  <c r="J2179" i="1" a="1"/>
  <c r="J2179" i="1" s="1"/>
  <c r="K2178" i="1" a="1"/>
  <c r="K2178" i="1" s="1"/>
  <c r="J2176" i="1" a="1"/>
  <c r="J2176" i="1" s="1"/>
  <c r="L2177" i="1" a="1"/>
  <c r="L2177" i="1" s="1"/>
  <c r="L2176" i="1" a="1"/>
  <c r="L2176" i="1" s="1"/>
  <c r="J2177" i="1" a="1"/>
  <c r="J2177" i="1" s="1"/>
  <c r="L2174" i="1" a="1"/>
  <c r="L2174" i="1" s="1"/>
  <c r="L2173" i="1" a="1"/>
  <c r="L2173" i="1" s="1"/>
  <c r="K2173" i="1" a="1"/>
  <c r="K2173" i="1" s="1"/>
  <c r="J2174" i="1" a="1"/>
  <c r="J2174" i="1" s="1"/>
  <c r="K2174" i="1" a="1"/>
  <c r="K2174" i="1" s="1"/>
  <c r="J2173" i="1" a="1"/>
  <c r="J2173" i="1" s="1"/>
  <c r="J2169" i="1" a="1"/>
  <c r="J2169" i="1" s="1"/>
  <c r="J2168" i="1" a="1"/>
  <c r="J2168" i="1" s="1"/>
  <c r="L2168" i="1" a="1"/>
  <c r="L2168" i="1" s="1"/>
  <c r="L2164" i="1" a="1"/>
  <c r="L2164" i="1" s="1"/>
  <c r="J2171" i="1" a="1"/>
  <c r="J2171" i="1" s="1"/>
  <c r="J2170" i="1" a="1"/>
  <c r="J2170" i="1" s="1"/>
  <c r="J2164" i="1" a="1"/>
  <c r="J2164" i="1" s="1"/>
  <c r="K2166" i="1" a="1"/>
  <c r="K2166" i="1" s="1"/>
  <c r="L2170" i="1" a="1"/>
  <c r="L2170" i="1" s="1"/>
  <c r="L2172" i="1" a="1"/>
  <c r="L2172" i="1" s="1"/>
  <c r="J2172" i="1" a="1"/>
  <c r="J2172" i="1" s="1"/>
  <c r="K2170" i="1" a="1"/>
  <c r="K2170" i="1" s="1"/>
  <c r="J2167" i="1" a="1"/>
  <c r="J2167" i="1" s="1"/>
  <c r="J2166" i="1" a="1"/>
  <c r="J2166" i="1" s="1"/>
  <c r="L2163" i="1" a="1"/>
  <c r="L2163" i="1" s="1"/>
  <c r="L2167" i="1" a="1"/>
  <c r="L2167" i="1" s="1"/>
  <c r="K2167" i="1" a="1"/>
  <c r="K2167" i="1" s="1"/>
  <c r="L2166" i="1" a="1"/>
  <c r="L2166" i="1" s="1"/>
  <c r="K2164" i="1" a="1"/>
  <c r="K2164" i="1" s="1"/>
  <c r="K2172" i="1" a="1"/>
  <c r="K2172" i="1" s="1"/>
  <c r="K2169" i="1" a="1"/>
  <c r="K2169" i="1" s="1"/>
  <c r="K2171" i="1" a="1"/>
  <c r="K2171" i="1" s="1"/>
  <c r="K2168" i="1" a="1"/>
  <c r="K2168" i="1" s="1"/>
  <c r="L2169" i="1" a="1"/>
  <c r="L2169" i="1" s="1"/>
  <c r="L2171" i="1" a="1"/>
  <c r="L2171" i="1" s="1"/>
  <c r="K2157" i="1" a="1"/>
  <c r="K2157" i="1" s="1"/>
  <c r="L2155" i="1" a="1"/>
  <c r="L2155" i="1" s="1"/>
  <c r="K2163" i="1" a="1"/>
  <c r="K2163" i="1" s="1"/>
  <c r="L2157" i="1" a="1"/>
  <c r="L2157" i="1" s="1"/>
  <c r="J2156" i="1" a="1"/>
  <c r="J2156" i="1" s="1"/>
  <c r="K2154" i="1" a="1"/>
  <c r="K2154" i="1" s="1"/>
  <c r="K2161" i="1" a="1"/>
  <c r="K2161" i="1" s="1"/>
  <c r="K2158" i="1" a="1"/>
  <c r="K2158" i="1" s="1"/>
  <c r="L2156" i="1" a="1"/>
  <c r="L2156" i="1" s="1"/>
  <c r="J2159" i="1" a="1"/>
  <c r="J2159" i="1" s="1"/>
  <c r="K2162" i="1" a="1"/>
  <c r="K2162" i="1" s="1"/>
  <c r="J2163" i="1" a="1"/>
  <c r="J2163" i="1" s="1"/>
  <c r="L2161" i="1" a="1"/>
  <c r="L2161" i="1" s="1"/>
  <c r="J2162" i="1" a="1"/>
  <c r="J2162" i="1" s="1"/>
  <c r="L2160" i="1" a="1"/>
  <c r="L2160" i="1" s="1"/>
  <c r="K2156" i="1" a="1"/>
  <c r="K2156" i="1" s="1"/>
  <c r="L2158" i="1" a="1"/>
  <c r="L2158" i="1" s="1"/>
  <c r="J2155" i="1" a="1"/>
  <c r="J2155" i="1" s="1"/>
  <c r="K2159" i="1" a="1"/>
  <c r="K2159" i="1" s="1"/>
  <c r="L2162" i="1" a="1"/>
  <c r="L2162" i="1" s="1"/>
  <c r="J2160" i="1" a="1"/>
  <c r="J2160" i="1" s="1"/>
  <c r="J2161" i="1" a="1"/>
  <c r="J2161" i="1" s="1"/>
  <c r="K2155" i="1" a="1"/>
  <c r="K2155" i="1" s="1"/>
  <c r="L2154" i="1" a="1"/>
  <c r="L2154" i="1" s="1"/>
  <c r="J2157" i="1" a="1"/>
  <c r="J2157" i="1" s="1"/>
  <c r="K2160" i="1" a="1"/>
  <c r="K2160" i="1" s="1"/>
  <c r="L2159" i="1" a="1"/>
  <c r="L2159" i="1" s="1"/>
  <c r="J2158" i="1" a="1"/>
  <c r="J2158" i="1" s="1"/>
  <c r="K2150" i="1" a="1"/>
  <c r="K2150" i="1" s="1"/>
  <c r="L2149" i="1" a="1"/>
  <c r="L2149" i="1" s="1"/>
  <c r="K2146" i="1" a="1"/>
  <c r="K2146" i="1" s="1"/>
  <c r="L2150" i="1" a="1"/>
  <c r="L2150" i="1" s="1"/>
  <c r="L2148" i="1" a="1"/>
  <c r="L2148" i="1" s="1"/>
  <c r="J2154" i="1" a="1"/>
  <c r="J2154" i="1" s="1"/>
  <c r="J2153" i="1" a="1"/>
  <c r="J2153" i="1" s="1"/>
  <c r="J2148" i="1" a="1"/>
  <c r="J2148" i="1" s="1"/>
  <c r="L2152" i="1" a="1"/>
  <c r="L2152" i="1" s="1"/>
  <c r="J2147" i="1" a="1"/>
  <c r="J2147" i="1" s="1"/>
  <c r="L2153" i="1" a="1"/>
  <c r="L2153" i="1" s="1"/>
  <c r="K2153" i="1" a="1"/>
  <c r="K2153" i="1" s="1"/>
  <c r="K2149" i="1" a="1"/>
  <c r="K2149" i="1" s="1"/>
  <c r="L2146" i="1" a="1"/>
  <c r="L2146" i="1" s="1"/>
  <c r="J2150" i="1" a="1"/>
  <c r="J2150" i="1" s="1"/>
  <c r="L2151" i="1" a="1"/>
  <c r="L2151" i="1" s="1"/>
  <c r="J2149" i="1" a="1"/>
  <c r="J2149" i="1" s="1"/>
  <c r="K2148" i="1" a="1"/>
  <c r="K2148" i="1" s="1"/>
  <c r="L2147" i="1" a="1"/>
  <c r="L2147" i="1" s="1"/>
  <c r="K2147" i="1" a="1"/>
  <c r="K2147" i="1" s="1"/>
  <c r="J2146" i="1" a="1"/>
  <c r="J2146" i="1" s="1"/>
  <c r="K2152" i="1" a="1"/>
  <c r="K2152" i="1" s="1"/>
  <c r="J2152" i="1" a="1"/>
  <c r="J2152" i="1" s="1"/>
  <c r="K2151" i="1" a="1"/>
  <c r="K2151" i="1" s="1"/>
  <c r="J2151" i="1" a="1"/>
  <c r="J2151" i="1" s="1"/>
  <c r="J2141" i="1" a="1"/>
  <c r="J2141" i="1" s="1"/>
  <c r="L2140" i="1" a="1"/>
  <c r="L2140" i="1" s="1"/>
  <c r="J2138" i="1" a="1"/>
  <c r="J2138" i="1" s="1"/>
  <c r="J2144" i="1" a="1"/>
  <c r="J2144" i="1" s="1"/>
  <c r="L2145" i="1" a="1"/>
  <c r="L2145" i="1" s="1"/>
  <c r="K2145" i="1" a="1"/>
  <c r="K2145" i="1" s="1"/>
  <c r="L2144" i="1" a="1"/>
  <c r="L2144" i="1" s="1"/>
  <c r="K2144" i="1" a="1"/>
  <c r="K2144" i="1" s="1"/>
  <c r="L2143" i="1" a="1"/>
  <c r="L2143" i="1" s="1"/>
  <c r="J2137" i="1" a="1"/>
  <c r="J2137" i="1" s="1"/>
  <c r="K2143" i="1" a="1"/>
  <c r="K2143" i="1" s="1"/>
  <c r="K2139" i="1" a="1"/>
  <c r="K2139" i="1" s="1"/>
  <c r="J2139" i="1" a="1"/>
  <c r="J2139" i="1" s="1"/>
  <c r="K2138" i="1" a="1"/>
  <c r="K2138" i="1" s="1"/>
  <c r="J2143" i="1" a="1"/>
  <c r="J2143" i="1" s="1"/>
  <c r="L2142" i="1" a="1"/>
  <c r="L2142" i="1" s="1"/>
  <c r="K2140" i="1" a="1"/>
  <c r="K2140" i="1" s="1"/>
  <c r="K2142" i="1" a="1"/>
  <c r="K2142" i="1" s="1"/>
  <c r="K2141" i="1" a="1"/>
  <c r="K2141" i="1" s="1"/>
  <c r="J2140" i="1" a="1"/>
  <c r="J2140" i="1" s="1"/>
  <c r="K2137" i="1" a="1"/>
  <c r="K2137" i="1" s="1"/>
  <c r="L2139" i="1" a="1"/>
  <c r="L2139" i="1" s="1"/>
  <c r="L2138" i="1" a="1"/>
  <c r="L2138" i="1" s="1"/>
  <c r="J2142" i="1" a="1"/>
  <c r="J2142" i="1" s="1"/>
  <c r="L2136" i="1" a="1"/>
  <c r="L2136" i="1" s="1"/>
  <c r="L2137" i="1" a="1"/>
  <c r="L2137" i="1" s="1"/>
  <c r="J2145" i="1" a="1"/>
  <c r="J2145" i="1" s="1"/>
  <c r="L2141" i="1" a="1"/>
  <c r="L2141" i="1" s="1"/>
  <c r="L2128" i="1" a="1"/>
  <c r="L2128" i="1" s="1"/>
  <c r="K2127" i="1" a="1"/>
  <c r="K2127" i="1" s="1"/>
  <c r="K2136" i="1" a="1"/>
  <c r="K2136" i="1" s="1"/>
  <c r="L2129" i="1" a="1"/>
  <c r="L2129" i="1" s="1"/>
  <c r="J2136" i="1" a="1"/>
  <c r="J2136" i="1" s="1"/>
  <c r="L2130" i="1" a="1"/>
  <c r="L2130" i="1" s="1"/>
  <c r="J2134" i="1" a="1"/>
  <c r="J2134" i="1" s="1"/>
  <c r="L2135" i="1" a="1"/>
  <c r="L2135" i="1" s="1"/>
  <c r="J2133" i="1" a="1"/>
  <c r="J2133" i="1" s="1"/>
  <c r="L2132" i="1" a="1"/>
  <c r="L2132" i="1" s="1"/>
  <c r="L2133" i="1" a="1"/>
  <c r="L2133" i="1" s="1"/>
  <c r="J2131" i="1" a="1"/>
  <c r="J2131" i="1" s="1"/>
  <c r="K2135" i="1" a="1"/>
  <c r="K2135" i="1" s="1"/>
  <c r="J2135" i="1" a="1"/>
  <c r="J2135" i="1" s="1"/>
  <c r="L2134" i="1" a="1"/>
  <c r="L2134" i="1" s="1"/>
  <c r="J2132" i="1" a="1"/>
  <c r="J2132" i="1" s="1"/>
  <c r="K2129" i="1" a="1"/>
  <c r="K2129" i="1" s="1"/>
  <c r="K2134" i="1" a="1"/>
  <c r="K2134" i="1" s="1"/>
  <c r="L2131" i="1" a="1"/>
  <c r="L2131" i="1" s="1"/>
  <c r="K2132" i="1" a="1"/>
  <c r="K2132" i="1" s="1"/>
  <c r="K2133" i="1" a="1"/>
  <c r="K2133" i="1" s="1"/>
  <c r="K2131" i="1" a="1"/>
  <c r="K2131" i="1" s="1"/>
  <c r="J2129" i="1" a="1"/>
  <c r="J2129" i="1" s="1"/>
  <c r="J2130" i="1" a="1"/>
  <c r="J2130" i="1" s="1"/>
  <c r="J2128" i="1" a="1"/>
  <c r="J2128" i="1" s="1"/>
  <c r="L2127" i="1" a="1"/>
  <c r="L2127" i="1" s="1"/>
  <c r="K2128" i="1" a="1"/>
  <c r="K2128" i="1" s="1"/>
  <c r="K2130" i="1" a="1"/>
  <c r="K2130" i="1" s="1"/>
  <c r="K2000" i="1" a="1"/>
  <c r="K2000" i="1" s="1"/>
  <c r="J2000" i="1" a="1"/>
  <c r="J2000" i="1" s="1"/>
  <c r="K1999" i="1" a="1"/>
  <c r="K1999" i="1" s="1"/>
  <c r="J1999" i="1" a="1"/>
  <c r="J1999" i="1" s="1"/>
  <c r="L1999" i="1" a="1"/>
  <c r="L1999" i="1" s="1"/>
  <c r="L1996" i="1" a="1"/>
  <c r="L1996" i="1" s="1"/>
  <c r="K1996" i="1" a="1"/>
  <c r="K1996" i="1" s="1"/>
  <c r="K1995" i="1" a="1"/>
  <c r="K1995" i="1" s="1"/>
  <c r="J1993" i="1" a="1"/>
  <c r="J1993" i="1" s="1"/>
  <c r="K1992" i="1" a="1"/>
  <c r="K1992" i="1" s="1"/>
  <c r="J1994" i="1" a="1"/>
  <c r="J1994" i="1" s="1"/>
  <c r="L1998" i="1" a="1"/>
  <c r="L1998" i="1" s="1"/>
  <c r="L1995" i="1" a="1"/>
  <c r="L1995" i="1" s="1"/>
  <c r="K1998" i="1" a="1"/>
  <c r="K1998" i="1" s="1"/>
  <c r="K1993" i="1" a="1"/>
  <c r="K1993" i="1" s="1"/>
  <c r="L1997" i="1" a="1"/>
  <c r="L1997" i="1" s="1"/>
  <c r="L1993" i="1" a="1"/>
  <c r="L1993" i="1" s="1"/>
  <c r="J1996" i="1" a="1"/>
  <c r="J1996" i="1" s="1"/>
  <c r="J1995" i="1" a="1"/>
  <c r="J1995" i="1" s="1"/>
  <c r="J1997" i="1" a="1"/>
  <c r="J1997" i="1" s="1"/>
  <c r="K1994" i="1" a="1"/>
  <c r="K1994" i="1" s="1"/>
  <c r="L1994" i="1" a="1"/>
  <c r="L1994" i="1" s="1"/>
  <c r="J1998" i="1" a="1"/>
  <c r="J1998" i="1" s="1"/>
  <c r="K1997" i="1" a="1"/>
  <c r="K1997" i="1" s="1"/>
  <c r="L1992" i="1" a="1"/>
  <c r="L1992" i="1" s="1"/>
  <c r="J1992" i="1" a="1"/>
  <c r="J1992" i="1" s="1"/>
  <c r="K1990" i="1" a="1"/>
  <c r="K1990" i="1" s="1"/>
  <c r="J1989" i="1" a="1"/>
  <c r="J1989" i="1" s="1"/>
  <c r="L1989" i="1" a="1"/>
  <c r="L1989" i="1" s="1"/>
  <c r="K1988" i="1" a="1"/>
  <c r="K1988" i="1" s="1"/>
  <c r="L1985" i="1" a="1"/>
  <c r="L1985" i="1" s="1"/>
  <c r="L1987" i="1" a="1"/>
  <c r="L1987" i="1" s="1"/>
  <c r="J1987" i="1" a="1"/>
  <c r="J1987" i="1" s="1"/>
  <c r="K1987" i="1" a="1"/>
  <c r="K1987" i="1" s="1"/>
  <c r="K1986" i="1" a="1"/>
  <c r="K1986" i="1" s="1"/>
  <c r="L1991" i="1" a="1"/>
  <c r="L1991" i="1" s="1"/>
  <c r="L1990" i="1" a="1"/>
  <c r="L1990" i="1" s="1"/>
  <c r="K1985" i="1" a="1"/>
  <c r="K1985" i="1" s="1"/>
  <c r="L1988" i="1" a="1"/>
  <c r="L1988" i="1" s="1"/>
  <c r="J1988" i="1" a="1"/>
  <c r="J1988" i="1" s="1"/>
  <c r="J1986" i="1" a="1"/>
  <c r="J1986" i="1" s="1"/>
  <c r="K1991" i="1" a="1"/>
  <c r="K1991" i="1" s="1"/>
  <c r="J1991" i="1" a="1"/>
  <c r="J1991" i="1" s="1"/>
  <c r="K1989" i="1" a="1"/>
  <c r="K1989" i="1" s="1"/>
  <c r="J1990" i="1" a="1"/>
  <c r="J1990" i="1" s="1"/>
  <c r="L1986" i="1" a="1"/>
  <c r="L1986" i="1" s="1"/>
  <c r="J1985" i="1" a="1"/>
  <c r="J1985" i="1" s="1"/>
  <c r="L1981" i="1" a="1"/>
  <c r="L1981" i="1" s="1"/>
  <c r="L1980" i="1" a="1"/>
  <c r="L1980" i="1" s="1"/>
  <c r="J1982" i="1" a="1"/>
  <c r="J1982" i="1" s="1"/>
  <c r="L1984" i="1" a="1"/>
  <c r="L1984" i="1" s="1"/>
  <c r="K1984" i="1" a="1"/>
  <c r="K1984" i="1" s="1"/>
  <c r="L1983" i="1" a="1"/>
  <c r="L1983" i="1" s="1"/>
  <c r="J1983" i="1" a="1"/>
  <c r="J1983" i="1" s="1"/>
  <c r="K1980" i="1" a="1"/>
  <c r="K1980" i="1" s="1"/>
  <c r="L1979" i="1" a="1"/>
  <c r="L1979" i="1" s="1"/>
  <c r="J1980" i="1" a="1"/>
  <c r="J1980" i="1" s="1"/>
  <c r="J1981" i="1" a="1"/>
  <c r="J1981" i="1" s="1"/>
  <c r="L1982" i="1" a="1"/>
  <c r="L1982" i="1" s="1"/>
  <c r="K1982" i="1" a="1"/>
  <c r="K1982" i="1" s="1"/>
  <c r="J1979" i="1" a="1"/>
  <c r="J1979" i="1" s="1"/>
  <c r="K1979" i="1" a="1"/>
  <c r="K1979" i="1" s="1"/>
  <c r="K1981" i="1" a="1"/>
  <c r="K1981" i="1" s="1"/>
  <c r="J1984" i="1" a="1"/>
  <c r="J1984" i="1" s="1"/>
  <c r="K1983" i="1" a="1"/>
  <c r="K1983" i="1" s="1"/>
  <c r="J1975" i="1" a="1"/>
  <c r="J1975" i="1" s="1"/>
  <c r="J1972" i="1" a="1"/>
  <c r="J1972" i="1" s="1"/>
  <c r="L1973" i="1" a="1"/>
  <c r="L1973" i="1" s="1"/>
  <c r="K1971" i="1" a="1"/>
  <c r="K1971" i="1" s="1"/>
  <c r="L1975" i="1" a="1"/>
  <c r="L1975" i="1" s="1"/>
  <c r="J1970" i="1" a="1"/>
  <c r="J1970" i="1" s="1"/>
  <c r="J1971" i="1" a="1"/>
  <c r="J1971" i="1" s="1"/>
  <c r="L1977" i="1" a="1"/>
  <c r="L1977" i="1" s="1"/>
  <c r="K1976" i="1" a="1"/>
  <c r="K1976" i="1" s="1"/>
  <c r="K1973" i="1" a="1"/>
  <c r="K1973" i="1" s="1"/>
  <c r="K1972" i="1" a="1"/>
  <c r="K1972" i="1" s="1"/>
  <c r="J1976" i="1" a="1"/>
  <c r="J1976" i="1" s="1"/>
  <c r="L1972" i="1" a="1"/>
  <c r="L1972" i="1" s="1"/>
  <c r="K1970" i="1" a="1"/>
  <c r="K1970" i="1" s="1"/>
  <c r="L1970" i="1" a="1"/>
  <c r="L1970" i="1" s="1"/>
  <c r="J1974" i="1" a="1"/>
  <c r="J1974" i="1" s="1"/>
  <c r="J1973" i="1" a="1"/>
  <c r="J1973" i="1" s="1"/>
  <c r="L1974" i="1" a="1"/>
  <c r="L1974" i="1" s="1"/>
  <c r="K1974" i="1" a="1"/>
  <c r="K1974" i="1" s="1"/>
  <c r="J1977" i="1" a="1"/>
  <c r="J1977" i="1" s="1"/>
  <c r="L1976" i="1" a="1"/>
  <c r="L1976" i="1" s="1"/>
  <c r="K1975" i="1" a="1"/>
  <c r="K1975" i="1" s="1"/>
  <c r="L1971" i="1" a="1"/>
  <c r="L1971" i="1" s="1"/>
  <c r="K1977" i="1" a="1"/>
  <c r="K1977" i="1" s="1"/>
  <c r="L1964" i="1" a="1"/>
  <c r="L1964" i="1" s="1"/>
  <c r="L1967" i="1" a="1"/>
  <c r="L1967" i="1" s="1"/>
  <c r="K1967" i="1" a="1"/>
  <c r="K1967" i="1" s="1"/>
  <c r="K1961" i="1" a="1"/>
  <c r="K1961" i="1" s="1"/>
  <c r="J1966" i="1" a="1"/>
  <c r="J1966" i="1" s="1"/>
  <c r="L1969" i="1" a="1"/>
  <c r="L1969" i="1" s="1"/>
  <c r="J1965" i="1" a="1"/>
  <c r="J1965" i="1" s="1"/>
  <c r="K1969" i="1" a="1"/>
  <c r="K1969" i="1" s="1"/>
  <c r="J1969" i="1" a="1"/>
  <c r="J1969" i="1" s="1"/>
  <c r="K1968" i="1" a="1"/>
  <c r="K1968" i="1" s="1"/>
  <c r="K1966" i="1" a="1"/>
  <c r="K1966" i="1" s="1"/>
  <c r="K1964" i="1" a="1"/>
  <c r="K1964" i="1" s="1"/>
  <c r="J1964" i="1" a="1"/>
  <c r="J1964" i="1" s="1"/>
  <c r="J1963" i="1" a="1"/>
  <c r="J1963" i="1" s="1"/>
  <c r="L1966" i="1" a="1"/>
  <c r="L1966" i="1" s="1"/>
  <c r="K1963" i="1" a="1"/>
  <c r="K1963" i="1" s="1"/>
  <c r="L1962" i="1" a="1"/>
  <c r="L1962" i="1" s="1"/>
  <c r="J1961" i="1" a="1"/>
  <c r="J1961" i="1" s="1"/>
  <c r="L1968" i="1" a="1"/>
  <c r="L1968" i="1" s="1"/>
  <c r="J1968" i="1" a="1"/>
  <c r="J1968" i="1" s="1"/>
  <c r="J1962" i="1" a="1"/>
  <c r="J1962" i="1" s="1"/>
  <c r="L1961" i="1" a="1"/>
  <c r="L1961" i="1" s="1"/>
  <c r="J1967" i="1" a="1"/>
  <c r="J1967" i="1" s="1"/>
  <c r="L1965" i="1" a="1"/>
  <c r="L1965" i="1" s="1"/>
  <c r="K1965" i="1" a="1"/>
  <c r="K1965" i="1" s="1"/>
  <c r="L1963" i="1" a="1"/>
  <c r="L1963" i="1" s="1"/>
  <c r="K1962" i="1" a="1"/>
  <c r="K1962" i="1" s="1"/>
  <c r="K1956" i="1" a="1"/>
  <c r="K1956" i="1" s="1"/>
  <c r="L1955" i="1" a="1"/>
  <c r="L1955" i="1" s="1"/>
  <c r="K1955" i="1" a="1"/>
  <c r="K1955" i="1" s="1"/>
  <c r="L1960" i="1" a="1"/>
  <c r="L1960" i="1" s="1"/>
  <c r="K1960" i="1" a="1"/>
  <c r="K1960" i="1" s="1"/>
  <c r="L1959" i="1" a="1"/>
  <c r="L1959" i="1" s="1"/>
  <c r="L1957" i="1" a="1"/>
  <c r="L1957" i="1" s="1"/>
  <c r="J1958" i="1" a="1"/>
  <c r="J1958" i="1" s="1"/>
  <c r="J1960" i="1" a="1"/>
  <c r="J1960" i="1" s="1"/>
  <c r="K1959" i="1" a="1"/>
  <c r="K1959" i="1" s="1"/>
  <c r="J1959" i="1" a="1"/>
  <c r="J1959" i="1" s="1"/>
  <c r="K1957" i="1" a="1"/>
  <c r="K1957" i="1" s="1"/>
  <c r="L1958" i="1" a="1"/>
  <c r="L1958" i="1" s="1"/>
  <c r="K1958" i="1" a="1"/>
  <c r="K1958" i="1" s="1"/>
  <c r="J1956" i="1" a="1"/>
  <c r="J1956" i="1" s="1"/>
  <c r="J1957" i="1" a="1"/>
  <c r="J1957" i="1" s="1"/>
  <c r="L1956" i="1" a="1"/>
  <c r="L1956" i="1" s="1"/>
  <c r="K1951" i="1" a="1"/>
  <c r="K1951" i="1" s="1"/>
  <c r="L1953" i="1" a="1"/>
  <c r="L1953" i="1" s="1"/>
  <c r="K1953" i="1" a="1"/>
  <c r="K1953" i="1" s="1"/>
  <c r="J1953" i="1" a="1"/>
  <c r="J1953" i="1" s="1"/>
  <c r="K1950" i="1" a="1"/>
  <c r="K1950" i="1" s="1"/>
  <c r="J1947" i="1" a="1"/>
  <c r="J1947" i="1" s="1"/>
  <c r="L1949" i="1" a="1"/>
  <c r="L1949" i="1" s="1"/>
  <c r="J1946" i="1" a="1"/>
  <c r="J1946" i="1" s="1"/>
  <c r="L1952" i="1" a="1"/>
  <c r="L1952" i="1" s="1"/>
  <c r="J1949" i="1" a="1"/>
  <c r="J1949" i="1" s="1"/>
  <c r="L1946" i="1" a="1"/>
  <c r="L1946" i="1" s="1"/>
  <c r="L1947" i="1" a="1"/>
  <c r="L1947" i="1" s="1"/>
  <c r="K1946" i="1" a="1"/>
  <c r="K1946" i="1" s="1"/>
  <c r="J1951" i="1" a="1"/>
  <c r="J1951" i="1" s="1"/>
  <c r="K1947" i="1" a="1"/>
  <c r="K1947" i="1" s="1"/>
  <c r="K1948" i="1" a="1"/>
  <c r="K1948" i="1" s="1"/>
  <c r="L1948" i="1" a="1"/>
  <c r="L1948" i="1" s="1"/>
  <c r="J1950" i="1" a="1"/>
  <c r="J1950" i="1" s="1"/>
  <c r="J1948" i="1" a="1"/>
  <c r="J1948" i="1" s="1"/>
  <c r="L1951" i="1" a="1"/>
  <c r="L1951" i="1" s="1"/>
  <c r="K1952" i="1" a="1"/>
  <c r="K1952" i="1" s="1"/>
  <c r="J1952" i="1" a="1"/>
  <c r="J1952" i="1" s="1"/>
  <c r="L1950" i="1" a="1"/>
  <c r="L1950" i="1" s="1"/>
  <c r="K1949" i="1" a="1"/>
  <c r="K1949" i="1" s="1"/>
  <c r="J1955" i="1" a="1"/>
  <c r="J1955" i="1" s="1"/>
  <c r="K1941" i="1" a="1"/>
  <c r="K1941" i="1" s="1"/>
  <c r="L1939" i="1" a="1"/>
  <c r="L1939" i="1" s="1"/>
  <c r="J1939" i="1" a="1"/>
  <c r="J1939" i="1" s="1"/>
  <c r="K1939" i="1" a="1"/>
  <c r="K1939" i="1" s="1"/>
  <c r="L1940" i="1" a="1"/>
  <c r="L1940" i="1" s="1"/>
  <c r="K1942" i="1" a="1"/>
  <c r="K1942" i="1" s="1"/>
  <c r="J1944" i="1" a="1"/>
  <c r="J1944" i="1" s="1"/>
  <c r="J1940" i="1" a="1"/>
  <c r="J1940" i="1" s="1"/>
  <c r="L1944" i="1" a="1"/>
  <c r="L1944" i="1" s="1"/>
  <c r="J1943" i="1" a="1"/>
  <c r="J1943" i="1" s="1"/>
  <c r="J1941" i="1" a="1"/>
  <c r="J1941" i="1" s="1"/>
  <c r="L1941" i="1" a="1"/>
  <c r="L1941" i="1" s="1"/>
  <c r="K1944" i="1" a="1"/>
  <c r="K1944" i="1" s="1"/>
  <c r="J1945" i="1" a="1"/>
  <c r="J1945" i="1" s="1"/>
  <c r="J1942" i="1" a="1"/>
  <c r="J1942" i="1" s="1"/>
  <c r="K1940" i="1" a="1"/>
  <c r="K1940" i="1" s="1"/>
  <c r="L1945" i="1" a="1"/>
  <c r="L1945" i="1" s="1"/>
  <c r="L1943" i="1" a="1"/>
  <c r="L1943" i="1" s="1"/>
  <c r="L1938" i="1" a="1"/>
  <c r="L1938" i="1" s="1"/>
  <c r="K1938" i="1" a="1"/>
  <c r="K1938" i="1" s="1"/>
  <c r="K1943" i="1" a="1"/>
  <c r="K1943" i="1" s="1"/>
  <c r="J1938" i="1" a="1"/>
  <c r="J1938" i="1" s="1"/>
  <c r="L1942" i="1" a="1"/>
  <c r="L1942" i="1" s="1"/>
  <c r="K1945" i="1" a="1"/>
  <c r="K1945" i="1" s="1"/>
  <c r="L1931" i="1" a="1"/>
  <c r="L1931" i="1" s="1"/>
  <c r="L1937" i="1" a="1"/>
  <c r="L1937" i="1" s="1"/>
  <c r="L1933" i="1" a="1"/>
  <c r="L1933" i="1" s="1"/>
  <c r="J1931" i="1" a="1"/>
  <c r="J1931" i="1" s="1"/>
  <c r="L1929" i="1" a="1"/>
  <c r="L1929" i="1" s="1"/>
  <c r="K1934" i="1" a="1"/>
  <c r="K1934" i="1" s="1"/>
  <c r="K1930" i="1" a="1"/>
  <c r="K1930" i="1" s="1"/>
  <c r="J1930" i="1" a="1"/>
  <c r="J1930" i="1" s="1"/>
  <c r="L1932" i="1" a="1"/>
  <c r="L1932" i="1" s="1"/>
  <c r="L1934" i="1" a="1"/>
  <c r="L1934" i="1" s="1"/>
  <c r="K1929" i="1" a="1"/>
  <c r="K1929" i="1" s="1"/>
  <c r="K1931" i="1" a="1"/>
  <c r="K1931" i="1" s="1"/>
  <c r="J1935" i="1" a="1"/>
  <c r="J1935" i="1" s="1"/>
  <c r="K1937" i="1" a="1"/>
  <c r="K1937" i="1" s="1"/>
  <c r="K1936" i="1" a="1"/>
  <c r="K1936" i="1" s="1"/>
  <c r="J1937" i="1" a="1"/>
  <c r="J1937" i="1" s="1"/>
  <c r="L1936" i="1" a="1"/>
  <c r="L1936" i="1" s="1"/>
  <c r="J1936" i="1" a="1"/>
  <c r="J1936" i="1" s="1"/>
  <c r="L1935" i="1" a="1"/>
  <c r="L1935" i="1" s="1"/>
  <c r="K1933" i="1" a="1"/>
  <c r="K1933" i="1" s="1"/>
  <c r="J1934" i="1" a="1"/>
  <c r="J1934" i="1" s="1"/>
  <c r="K1932" i="1" a="1"/>
  <c r="K1932" i="1" s="1"/>
  <c r="K1935" i="1" a="1"/>
  <c r="K1935" i="1" s="1"/>
  <c r="J1932" i="1" a="1"/>
  <c r="J1932" i="1" s="1"/>
  <c r="J1933" i="1" a="1"/>
  <c r="J1933" i="1" s="1"/>
  <c r="L1930" i="1" a="1"/>
  <c r="L1930" i="1" s="1"/>
  <c r="J1929" i="1" a="1"/>
  <c r="J1929" i="1" s="1"/>
  <c r="L1928" i="1" a="1"/>
  <c r="L1928" i="1" s="1"/>
  <c r="K1928" i="1" a="1"/>
  <c r="K1928" i="1" s="1"/>
  <c r="J1922" i="1" a="1"/>
  <c r="J1922" i="1" s="1"/>
  <c r="K1927" i="1" a="1"/>
  <c r="K1927" i="1" s="1"/>
  <c r="K1921" i="1" a="1"/>
  <c r="K1921" i="1" s="1"/>
  <c r="K1920" i="1" a="1"/>
  <c r="K1920" i="1" s="1"/>
  <c r="K1922" i="1" a="1"/>
  <c r="K1922" i="1" s="1"/>
  <c r="J1928" i="1" a="1"/>
  <c r="J1928" i="1" s="1"/>
  <c r="L1927" i="1" a="1"/>
  <c r="L1927" i="1" s="1"/>
  <c r="K1924" i="1" a="1"/>
  <c r="K1924" i="1" s="1"/>
  <c r="L1922" i="1" a="1"/>
  <c r="L1922" i="1" s="1"/>
  <c r="L1920" i="1" a="1"/>
  <c r="L1920" i="1" s="1"/>
  <c r="L1924" i="1" a="1"/>
  <c r="L1924" i="1" s="1"/>
  <c r="J1923" i="1" a="1"/>
  <c r="J1923" i="1" s="1"/>
  <c r="K1925" i="1" a="1"/>
  <c r="K1925" i="1" s="1"/>
  <c r="L1923" i="1" a="1"/>
  <c r="L1923" i="1" s="1"/>
  <c r="J1927" i="1" a="1"/>
  <c r="J1927" i="1" s="1"/>
  <c r="K1926" i="1" a="1"/>
  <c r="K1926" i="1" s="1"/>
  <c r="J1921" i="1" a="1"/>
  <c r="J1921" i="1" s="1"/>
  <c r="J1925" i="1" a="1"/>
  <c r="J1925" i="1" s="1"/>
  <c r="L1921" i="1" a="1"/>
  <c r="L1921" i="1" s="1"/>
  <c r="J1920" i="1" a="1"/>
  <c r="J1920" i="1" s="1"/>
  <c r="K1923" i="1" a="1"/>
  <c r="K1923" i="1" s="1"/>
  <c r="L1926" i="1" a="1"/>
  <c r="L1926" i="1" s="1"/>
  <c r="L1925" i="1" a="1"/>
  <c r="L1925" i="1" s="1"/>
  <c r="J1924" i="1" a="1"/>
  <c r="J1924" i="1" s="1"/>
  <c r="J1926" i="1" a="1"/>
  <c r="J1926" i="1" s="1"/>
  <c r="J1915" i="1" a="1"/>
  <c r="J1915" i="1" s="1"/>
  <c r="J1912" i="1" a="1"/>
  <c r="J1912" i="1" s="1"/>
  <c r="L1919" i="1" a="1"/>
  <c r="L1919" i="1" s="1"/>
  <c r="K1919" i="1" a="1"/>
  <c r="K1919" i="1" s="1"/>
  <c r="J1919" i="1" a="1"/>
  <c r="J1919" i="1" s="1"/>
  <c r="L1912" i="1" a="1"/>
  <c r="L1912" i="1" s="1"/>
  <c r="K1918" i="1" a="1"/>
  <c r="K1918" i="1" s="1"/>
  <c r="J1913" i="1" a="1"/>
  <c r="J1913" i="1" s="1"/>
  <c r="L1916" i="1" a="1"/>
  <c r="L1916" i="1" s="1"/>
  <c r="K1912" i="1" a="1"/>
  <c r="K1912" i="1" s="1"/>
  <c r="K1915" i="1" a="1"/>
  <c r="K1915" i="1" s="1"/>
  <c r="L1913" i="1" a="1"/>
  <c r="L1913" i="1" s="1"/>
  <c r="L1915" i="1" a="1"/>
  <c r="L1915" i="1" s="1"/>
  <c r="L1914" i="1" a="1"/>
  <c r="L1914" i="1" s="1"/>
  <c r="K1913" i="1" a="1"/>
  <c r="K1913" i="1" s="1"/>
  <c r="J1917" i="1" a="1"/>
  <c r="J1917" i="1" s="1"/>
  <c r="K1916" i="1" a="1"/>
  <c r="K1916" i="1" s="1"/>
  <c r="J1918" i="1" a="1"/>
  <c r="J1918" i="1" s="1"/>
  <c r="L1917" i="1" a="1"/>
  <c r="L1917" i="1" s="1"/>
  <c r="K1914" i="1" a="1"/>
  <c r="K1914" i="1" s="1"/>
  <c r="L1918" i="1" a="1"/>
  <c r="L1918" i="1" s="1"/>
  <c r="J1916" i="1" a="1"/>
  <c r="J1916" i="1" s="1"/>
  <c r="K1917" i="1" a="1"/>
  <c r="K1917" i="1" s="1"/>
  <c r="J1914" i="1" a="1"/>
  <c r="J1914" i="1" s="1"/>
  <c r="L1911" i="1" a="1"/>
  <c r="L1911" i="1" s="1"/>
  <c r="L1904" i="1" a="1"/>
  <c r="L1904" i="1" s="1"/>
  <c r="J1910" i="1" a="1"/>
  <c r="J1910" i="1" s="1"/>
  <c r="J1905" i="1" a="1"/>
  <c r="J1905" i="1" s="1"/>
  <c r="L1905" i="1" a="1"/>
  <c r="L1905" i="1" s="1"/>
  <c r="K1910" i="1" a="1"/>
  <c r="K1910" i="1" s="1"/>
  <c r="J1908" i="1" a="1"/>
  <c r="J1908" i="1" s="1"/>
  <c r="K1906" i="1" a="1"/>
  <c r="K1906" i="1" s="1"/>
  <c r="J1909" i="1" a="1"/>
  <c r="J1909" i="1" s="1"/>
  <c r="L1906" i="1" a="1"/>
  <c r="L1906" i="1" s="1"/>
  <c r="K1911" i="1" a="1"/>
  <c r="K1911" i="1" s="1"/>
  <c r="K1909" i="1" a="1"/>
  <c r="K1909" i="1" s="1"/>
  <c r="L1909" i="1" a="1"/>
  <c r="L1909" i="1" s="1"/>
  <c r="K1908" i="1" a="1"/>
  <c r="K1908" i="1" s="1"/>
  <c r="K1904" i="1" a="1"/>
  <c r="K1904" i="1" s="1"/>
  <c r="L1907" i="1" a="1"/>
  <c r="L1907" i="1" s="1"/>
  <c r="J1906" i="1" a="1"/>
  <c r="J1906" i="1" s="1"/>
  <c r="J1911" i="1" a="1"/>
  <c r="J1911" i="1" s="1"/>
  <c r="L1908" i="1" a="1"/>
  <c r="L1908" i="1" s="1"/>
  <c r="K1907" i="1" a="1"/>
  <c r="K1907" i="1" s="1"/>
  <c r="K1905" i="1" a="1"/>
  <c r="K1905" i="1" s="1"/>
  <c r="J1907" i="1" a="1"/>
  <c r="J1907" i="1" s="1"/>
  <c r="L1910" i="1" a="1"/>
  <c r="L1910" i="1" s="1"/>
  <c r="J1904" i="1" a="1"/>
  <c r="J1904" i="1" s="1"/>
  <c r="K2011" i="1" a="1"/>
  <c r="K2011" i="1" s="1"/>
  <c r="L2011" i="1" a="1"/>
  <c r="L2011" i="1" s="1"/>
  <c r="J2010" i="1" a="1"/>
  <c r="J2010" i="1" s="1"/>
  <c r="J2011" i="1" a="1"/>
  <c r="J2011" i="1" s="1"/>
  <c r="L2010" i="1" a="1"/>
  <c r="L2010" i="1" s="1"/>
  <c r="K2010" i="1" a="1"/>
  <c r="K2010" i="1" s="1"/>
  <c r="K2006" i="1" a="1"/>
  <c r="K2006" i="1" s="1"/>
  <c r="K2007" i="1" s="1" a="1"/>
  <c r="K2007" i="1" s="1"/>
  <c r="L2006" i="1" a="1"/>
  <c r="L2006" i="1" s="1"/>
  <c r="L2007" i="1" s="1" a="1"/>
  <c r="L2007" i="1" s="1"/>
  <c r="K2005" i="1" a="1"/>
  <c r="K2005" i="1" s="1"/>
  <c r="J2006" i="1" a="1"/>
  <c r="J2006" i="1" s="1"/>
  <c r="J2007" i="1" s="1" a="1"/>
  <c r="J2007" i="1" s="1"/>
  <c r="K2008" i="1" a="1"/>
  <c r="K2008" i="1" s="1"/>
  <c r="K2009" i="1" s="1" a="1"/>
  <c r="K2009" i="1" s="1"/>
  <c r="L2005" i="1" a="1"/>
  <c r="L2005" i="1" s="1"/>
  <c r="J2008" i="1" a="1"/>
  <c r="J2008" i="1" s="1"/>
  <c r="J2009" i="1" s="1" a="1"/>
  <c r="J2009" i="1" s="1"/>
  <c r="J2005" i="1" a="1"/>
  <c r="J2005" i="1" s="1"/>
  <c r="L2008" i="1" a="1"/>
  <c r="L2008" i="1" s="1"/>
  <c r="L2009" i="1" s="1" a="1"/>
  <c r="L2009" i="1" s="1"/>
  <c r="J2001" i="1" a="1"/>
  <c r="J2001" i="1" s="1"/>
  <c r="J2003" i="1" a="1"/>
  <c r="J2003" i="1" s="1"/>
  <c r="J2004" i="1" s="1" a="1"/>
  <c r="J2004" i="1" s="1"/>
  <c r="K2001" i="1" a="1"/>
  <c r="K2001" i="1" s="1"/>
  <c r="K2003" i="1" a="1"/>
  <c r="K2003" i="1" s="1"/>
  <c r="K2004" i="1" s="1" a="1"/>
  <c r="K2004" i="1" s="1"/>
  <c r="L2001" i="1" a="1"/>
  <c r="L2001" i="1" s="1"/>
  <c r="L2003" i="1" a="1"/>
  <c r="L2003" i="1" s="1"/>
  <c r="L2004" i="1" s="1" a="1"/>
  <c r="L2004" i="1" s="1"/>
  <c r="L2000" i="1" a="1"/>
  <c r="L2000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1865" i="1" a="1"/>
  <c r="L1865" i="1" s="1"/>
  <c r="L1864" i="1" a="1"/>
  <c r="L1864" i="1" s="1"/>
  <c r="J1864" i="1" a="1"/>
  <c r="J1864" i="1" s="1"/>
  <c r="J1870" i="1" a="1"/>
  <c r="J1870" i="1" s="1"/>
  <c r="J1868" i="1" a="1"/>
  <c r="J1868" i="1" s="1"/>
  <c r="L1868" i="1" a="1"/>
  <c r="L1868" i="1" s="1"/>
  <c r="J1865" i="1" a="1"/>
  <c r="J1865" i="1" s="1"/>
  <c r="J1861" i="1" a="1"/>
  <c r="J1861" i="1" s="1"/>
  <c r="K1868" i="1" a="1"/>
  <c r="K1868" i="1" s="1"/>
  <c r="L1867" i="1" a="1"/>
  <c r="L1867" i="1" s="1"/>
  <c r="K1867" i="1" a="1"/>
  <c r="K1867" i="1" s="1"/>
  <c r="J1867" i="1" a="1"/>
  <c r="J1867" i="1" s="1"/>
  <c r="K1865" i="1" a="1"/>
  <c r="K1865" i="1" s="1"/>
  <c r="L1861" i="1" a="1"/>
  <c r="L1861" i="1" s="1"/>
  <c r="K1864" i="1" a="1"/>
  <c r="K1864" i="1" s="1"/>
  <c r="K1861" i="1" a="1"/>
  <c r="K1861" i="1" s="1"/>
  <c r="K1859" i="1" a="1"/>
  <c r="K1859" i="1" s="1"/>
  <c r="L1851" i="1" a="1"/>
  <c r="L1851" i="1" s="1"/>
  <c r="J1859" i="1" a="1"/>
  <c r="J1859" i="1" s="1"/>
  <c r="L1853" i="1" a="1"/>
  <c r="L1853" i="1" s="1"/>
  <c r="K1855" i="1" a="1"/>
  <c r="K1855" i="1" s="1"/>
  <c r="K1853" i="1" a="1"/>
  <c r="K1853" i="1" s="1"/>
  <c r="J1857" i="1" a="1"/>
  <c r="J1857" i="1" s="1"/>
  <c r="J1855" i="1" a="1"/>
  <c r="J1855" i="1" s="1"/>
  <c r="L1855" i="1" a="1"/>
  <c r="L1855" i="1" s="1"/>
  <c r="L1857" i="1" a="1"/>
  <c r="L1857" i="1" s="1"/>
  <c r="J1851" i="1" a="1"/>
  <c r="J1851" i="1" s="1"/>
  <c r="K1851" i="1" a="1"/>
  <c r="K1851" i="1" s="1"/>
  <c r="K1857" i="1" a="1"/>
  <c r="K1857" i="1" s="1"/>
  <c r="J1853" i="1" a="1"/>
  <c r="J1853" i="1" s="1"/>
  <c r="L1859" i="1" a="1"/>
  <c r="L1859" i="1" s="1"/>
  <c r="K1850" i="1" a="1"/>
  <c r="K1850" i="1" s="1"/>
  <c r="J1850" i="1" a="1"/>
  <c r="J1850" i="1" s="1"/>
  <c r="J1845" i="1" a="1"/>
  <c r="J1845" i="1" s="1"/>
  <c r="L1850" i="1" a="1"/>
  <c r="L1850" i="1" s="1"/>
  <c r="J1846" i="1" a="1"/>
  <c r="J1846" i="1" s="1"/>
  <c r="L1848" i="1" a="1"/>
  <c r="L1848" i="1" s="1"/>
  <c r="J1848" i="1" a="1"/>
  <c r="J1848" i="1" s="1"/>
  <c r="K1845" i="1" a="1"/>
  <c r="K1845" i="1" s="1"/>
  <c r="K1842" i="1" a="1"/>
  <c r="K1842" i="1" s="1"/>
  <c r="K1848" i="1" a="1"/>
  <c r="K1848" i="1" s="1"/>
  <c r="K1846" i="1" a="1"/>
  <c r="K1846" i="1" s="1"/>
  <c r="L1846" i="1" a="1"/>
  <c r="L1846" i="1" s="1"/>
  <c r="L1845" i="1" a="1"/>
  <c r="L1845" i="1" s="1"/>
  <c r="L1842" i="1" a="1"/>
  <c r="L1842" i="1" s="1"/>
  <c r="K1836" i="1" a="1"/>
  <c r="K1836" i="1" s="1"/>
  <c r="J1834" i="1" a="1"/>
  <c r="J1834" i="1" s="1"/>
  <c r="J1832" i="1" a="1"/>
  <c r="J1832" i="1" s="1"/>
  <c r="K1834" i="1" a="1"/>
  <c r="K1834" i="1" s="1"/>
  <c r="K1840" i="1" a="1"/>
  <c r="K1840" i="1" s="1"/>
  <c r="L1834" i="1" a="1"/>
  <c r="L1834" i="1" s="1"/>
  <c r="K1838" i="1" a="1"/>
  <c r="K1838" i="1" s="1"/>
  <c r="L1838" i="1" a="1"/>
  <c r="L1838" i="1" s="1"/>
  <c r="J1836" i="1" a="1"/>
  <c r="J1836" i="1" s="1"/>
  <c r="J1838" i="1" a="1"/>
  <c r="J1838" i="1" s="1"/>
  <c r="L1840" i="1" a="1"/>
  <c r="L1840" i="1" s="1"/>
  <c r="J1840" i="1" a="1"/>
  <c r="J1840" i="1" s="1"/>
  <c r="L1836" i="1" a="1"/>
  <c r="L1836" i="1" s="1"/>
  <c r="L1832" i="1" a="1"/>
  <c r="L1832" i="1" s="1"/>
  <c r="K1832" i="1" a="1"/>
  <c r="K1832" i="1" s="1"/>
  <c r="J1842" i="1" a="1"/>
  <c r="J1842" i="1" s="1"/>
  <c r="K1831" i="1" a="1"/>
  <c r="K1831" i="1" s="1"/>
  <c r="J1831" i="1" a="1"/>
  <c r="J1831" i="1" s="1"/>
  <c r="K1829" i="1" a="1"/>
  <c r="K1829" i="1" s="1"/>
  <c r="L1829" i="1" a="1"/>
  <c r="L1829" i="1" s="1"/>
  <c r="K1827" i="1" a="1"/>
  <c r="K1827" i="1" s="1"/>
  <c r="J1829" i="1" a="1"/>
  <c r="J1829" i="1" s="1"/>
  <c r="L1827" i="1" a="1"/>
  <c r="L1827" i="1" s="1"/>
  <c r="K1826" i="1" a="1"/>
  <c r="K1826" i="1" s="1"/>
  <c r="L1826" i="1" a="1"/>
  <c r="L1826" i="1" s="1"/>
  <c r="J1827" i="1" a="1"/>
  <c r="J1827" i="1" s="1"/>
  <c r="J1826" i="1" a="1"/>
  <c r="J1826" i="1" s="1"/>
  <c r="L1831" i="1" a="1"/>
  <c r="L1831" i="1" s="1"/>
  <c r="J1890" i="1" a="1"/>
  <c r="J1890" i="1" s="1"/>
  <c r="J1888" i="1" a="1"/>
  <c r="J1888" i="1" s="1"/>
  <c r="L1884" i="1" a="1"/>
  <c r="L1884" i="1" s="1"/>
  <c r="L1893" i="1" a="1"/>
  <c r="L1893" i="1" s="1"/>
  <c r="K1893" i="1" a="1"/>
  <c r="K1893" i="1" s="1"/>
  <c r="J1893" i="1" a="1"/>
  <c r="J1893" i="1" s="1"/>
  <c r="L1892" i="1" a="1"/>
  <c r="L1892" i="1" s="1"/>
  <c r="K1892" i="1" a="1"/>
  <c r="K1892" i="1" s="1"/>
  <c r="L1888" i="1" a="1"/>
  <c r="L1888" i="1" s="1"/>
  <c r="L1887" i="1" a="1"/>
  <c r="L1887" i="1" s="1"/>
  <c r="J1892" i="1" a="1"/>
  <c r="J1892" i="1" s="1"/>
  <c r="K1890" i="1" a="1"/>
  <c r="K1890" i="1" s="1"/>
  <c r="K1884" i="1" a="1"/>
  <c r="K1884" i="1" s="1"/>
  <c r="K1888" i="1" a="1"/>
  <c r="K1888" i="1" s="1"/>
  <c r="J1884" i="1" a="1"/>
  <c r="J1884" i="1" s="1"/>
  <c r="L1890" i="1" a="1"/>
  <c r="L1890" i="1" s="1"/>
  <c r="J1887" i="1" a="1"/>
  <c r="J1887" i="1" s="1"/>
  <c r="K1887" i="1" a="1"/>
  <c r="K1887" i="1" s="1"/>
  <c r="L1872" i="1" a="1"/>
  <c r="L1872" i="1" s="1"/>
  <c r="L1870" i="1" a="1"/>
  <c r="L1870" i="1" s="1"/>
  <c r="J1871" i="1" a="1"/>
  <c r="J1871" i="1" s="1"/>
  <c r="L1882" i="1" a="1"/>
  <c r="L1882" i="1" s="1"/>
  <c r="K1882" i="1" a="1"/>
  <c r="K1882" i="1" s="1"/>
  <c r="J1882" i="1" a="1"/>
  <c r="J1882" i="1" s="1"/>
  <c r="J1880" i="1" a="1"/>
  <c r="J1880" i="1" s="1"/>
  <c r="K1876" i="1" a="1"/>
  <c r="K1876" i="1" s="1"/>
  <c r="K1874" i="1" a="1"/>
  <c r="K1874" i="1" s="1"/>
  <c r="L1878" i="1" a="1"/>
  <c r="L1878" i="1" s="1"/>
  <c r="L1874" i="1" a="1"/>
  <c r="L1874" i="1" s="1"/>
  <c r="K1872" i="1" a="1"/>
  <c r="K1872" i="1" s="1"/>
  <c r="J1878" i="1" a="1"/>
  <c r="J1878" i="1" s="1"/>
  <c r="J1874" i="1" a="1"/>
  <c r="J1874" i="1" s="1"/>
  <c r="K1871" i="1" a="1"/>
  <c r="K1871" i="1" s="1"/>
  <c r="K1878" i="1" a="1"/>
  <c r="K1878" i="1" s="1"/>
  <c r="L1876" i="1" a="1"/>
  <c r="L1876" i="1" s="1"/>
  <c r="L1871" i="1" a="1"/>
  <c r="L1871" i="1" s="1"/>
  <c r="J1876" i="1" a="1"/>
  <c r="J1876" i="1" s="1"/>
  <c r="J1872" i="1" a="1"/>
  <c r="J1872" i="1" s="1"/>
  <c r="K1870" i="1" a="1"/>
  <c r="K1870" i="1" s="1"/>
  <c r="L1880" i="1" a="1"/>
  <c r="L1880" i="1" s="1"/>
  <c r="K1880" i="1" a="1"/>
  <c r="K1880" i="1" s="1"/>
  <c r="K804" i="1" a="1"/>
  <c r="K804" i="1" s="1"/>
  <c r="K806" i="1" a="1"/>
  <c r="K806" i="1" s="1"/>
  <c r="L804" i="1" a="1"/>
  <c r="L804" i="1" s="1"/>
  <c r="L806" i="1" a="1"/>
  <c r="L806" i="1" s="1"/>
  <c r="J806" i="1" a="1"/>
  <c r="J806" i="1" s="1"/>
  <c r="K802" i="1" a="1"/>
  <c r="K802" i="1" s="1"/>
  <c r="L802" i="1" a="1"/>
  <c r="L802" i="1" s="1"/>
  <c r="J804" i="1" a="1"/>
  <c r="J804" i="1" s="1"/>
  <c r="J802" i="1" a="1"/>
  <c r="J802" i="1" s="1"/>
  <c r="K780" i="1" a="1"/>
  <c r="K780" i="1" s="1"/>
  <c r="K779" i="1" s="1"/>
  <c r="L780" i="1" a="1"/>
  <c r="L780" i="1" s="1"/>
  <c r="L779" i="1" s="1"/>
  <c r="L783" i="1" s="1"/>
  <c r="J780" i="1" a="1"/>
  <c r="J780" i="1" s="1"/>
  <c r="K766" i="1" a="1"/>
  <c r="K766" i="1" s="1"/>
  <c r="K816" i="1" s="1" a="1"/>
  <c r="K816" i="1" s="1"/>
  <c r="L766" i="1" a="1"/>
  <c r="L766" i="1" s="1"/>
  <c r="L816" i="1" s="1" a="1"/>
  <c r="L816" i="1" s="1"/>
  <c r="J766" i="1" a="1"/>
  <c r="J766" i="1" s="1"/>
  <c r="J816" i="1" s="1" a="1"/>
  <c r="J816" i="1" s="1"/>
  <c r="J1039" i="1" a="1"/>
  <c r="J1039" i="1" s="1"/>
  <c r="J1029" i="1" a="1"/>
  <c r="J1029" i="1" s="1"/>
  <c r="L1029" i="1" a="1"/>
  <c r="L1029" i="1" s="1"/>
  <c r="K1039" i="1" a="1"/>
  <c r="K1039" i="1" s="1"/>
  <c r="L1039" i="1" a="1"/>
  <c r="L1039" i="1" s="1"/>
  <c r="K1029" i="1" a="1"/>
  <c r="K1029" i="1" s="1"/>
  <c r="L1032" i="1" a="1"/>
  <c r="L1032" i="1"/>
  <c r="L1041" i="1" a="1"/>
  <c r="L1041" i="1" s="1"/>
  <c r="J1032" i="1" a="1"/>
  <c r="J1032" i="1" s="1"/>
  <c r="K1032" i="1" a="1"/>
  <c r="K1032" i="1" s="1"/>
  <c r="K1041" i="1" a="1"/>
  <c r="K1041" i="1" s="1"/>
  <c r="J1041" i="1" a="1"/>
  <c r="J1041" i="1" s="1"/>
  <c r="K1027" i="1" a="1"/>
  <c r="K1027" i="1" s="1"/>
  <c r="L1027" i="1" a="1"/>
  <c r="L1027" i="1" s="1"/>
  <c r="K1008" i="1" a="1"/>
  <c r="K1008" i="1" s="1"/>
  <c r="K1054" i="1" s="1" a="1"/>
  <c r="K1054" i="1" s="1"/>
  <c r="J1027" i="1" a="1"/>
  <c r="J1027" i="1" s="1"/>
  <c r="K1024" i="1" a="1"/>
  <c r="K1024" i="1" s="1"/>
  <c r="J1008" i="1" a="1"/>
  <c r="J1008" i="1" s="1"/>
  <c r="J1054" i="1" s="1" a="1"/>
  <c r="J1054" i="1" s="1"/>
  <c r="L1024" i="1" a="1"/>
  <c r="L1024" i="1" s="1"/>
  <c r="J1024" i="1" a="1"/>
  <c r="J1024" i="1" s="1"/>
  <c r="L1008" i="1" a="1"/>
  <c r="L1008" i="1" s="1"/>
  <c r="L1054" i="1" s="1" a="1"/>
  <c r="L1054" i="1" s="1"/>
  <c r="L985" i="1" a="1"/>
  <c r="L985" i="1" s="1"/>
  <c r="L998" i="1" a="1"/>
  <c r="L998" i="1" s="1"/>
  <c r="L999" i="1" a="1"/>
  <c r="L999" i="1" s="1"/>
  <c r="L1051" i="1" s="1" a="1"/>
  <c r="L1051" i="1" s="1"/>
  <c r="K999" i="1" a="1"/>
  <c r="K999" i="1" s="1"/>
  <c r="K1051" i="1" s="1" a="1"/>
  <c r="K1051" i="1" s="1"/>
  <c r="J999" i="1" a="1"/>
  <c r="J999" i="1" s="1"/>
  <c r="J1051" i="1" s="1" a="1"/>
  <c r="J1051" i="1" s="1"/>
  <c r="J985" i="1" a="1"/>
  <c r="J985" i="1" s="1"/>
  <c r="K985" i="1" a="1"/>
  <c r="K985" i="1" s="1"/>
  <c r="K991" i="1" a="1"/>
  <c r="K991" i="1" s="1"/>
  <c r="J991" i="1" a="1"/>
  <c r="J991" i="1" s="1"/>
  <c r="L991" i="1" a="1"/>
  <c r="L991" i="1" s="1"/>
  <c r="K998" i="1" a="1"/>
  <c r="K998" i="1" s="1"/>
  <c r="J998" i="1" a="1"/>
  <c r="J998" i="1" s="1"/>
  <c r="J976" i="1" a="1"/>
  <c r="J976" i="1" s="1"/>
  <c r="J975" i="1" a="1"/>
  <c r="J975" i="1" s="1"/>
  <c r="L978" i="1" a="1"/>
  <c r="L978" i="1" s="1"/>
  <c r="J978" i="1" a="1"/>
  <c r="J978" i="1" s="1"/>
  <c r="L975" i="1" a="1"/>
  <c r="L975" i="1" s="1"/>
  <c r="K978" i="1" a="1"/>
  <c r="K978" i="1" s="1"/>
  <c r="L976" i="1" a="1"/>
  <c r="L976" i="1" s="1"/>
  <c r="K975" i="1" a="1"/>
  <c r="K975" i="1" s="1"/>
  <c r="K976" i="1" a="1"/>
  <c r="K976" i="1" s="1"/>
  <c r="L979" i="1" a="1"/>
  <c r="L979" i="1" s="1"/>
  <c r="L1053" i="1" s="1" a="1"/>
  <c r="L1053" i="1" s="1"/>
  <c r="K979" i="1" a="1"/>
  <c r="K979" i="1" s="1"/>
  <c r="K1053" i="1" s="1" a="1"/>
  <c r="K1053" i="1" s="1"/>
  <c r="J979" i="1" a="1"/>
  <c r="J979" i="1" s="1"/>
  <c r="J1053" i="1" s="1" a="1"/>
  <c r="J1053" i="1" s="1"/>
  <c r="K914" i="1" a="1"/>
  <c r="K914" i="1" s="1"/>
  <c r="K928" i="1" a="1"/>
  <c r="K928" i="1" s="1"/>
  <c r="J914" i="1" a="1"/>
  <c r="J914" i="1" s="1"/>
  <c r="L928" i="1" a="1"/>
  <c r="L928" i="1" s="1"/>
  <c r="J916" i="1" a="1"/>
  <c r="J916" i="1" s="1"/>
  <c r="J928" i="1" a="1"/>
  <c r="J928" i="1" s="1"/>
  <c r="L916" i="1" a="1"/>
  <c r="L916" i="1" s="1"/>
  <c r="K916" i="1" a="1"/>
  <c r="K916" i="1" s="1"/>
  <c r="L914" i="1" a="1"/>
  <c r="L914" i="1" s="1"/>
  <c r="L896" i="1" a="1"/>
  <c r="L896" i="1" s="1"/>
  <c r="L925" i="1" s="1"/>
  <c r="L924" i="1" s="1"/>
  <c r="K896" i="1" a="1"/>
  <c r="K896" i="1" s="1"/>
  <c r="K885" i="1" a="1"/>
  <c r="K885" i="1" s="1"/>
  <c r="J884" i="1" a="1"/>
  <c r="J884" i="1" s="1"/>
  <c r="J885" i="1" a="1"/>
  <c r="J885" i="1" s="1"/>
  <c r="L884" i="1" a="1"/>
  <c r="L884" i="1" s="1"/>
  <c r="L885" i="1" a="1"/>
  <c r="L885" i="1" s="1"/>
  <c r="J896" i="1" a="1"/>
  <c r="J896" i="1" s="1"/>
  <c r="K884" i="1" a="1"/>
  <c r="K884" i="1" s="1"/>
  <c r="L2310" i="1" a="1"/>
  <c r="L2310" i="1" s="1"/>
  <c r="L2308" i="1" a="1"/>
  <c r="L2308" i="1" s="1"/>
  <c r="K2308" i="1" a="1"/>
  <c r="K2308" i="1" s="1"/>
  <c r="J2308" i="1" a="1"/>
  <c r="J2308" i="1" s="1"/>
  <c r="J2312" i="1" a="1"/>
  <c r="J2312" i="1" s="1"/>
  <c r="L2312" i="1" a="1"/>
  <c r="L2312" i="1" s="1"/>
  <c r="K2310" i="1" a="1"/>
  <c r="K2310" i="1" s="1"/>
  <c r="J2310" i="1" a="1"/>
  <c r="J2310" i="1" s="1"/>
  <c r="K2312" i="1" a="1"/>
  <c r="K2312" i="1" s="1"/>
  <c r="L2303" i="1" a="1"/>
  <c r="L2303" i="1" s="1"/>
  <c r="K2302" i="1" a="1"/>
  <c r="K2302" i="1" s="1"/>
  <c r="K2298" i="1" a="1"/>
  <c r="K2298" i="1" s="1"/>
  <c r="J2302" i="1" a="1"/>
  <c r="J2302" i="1" s="1"/>
  <c r="K2306" i="1" a="1"/>
  <c r="K2306" i="1" s="1"/>
  <c r="K2304" i="1" a="1"/>
  <c r="K2304" i="1" s="1"/>
  <c r="L2297" i="1" a="1"/>
  <c r="L2297" i="1" s="1"/>
  <c r="L2304" i="1" a="1"/>
  <c r="L2304" i="1" s="1"/>
  <c r="K2300" i="1" a="1"/>
  <c r="K2300" i="1" s="1"/>
  <c r="J2298" i="1" a="1"/>
  <c r="J2298" i="1" s="1"/>
  <c r="J2304" i="1" a="1"/>
  <c r="J2304" i="1" s="1"/>
  <c r="L2298" i="1" a="1"/>
  <c r="L2298" i="1" s="1"/>
  <c r="J2300" i="1" a="1"/>
  <c r="J2300" i="1" s="1"/>
  <c r="J2297" i="1" a="1"/>
  <c r="J2297" i="1" s="1"/>
  <c r="K2297" i="1" a="1"/>
  <c r="K2297" i="1" s="1"/>
  <c r="J2303" i="1" a="1"/>
  <c r="J2303" i="1" s="1"/>
  <c r="J2306" i="1" a="1"/>
  <c r="J2306" i="1" s="1"/>
  <c r="K2303" i="1" a="1"/>
  <c r="K2303" i="1" s="1"/>
  <c r="L2306" i="1" a="1"/>
  <c r="L2306" i="1" s="1"/>
  <c r="L2302" i="1" a="1"/>
  <c r="L2302" i="1" s="1"/>
  <c r="L2300" i="1" a="1"/>
  <c r="L2300" i="1" s="1"/>
  <c r="J2288" i="1" a="1"/>
  <c r="J2288" i="1" s="1"/>
  <c r="K2286" i="1" a="1"/>
  <c r="K2286" i="1" s="1"/>
  <c r="L2280" i="1" a="1"/>
  <c r="L2280" i="1" s="1"/>
  <c r="L2282" i="1" a="1"/>
  <c r="L2282" i="1" s="1"/>
  <c r="K2284" i="1" a="1"/>
  <c r="K2284" i="1" s="1"/>
  <c r="L2294" i="1" a="1"/>
  <c r="L2294" i="1" s="1"/>
  <c r="J2294" i="1" a="1"/>
  <c r="J2294" i="1" s="1"/>
  <c r="L2292" i="1" a="1"/>
  <c r="L2292" i="1" s="1"/>
  <c r="J2286" i="1" a="1"/>
  <c r="J2286" i="1" s="1"/>
  <c r="J2281" i="1" a="1"/>
  <c r="J2281" i="1" s="1"/>
  <c r="K2290" i="1" a="1"/>
  <c r="K2290" i="1" s="1"/>
  <c r="L2281" i="1" a="1"/>
  <c r="L2281" i="1" s="1"/>
  <c r="K2282" i="1" a="1"/>
  <c r="K2282" i="1" s="1"/>
  <c r="J2290" i="1" a="1"/>
  <c r="J2290" i="1" s="1"/>
  <c r="K2292" i="1" a="1"/>
  <c r="K2292" i="1" s="1"/>
  <c r="K2288" i="1" a="1"/>
  <c r="K2288" i="1" s="1"/>
  <c r="L2284" i="1" a="1"/>
  <c r="L2284" i="1" s="1"/>
  <c r="J2282" i="1" a="1"/>
  <c r="J2282" i="1" s="1"/>
  <c r="K2294" i="1" a="1"/>
  <c r="K2294" i="1" s="1"/>
  <c r="J2284" i="1" a="1"/>
  <c r="J2284" i="1" s="1"/>
  <c r="L2286" i="1" a="1"/>
  <c r="L2286" i="1" s="1"/>
  <c r="J2292" i="1" a="1"/>
  <c r="J2292" i="1" s="1"/>
  <c r="L2290" i="1" a="1"/>
  <c r="L2290" i="1" s="1"/>
  <c r="K2281" i="1" a="1"/>
  <c r="K2281" i="1" s="1"/>
  <c r="L2288" i="1" a="1"/>
  <c r="L2288" i="1" s="1"/>
  <c r="J2274" i="1" a="1"/>
  <c r="J2274" i="1" s="1"/>
  <c r="J2267" i="1" a="1"/>
  <c r="J2267" i="1" s="1"/>
  <c r="K2280" i="1" a="1"/>
  <c r="K2280" i="1" s="1"/>
  <c r="J2277" i="1" a="1"/>
  <c r="J2277" i="1" s="1"/>
  <c r="J2269" i="1" a="1"/>
  <c r="J2269" i="1" s="1"/>
  <c r="L2278" i="1" a="1"/>
  <c r="L2278" i="1" s="1"/>
  <c r="J2280" i="1" a="1"/>
  <c r="J2280" i="1" s="1"/>
  <c r="K2277" i="1" a="1"/>
  <c r="K2277" i="1" s="1"/>
  <c r="L2274" i="1" a="1"/>
  <c r="L2274" i="1" s="1"/>
  <c r="K2274" i="1" a="1"/>
  <c r="K2274" i="1" s="1"/>
  <c r="L2271" i="1" a="1"/>
  <c r="L2271" i="1" s="1"/>
  <c r="J2271" i="1" a="1"/>
  <c r="J2271" i="1" s="1"/>
  <c r="L2269" i="1" a="1"/>
  <c r="L2269" i="1" s="1"/>
  <c r="L2275" i="1" a="1"/>
  <c r="L2275" i="1" s="1"/>
  <c r="J2278" i="1" a="1"/>
  <c r="J2278" i="1" s="1"/>
  <c r="K2278" i="1" a="1"/>
  <c r="K2278" i="1" s="1"/>
  <c r="L2267" i="1" a="1"/>
  <c r="L2267" i="1" s="1"/>
  <c r="K2275" i="1" a="1"/>
  <c r="K2275" i="1" s="1"/>
  <c r="K2267" i="1" a="1"/>
  <c r="K2267" i="1" s="1"/>
  <c r="K2269" i="1" a="1"/>
  <c r="K2269" i="1" s="1"/>
  <c r="J2275" i="1" a="1"/>
  <c r="J2275" i="1" s="1"/>
  <c r="K2271" i="1" a="1"/>
  <c r="K2271" i="1" s="1"/>
  <c r="L2277" i="1" a="1"/>
  <c r="L2277" i="1" s="1"/>
  <c r="L2256" i="1" a="1"/>
  <c r="L2256" i="1" s="1"/>
  <c r="L2260" i="1" a="1"/>
  <c r="L2260" i="1" s="1"/>
  <c r="K2265" i="1" a="1"/>
  <c r="K2265" i="1" s="1"/>
  <c r="J2256" i="1" a="1"/>
  <c r="J2256" i="1" s="1"/>
  <c r="K2258" i="1" a="1"/>
  <c r="K2258" i="1" s="1"/>
  <c r="L2261" i="1" a="1"/>
  <c r="L2261" i="1" s="1"/>
  <c r="L2252" i="1" a="1"/>
  <c r="L2252" i="1" s="1"/>
  <c r="K2263" i="1" a="1"/>
  <c r="K2263" i="1" s="1"/>
  <c r="J2263" i="1" a="1"/>
  <c r="J2263" i="1" s="1"/>
  <c r="L2258" i="1" a="1"/>
  <c r="L2258" i="1" s="1"/>
  <c r="L2255" i="1" a="1"/>
  <c r="L2255" i="1" s="1"/>
  <c r="K2261" i="1" a="1"/>
  <c r="K2261" i="1" s="1"/>
  <c r="K2260" i="1" a="1"/>
  <c r="K2260" i="1" s="1"/>
  <c r="L2265" i="1" a="1"/>
  <c r="L2265" i="1" s="1"/>
  <c r="J2265" i="1" a="1"/>
  <c r="J2265" i="1" s="1"/>
  <c r="L2263" i="1" a="1"/>
  <c r="L2263" i="1" s="1"/>
  <c r="J2255" i="1" a="1"/>
  <c r="J2255" i="1" s="1"/>
  <c r="J2261" i="1" a="1"/>
  <c r="J2261" i="1" s="1"/>
  <c r="J2260" i="1" a="1"/>
  <c r="J2260" i="1" s="1"/>
  <c r="J2258" i="1" a="1"/>
  <c r="J2258" i="1" s="1"/>
  <c r="K2255" i="1" a="1"/>
  <c r="K2255" i="1" s="1"/>
  <c r="K2256" i="1" a="1"/>
  <c r="K2256" i="1" s="1"/>
  <c r="J2252" i="1" a="1"/>
  <c r="J2252" i="1" s="1"/>
  <c r="J2244" i="1" a="1"/>
  <c r="J2244" i="1" s="1"/>
  <c r="L2250" i="1" a="1"/>
  <c r="L2250" i="1" s="1"/>
  <c r="L2248" i="1" a="1"/>
  <c r="L2248" i="1" s="1"/>
  <c r="L2241" i="1" a="1"/>
  <c r="L2241" i="1" s="1"/>
  <c r="L2237" i="1" a="1"/>
  <c r="L2237" i="1" s="1"/>
  <c r="K2244" i="1" a="1"/>
  <c r="K2244" i="1" s="1"/>
  <c r="J2242" i="1" a="1"/>
  <c r="J2242" i="1" s="1"/>
  <c r="K2248" i="1" a="1"/>
  <c r="K2248" i="1" s="1"/>
  <c r="J2248" i="1" a="1"/>
  <c r="J2248" i="1" s="1"/>
  <c r="K2246" i="1" a="1"/>
  <c r="K2246" i="1" s="1"/>
  <c r="K2241" i="1" a="1"/>
  <c r="K2241" i="1" s="1"/>
  <c r="K2239" i="1" a="1"/>
  <c r="K2239" i="1" s="1"/>
  <c r="J2239" i="1" a="1"/>
  <c r="J2239" i="1" s="1"/>
  <c r="J2246" i="1" a="1"/>
  <c r="J2246" i="1" s="1"/>
  <c r="L2244" i="1" a="1"/>
  <c r="L2244" i="1" s="1"/>
  <c r="L2242" i="1" a="1"/>
  <c r="L2242" i="1" s="1"/>
  <c r="J2241" i="1" a="1"/>
  <c r="J2241" i="1" s="1"/>
  <c r="K2250" i="1" a="1"/>
  <c r="K2250" i="1" s="1"/>
  <c r="J2250" i="1" a="1"/>
  <c r="J2250" i="1" s="1"/>
  <c r="L2246" i="1" a="1"/>
  <c r="L2246" i="1" s="1"/>
  <c r="K2242" i="1" a="1"/>
  <c r="K2242" i="1" s="1"/>
  <c r="L2239" i="1" a="1"/>
  <c r="L2239" i="1" s="1"/>
  <c r="K2252" i="1" a="1"/>
  <c r="K2252" i="1" s="1"/>
  <c r="L2236" i="1" a="1"/>
  <c r="L2236" i="1" s="1"/>
  <c r="K2237" i="1" a="1"/>
  <c r="K2237" i="1" s="1"/>
  <c r="J2237" i="1" a="1"/>
  <c r="J2237" i="1" s="1"/>
  <c r="K2236" i="1" a="1"/>
  <c r="K2236" i="1" s="1"/>
  <c r="J2236" i="1" a="1"/>
  <c r="J2236" i="1" s="1"/>
  <c r="K1894" i="1" a="1"/>
  <c r="K1894" i="1" s="1"/>
  <c r="J1896" i="1" a="1"/>
  <c r="J1896" i="1" s="1"/>
  <c r="J1894" i="1" a="1"/>
  <c r="J1894" i="1" s="1"/>
  <c r="L1902" i="1" a="1"/>
  <c r="L1902" i="1" s="1"/>
  <c r="L1894" i="1" a="1"/>
  <c r="L1894" i="1" s="1"/>
  <c r="K1902" i="1" a="1"/>
  <c r="K1902" i="1" s="1"/>
  <c r="J1902" i="1" a="1"/>
  <c r="J1902" i="1" s="1"/>
  <c r="K1900" i="1" a="1"/>
  <c r="K1900" i="1" s="1"/>
  <c r="L1898" i="1" a="1"/>
  <c r="L1898" i="1" s="1"/>
  <c r="K1896" i="1" a="1"/>
  <c r="K1896" i="1" s="1"/>
  <c r="J1900" i="1" a="1"/>
  <c r="J1900" i="1" s="1"/>
  <c r="J1898" i="1" a="1"/>
  <c r="J1898" i="1" s="1"/>
  <c r="L1900" i="1" a="1"/>
  <c r="L1900" i="1" s="1"/>
  <c r="K1898" i="1" a="1"/>
  <c r="K1898" i="1" s="1"/>
  <c r="L1896" i="1" a="1"/>
  <c r="L189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K786" i="1"/>
  <c r="K787" i="1" s="1"/>
  <c r="K783" i="1"/>
  <c r="L782" i="1"/>
  <c r="K782" i="1"/>
  <c r="J782" i="1"/>
  <c r="J779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K96" i="1"/>
  <c r="K128" i="1" s="1"/>
  <c r="J96" i="1"/>
  <c r="L95" i="1"/>
  <c r="K95" i="1"/>
  <c r="J95" i="1"/>
  <c r="L94" i="1"/>
  <c r="L126" i="1" s="1"/>
  <c r="K94" i="1"/>
  <c r="K126" i="1" s="1"/>
  <c r="J94" i="1"/>
  <c r="J126" i="1" s="1"/>
  <c r="L93" i="1"/>
  <c r="L125" i="1" s="1"/>
  <c r="K93" i="1"/>
  <c r="K125" i="1" s="1"/>
  <c r="J93" i="1"/>
  <c r="J125" i="1" s="1"/>
  <c r="L92" i="1"/>
  <c r="L124" i="1" s="1"/>
  <c r="K92" i="1"/>
  <c r="K124" i="1" s="1"/>
  <c r="J92" i="1"/>
  <c r="J124" i="1" s="1"/>
  <c r="L91" i="1"/>
  <c r="K91" i="1"/>
  <c r="J91" i="1"/>
  <c r="J123" i="1" s="1"/>
  <c r="L90" i="1"/>
  <c r="K90" i="1"/>
  <c r="K122" i="1" s="1"/>
  <c r="J90" i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K87" i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8" i="1" a="1"/>
  <c r="L1648" i="1" s="1"/>
  <c r="K1648" i="1" a="1"/>
  <c r="K1648" i="1" s="1"/>
  <c r="J1648" i="1" a="1"/>
  <c r="J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1709" i="1" a="1"/>
  <c r="L1709" i="1" s="1"/>
  <c r="J1708" i="1" a="1"/>
  <c r="J1708" i="1" s="1"/>
  <c r="J1709" i="1" a="1"/>
  <c r="J1709" i="1" s="1"/>
  <c r="K1708" i="1" a="1"/>
  <c r="K1708" i="1" s="1"/>
  <c r="K1709" i="1" a="1"/>
  <c r="K1709" i="1" s="1"/>
  <c r="L1708" i="1" a="1"/>
  <c r="L1708" i="1" s="1"/>
  <c r="K743" i="1" a="1"/>
  <c r="K743" i="1" s="1"/>
  <c r="J743" i="1" a="1"/>
  <c r="J743" i="1" s="1"/>
  <c r="L743" i="1" a="1"/>
  <c r="L743" i="1" s="1"/>
  <c r="J740" i="1" a="1"/>
  <c r="J740" i="1" s="1"/>
  <c r="K740" i="1" a="1"/>
  <c r="K740" i="1" s="1"/>
  <c r="L740" i="1" a="1"/>
  <c r="L740" i="1" s="1"/>
  <c r="L724" i="1" a="1"/>
  <c r="L724" i="1" s="1"/>
  <c r="K724" i="1" a="1"/>
  <c r="K724" i="1" s="1"/>
  <c r="J724" i="1" a="1"/>
  <c r="J724" i="1" s="1"/>
  <c r="L720" i="1" a="1"/>
  <c r="L720" i="1" s="1"/>
  <c r="L727" i="1" a="1"/>
  <c r="L727" i="1" s="1"/>
  <c r="K727" i="1" a="1"/>
  <c r="K727" i="1" s="1"/>
  <c r="J727" i="1" a="1"/>
  <c r="J727" i="1" s="1"/>
  <c r="L2045" i="1" a="1"/>
  <c r="L2045" i="1" s="1"/>
  <c r="K2043" i="1" a="1"/>
  <c r="K2043" i="1" s="1"/>
  <c r="K2045" i="1" a="1"/>
  <c r="K2045" i="1" s="1"/>
  <c r="J2044" i="1" a="1"/>
  <c r="J2044" i="1" s="1"/>
  <c r="J2042" i="1" a="1"/>
  <c r="J2042" i="1" s="1"/>
  <c r="L2048" i="1" a="1"/>
  <c r="L2048" i="1" s="1"/>
  <c r="K2048" i="1" a="1"/>
  <c r="K2048" i="1" s="1"/>
  <c r="L2046" i="1" a="1"/>
  <c r="L2046" i="1" s="1"/>
  <c r="L2042" i="1" a="1"/>
  <c r="L2042" i="1" s="1"/>
  <c r="L2043" i="1" a="1"/>
  <c r="L2043" i="1" s="1"/>
  <c r="K2049" i="1" a="1"/>
  <c r="K2049" i="1" s="1"/>
  <c r="J2047" i="1" a="1"/>
  <c r="J2047" i="1" s="1"/>
  <c r="J2043" i="1" a="1"/>
  <c r="J2043" i="1" s="1"/>
  <c r="J2045" i="1" a="1"/>
  <c r="J2045" i="1" s="1"/>
  <c r="L2044" i="1" a="1"/>
  <c r="L2044" i="1" s="1"/>
  <c r="K2047" i="1" a="1"/>
  <c r="K2047" i="1" s="1"/>
  <c r="K2042" i="1" a="1"/>
  <c r="K2042" i="1" s="1"/>
  <c r="K2044" i="1" a="1"/>
  <c r="K2044" i="1" s="1"/>
  <c r="L2047" i="1" a="1"/>
  <c r="L2047" i="1" s="1"/>
  <c r="L2049" i="1" a="1"/>
  <c r="L2049" i="1" s="1"/>
  <c r="J2046" i="1" a="1"/>
  <c r="J2046" i="1" s="1"/>
  <c r="K2046" i="1" a="1"/>
  <c r="K2046" i="1" s="1"/>
  <c r="J2049" i="1" a="1"/>
  <c r="J2049" i="1" s="1"/>
  <c r="J2048" i="1" a="1"/>
  <c r="J2048" i="1" s="1"/>
  <c r="J2035" i="1" a="1"/>
  <c r="J2035" i="1" s="1"/>
  <c r="J2039" i="1" a="1"/>
  <c r="J2039" i="1" s="1"/>
  <c r="J2038" i="1" a="1"/>
  <c r="J2038" i="1" s="1"/>
  <c r="J2032" i="1" a="1"/>
  <c r="J2032" i="1" s="1"/>
  <c r="J2031" i="1" s="1" a="1"/>
  <c r="J2031" i="1" s="1"/>
  <c r="K2037" i="1" a="1"/>
  <c r="K2037" i="1" s="1"/>
  <c r="L2034" i="1" a="1"/>
  <c r="L2034" i="1" s="1"/>
  <c r="K2036" i="1" a="1"/>
  <c r="K2036" i="1" s="1"/>
  <c r="K2035" i="1" a="1"/>
  <c r="K2035" i="1" s="1"/>
  <c r="L2032" i="1" a="1"/>
  <c r="L2032" i="1" s="1"/>
  <c r="L2031" i="1" s="1" a="1"/>
  <c r="L2031" i="1" s="1"/>
  <c r="K2034" i="1" a="1"/>
  <c r="K2034" i="1" s="1"/>
  <c r="L2041" i="1" a="1"/>
  <c r="L2041" i="1" s="1"/>
  <c r="J2037" i="1" a="1"/>
  <c r="J2037" i="1" s="1"/>
  <c r="J2040" i="1" a="1"/>
  <c r="J2040" i="1" s="1"/>
  <c r="K2039" i="1" a="1"/>
  <c r="K2039" i="1" s="1"/>
  <c r="L2036" i="1" a="1"/>
  <c r="L2036" i="1" s="1"/>
  <c r="J2036" i="1" a="1"/>
  <c r="J2036" i="1" s="1"/>
  <c r="K2041" i="1" a="1"/>
  <c r="K2041" i="1" s="1"/>
  <c r="J2041" i="1" a="1"/>
  <c r="J2041" i="1" s="1"/>
  <c r="L2038" i="1" a="1"/>
  <c r="L2038" i="1" s="1"/>
  <c r="L2040" i="1" a="1"/>
  <c r="L2040" i="1" s="1"/>
  <c r="K2038" i="1" a="1"/>
  <c r="K2038" i="1" s="1"/>
  <c r="K2032" i="1" a="1"/>
  <c r="K2032" i="1" s="1"/>
  <c r="K2031" i="1" s="1" a="1"/>
  <c r="K2031" i="1" s="1"/>
  <c r="L2037" i="1" a="1"/>
  <c r="L2037" i="1" s="1"/>
  <c r="L2035" i="1" a="1"/>
  <c r="L2035" i="1" s="1"/>
  <c r="J2034" i="1" a="1"/>
  <c r="J2034" i="1" s="1"/>
  <c r="K2040" i="1" a="1"/>
  <c r="K2040" i="1" s="1"/>
  <c r="L2039" i="1" a="1"/>
  <c r="L2039" i="1" s="1"/>
  <c r="K2026" i="1" a="1"/>
  <c r="K2026" i="1" s="1"/>
  <c r="L2029" i="1" a="1"/>
  <c r="L2029" i="1" s="1"/>
  <c r="L2028" i="1" s="1" a="1"/>
  <c r="L2028" i="1" s="1"/>
  <c r="J2025" i="1" a="1"/>
  <c r="J2025" i="1" s="1"/>
  <c r="J2026" i="1" a="1"/>
  <c r="J2026" i="1" s="1"/>
  <c r="L2025" i="1" a="1"/>
  <c r="L2025" i="1" s="1"/>
  <c r="K2025" i="1" a="1"/>
  <c r="K2025" i="1" s="1"/>
  <c r="J2023" i="1" a="1"/>
  <c r="J2023" i="1" s="1"/>
  <c r="K2029" i="1" a="1"/>
  <c r="K2029" i="1" s="1"/>
  <c r="K2028" i="1" s="1" a="1"/>
  <c r="K2028" i="1" s="1"/>
  <c r="L2026" i="1" a="1"/>
  <c r="L2026" i="1" s="1"/>
  <c r="L2023" i="1" a="1"/>
  <c r="L2023" i="1" s="1"/>
  <c r="J2029" i="1" a="1"/>
  <c r="J2029" i="1" s="1"/>
  <c r="J2028" i="1" s="1" a="1"/>
  <c r="J2028" i="1" s="1"/>
  <c r="K2023" i="1" a="1"/>
  <c r="K2023" i="1" s="1"/>
  <c r="L2323" i="1" a="1"/>
  <c r="L2323" i="1" s="1"/>
  <c r="L2322" i="1" s="1" a="1"/>
  <c r="L2322" i="1" s="1"/>
  <c r="K2331" i="1" a="1"/>
  <c r="K2331" i="1" s="1"/>
  <c r="J2331" i="1" a="1"/>
  <c r="J2331" i="1" s="1"/>
  <c r="J2325" i="1" a="1"/>
  <c r="J2325" i="1" s="1"/>
  <c r="L2330" i="1" a="1"/>
  <c r="L2330" i="1" s="1"/>
  <c r="K2330" i="1" a="1"/>
  <c r="K2330" i="1" s="1"/>
  <c r="K2323" i="1" a="1"/>
  <c r="K2323" i="1" s="1"/>
  <c r="K2322" i="1" s="1" a="1"/>
  <c r="K2322" i="1" s="1"/>
  <c r="J2328" i="1" a="1"/>
  <c r="J2328" i="1" s="1"/>
  <c r="K2326" i="1" a="1"/>
  <c r="K2326" i="1" s="1"/>
  <c r="L2327" i="1" a="1"/>
  <c r="L2327" i="1" s="1"/>
  <c r="K2325" i="1" a="1"/>
  <c r="K2325" i="1" s="1"/>
  <c r="K2328" i="1" a="1"/>
  <c r="K2328" i="1" s="1"/>
  <c r="J2326" i="1" a="1"/>
  <c r="J2326" i="1" s="1"/>
  <c r="L2325" i="1" a="1"/>
  <c r="L2325" i="1" s="1"/>
  <c r="L2328" i="1" a="1"/>
  <c r="L2328" i="1" s="1"/>
  <c r="J2330" i="1" a="1"/>
  <c r="J2330" i="1" s="1"/>
  <c r="K2329" i="1" a="1"/>
  <c r="K2329" i="1" s="1"/>
  <c r="J2327" i="1" a="1"/>
  <c r="J2327" i="1" s="1"/>
  <c r="L2329" i="1" a="1"/>
  <c r="L2329" i="1" s="1"/>
  <c r="J2329" i="1" a="1"/>
  <c r="J2329" i="1" s="1"/>
  <c r="K2327" i="1" a="1"/>
  <c r="K2327" i="1" s="1"/>
  <c r="L2326" i="1" a="1"/>
  <c r="L2326" i="1" s="1"/>
  <c r="J2323" i="1" a="1"/>
  <c r="J2323" i="1" s="1"/>
  <c r="J2322" i="1" s="1" a="1"/>
  <c r="J2322" i="1" s="1"/>
  <c r="L2320" i="1" a="1"/>
  <c r="L2320" i="1" s="1"/>
  <c r="L2319" i="1" s="1" a="1"/>
  <c r="L2319" i="1" s="1"/>
  <c r="K2320" i="1" a="1"/>
  <c r="K2320" i="1" s="1"/>
  <c r="K2319" i="1" s="1" a="1"/>
  <c r="K2319" i="1" s="1"/>
  <c r="L2317" i="1" a="1"/>
  <c r="L2317" i="1" s="1"/>
  <c r="L2314" i="1" a="1"/>
  <c r="L2314" i="1" s="1"/>
  <c r="K2317" i="1" a="1"/>
  <c r="K2317" i="1" s="1"/>
  <c r="J2320" i="1" a="1"/>
  <c r="J2320" i="1" s="1"/>
  <c r="J2319" i="1" s="1" a="1"/>
  <c r="J2319" i="1" s="1"/>
  <c r="J2314" i="1" a="1"/>
  <c r="J2314" i="1" s="1"/>
  <c r="K2316" i="1" a="1"/>
  <c r="K2316" i="1" s="1"/>
  <c r="L2316" i="1" a="1"/>
  <c r="L2316" i="1" s="1"/>
  <c r="K2314" i="1" a="1"/>
  <c r="K2314" i="1" s="1"/>
  <c r="J2316" i="1" a="1"/>
  <c r="J2316" i="1" s="1"/>
  <c r="J2317" i="1" a="1"/>
  <c r="J2317" i="1" s="1"/>
  <c r="K2340" i="1" a="1"/>
  <c r="K2340" i="1" s="1"/>
  <c r="J2340" i="1" a="1"/>
  <c r="J2340" i="1" s="1"/>
  <c r="L2340" i="1" a="1"/>
  <c r="L2340" i="1" s="1"/>
  <c r="J2334" i="1" a="1"/>
  <c r="J2334" i="1" s="1"/>
  <c r="K2332" i="1" a="1"/>
  <c r="K2332" i="1" s="1"/>
  <c r="L2334" i="1" a="1"/>
  <c r="L2334" i="1" s="1"/>
  <c r="L2335" i="1" a="1"/>
  <c r="L2335" i="1" s="1"/>
  <c r="J2332" i="1" a="1"/>
  <c r="J2332" i="1" s="1"/>
  <c r="L2332" i="1" a="1"/>
  <c r="L2332" i="1" s="1"/>
  <c r="J2333" i="1" a="1"/>
  <c r="J2333" i="1" s="1"/>
  <c r="K2338" i="1" a="1"/>
  <c r="K2338" i="1" s="1"/>
  <c r="K2334" i="1" a="1"/>
  <c r="K2334" i="1" s="1"/>
  <c r="L2336" i="1" a="1"/>
  <c r="L2336" i="1" s="1"/>
  <c r="L2337" i="1" a="1"/>
  <c r="L2337" i="1" s="1"/>
  <c r="J2336" i="1" a="1"/>
  <c r="J2336" i="1" s="1"/>
  <c r="K2333" i="1" a="1"/>
  <c r="K2333" i="1" s="1"/>
  <c r="L2339" i="1" a="1"/>
  <c r="L2339" i="1" s="1"/>
  <c r="J2335" i="1" a="1"/>
  <c r="J2335" i="1" s="1"/>
  <c r="K2339" i="1" a="1"/>
  <c r="K2339" i="1" s="1"/>
  <c r="J2339" i="1" a="1"/>
  <c r="J2339" i="1" s="1"/>
  <c r="L2338" i="1" a="1"/>
  <c r="L2338" i="1" s="1"/>
  <c r="J2338" i="1" a="1"/>
  <c r="J2338" i="1" s="1"/>
  <c r="K2337" i="1" a="1"/>
  <c r="K2337" i="1" s="1"/>
  <c r="K2336" i="1" a="1"/>
  <c r="K2336" i="1" s="1"/>
  <c r="L2333" i="1" a="1"/>
  <c r="L2333" i="1" s="1"/>
  <c r="K2335" i="1" a="1"/>
  <c r="K2335" i="1" s="1"/>
  <c r="J2337" i="1" a="1"/>
  <c r="J2337" i="1" s="1"/>
  <c r="L2331" i="1" a="1"/>
  <c r="L2331" i="1" s="1"/>
  <c r="L645" i="1" a="1"/>
  <c r="L645" i="1" s="1"/>
  <c r="K648" i="1" a="1"/>
  <c r="K648" i="1" s="1"/>
  <c r="K647" i="1" a="1"/>
  <c r="K647" i="1" s="1"/>
  <c r="J645" i="1" a="1"/>
  <c r="J645" i="1" s="1"/>
  <c r="J649" i="1" a="1"/>
  <c r="J649" i="1" s="1"/>
  <c r="L647" i="1" a="1"/>
  <c r="L647" i="1" s="1"/>
  <c r="L643" i="1" a="1"/>
  <c r="L643" i="1" s="1"/>
  <c r="L650" i="1" a="1"/>
  <c r="L650" i="1" s="1"/>
  <c r="K645" i="1" a="1"/>
  <c r="K645" i="1" s="1"/>
  <c r="K650" i="1" a="1"/>
  <c r="K650" i="1" s="1"/>
  <c r="J650" i="1" a="1"/>
  <c r="J650" i="1" s="1"/>
  <c r="K649" i="1" a="1"/>
  <c r="K649" i="1" s="1"/>
  <c r="L649" i="1" a="1"/>
  <c r="L649" i="1" s="1"/>
  <c r="J647" i="1" a="1"/>
  <c r="J647" i="1" s="1"/>
  <c r="L648" i="1" a="1"/>
  <c r="L648" i="1" s="1"/>
  <c r="J648" i="1" a="1"/>
  <c r="J648" i="1" s="1"/>
  <c r="J643" i="1" a="1"/>
  <c r="J643" i="1" s="1"/>
  <c r="L642" i="1" a="1"/>
  <c r="L642" i="1" s="1"/>
  <c r="J642" i="1" a="1"/>
  <c r="J642" i="1" s="1"/>
  <c r="L640" i="1" a="1"/>
  <c r="L640" i="1" s="1"/>
  <c r="K639" i="1" a="1"/>
  <c r="K639" i="1" s="1"/>
  <c r="L635" i="1" a="1"/>
  <c r="L635" i="1" s="1"/>
  <c r="J635" i="1" a="1"/>
  <c r="J635" i="1" s="1"/>
  <c r="K642" i="1" a="1"/>
  <c r="K642" i="1" s="1"/>
  <c r="K637" i="1" a="1"/>
  <c r="K637" i="1" s="1"/>
  <c r="K638" i="1" a="1"/>
  <c r="K638" i="1" s="1"/>
  <c r="J638" i="1" a="1"/>
  <c r="J638" i="1" s="1"/>
  <c r="K635" i="1" a="1"/>
  <c r="K635" i="1" s="1"/>
  <c r="J637" i="1" a="1"/>
  <c r="J637" i="1" s="1"/>
  <c r="L637" i="1" a="1"/>
  <c r="L637" i="1" s="1"/>
  <c r="K640" i="1" a="1"/>
  <c r="K640" i="1" s="1"/>
  <c r="L638" i="1" a="1"/>
  <c r="L638" i="1" s="1"/>
  <c r="L639" i="1" a="1"/>
  <c r="L639" i="1" s="1"/>
  <c r="J640" i="1" a="1"/>
  <c r="J640" i="1" s="1"/>
  <c r="J639" i="1" a="1"/>
  <c r="J639" i="1" s="1"/>
  <c r="K643" i="1" a="1"/>
  <c r="K643" i="1" s="1"/>
  <c r="L623" i="1" a="1"/>
  <c r="L623" i="1" s="1"/>
  <c r="K625" i="1" a="1"/>
  <c r="K625" i="1" s="1"/>
  <c r="L630" i="1" a="1"/>
  <c r="L630" i="1" s="1"/>
  <c r="L633" i="1" a="1"/>
  <c r="L633" i="1" s="1"/>
  <c r="K630" i="1" a="1"/>
  <c r="K630" i="1" s="1"/>
  <c r="K628" i="1" a="1"/>
  <c r="K628" i="1" s="1"/>
  <c r="L625" i="1" a="1"/>
  <c r="L625" i="1" s="1"/>
  <c r="K633" i="1" a="1"/>
  <c r="K633" i="1" s="1"/>
  <c r="J633" i="1" a="1"/>
  <c r="J633" i="1" s="1"/>
  <c r="L628" i="1" a="1"/>
  <c r="L628" i="1" s="1"/>
  <c r="L627" i="1" a="1"/>
  <c r="L627" i="1" s="1"/>
  <c r="K627" i="1" a="1"/>
  <c r="K627" i="1" s="1"/>
  <c r="J627" i="1" a="1"/>
  <c r="J627" i="1" s="1"/>
  <c r="K629" i="1" a="1"/>
  <c r="K629" i="1" s="1"/>
  <c r="J629" i="1" a="1"/>
  <c r="J629" i="1" s="1"/>
  <c r="J628" i="1" a="1"/>
  <c r="J628" i="1" s="1"/>
  <c r="L632" i="1" a="1"/>
  <c r="L632" i="1" s="1"/>
  <c r="J625" i="1" a="1"/>
  <c r="J625" i="1" s="1"/>
  <c r="J632" i="1" a="1"/>
  <c r="J632" i="1" s="1"/>
  <c r="J630" i="1" a="1"/>
  <c r="J630" i="1" s="1"/>
  <c r="L629" i="1" a="1"/>
  <c r="L629" i="1" s="1"/>
  <c r="K632" i="1" a="1"/>
  <c r="K632" i="1" s="1"/>
  <c r="L609" i="1" a="1"/>
  <c r="L609" i="1" s="1"/>
  <c r="K610" i="1" a="1"/>
  <c r="K610" i="1" s="1"/>
  <c r="K623" i="1" a="1"/>
  <c r="K623" i="1" s="1"/>
  <c r="L618" i="1" a="1"/>
  <c r="L618" i="1" s="1"/>
  <c r="J623" i="1" a="1"/>
  <c r="J623" i="1" s="1"/>
  <c r="K618" i="1" a="1"/>
  <c r="K618" i="1" s="1"/>
  <c r="K619" i="1" a="1"/>
  <c r="K619" i="1" s="1"/>
  <c r="J622" i="1" a="1"/>
  <c r="J622" i="1" s="1"/>
  <c r="J617" i="1" a="1"/>
  <c r="J617" i="1" s="1"/>
  <c r="J618" i="1" a="1"/>
  <c r="J618" i="1" s="1"/>
  <c r="L622" i="1" a="1"/>
  <c r="L622" i="1" s="1"/>
  <c r="L617" i="1" a="1"/>
  <c r="L617" i="1" s="1"/>
  <c r="K622" i="1" a="1"/>
  <c r="K622" i="1" s="1"/>
  <c r="J610" i="1" a="1"/>
  <c r="J610" i="1" s="1"/>
  <c r="L620" i="1" a="1"/>
  <c r="L620" i="1" s="1"/>
  <c r="K620" i="1" a="1"/>
  <c r="K620" i="1" s="1"/>
  <c r="L610" i="1" a="1"/>
  <c r="L610" i="1" s="1"/>
  <c r="J620" i="1" a="1"/>
  <c r="J620" i="1" s="1"/>
  <c r="L619" i="1" a="1"/>
  <c r="L619" i="1" s="1"/>
  <c r="J619" i="1" a="1"/>
  <c r="J619" i="1" s="1"/>
  <c r="K617" i="1" a="1"/>
  <c r="K617" i="1" s="1"/>
  <c r="J596" i="1" a="1"/>
  <c r="J596" i="1" s="1"/>
  <c r="K609" i="1" a="1"/>
  <c r="K609" i="1" s="1"/>
  <c r="L595" i="1" a="1"/>
  <c r="L595" i="1" s="1"/>
  <c r="J609" i="1" a="1"/>
  <c r="J609" i="1" s="1"/>
  <c r="L603" i="1" a="1"/>
  <c r="L603" i="1" s="1"/>
  <c r="J595" i="1" a="1"/>
  <c r="J595" i="1" s="1"/>
  <c r="L602" i="1" a="1"/>
  <c r="L602" i="1" s="1"/>
  <c r="L607" i="1" a="1"/>
  <c r="L607" i="1" s="1"/>
  <c r="K607" i="1" a="1"/>
  <c r="K607" i="1" s="1"/>
  <c r="J606" i="1" a="1"/>
  <c r="J606" i="1" s="1"/>
  <c r="J603" i="1" a="1"/>
  <c r="J603" i="1" s="1"/>
  <c r="K596" i="1" a="1"/>
  <c r="K596" i="1" s="1"/>
  <c r="J602" i="1" a="1"/>
  <c r="J602" i="1" s="1"/>
  <c r="L596" i="1" a="1"/>
  <c r="L596" i="1" s="1"/>
  <c r="J607" i="1" a="1"/>
  <c r="J607" i="1" s="1"/>
  <c r="K602" i="1" a="1"/>
  <c r="K602" i="1" s="1"/>
  <c r="L606" i="1" a="1"/>
  <c r="L606" i="1" s="1"/>
  <c r="K606" i="1" a="1"/>
  <c r="K606" i="1" s="1"/>
  <c r="K603" i="1" a="1"/>
  <c r="K603" i="1" s="1"/>
  <c r="K595" i="1" a="1"/>
  <c r="K595" i="1" s="1"/>
  <c r="L593" i="1" a="1"/>
  <c r="L593" i="1" s="1"/>
  <c r="J593" i="1" a="1"/>
  <c r="J593" i="1" s="1"/>
  <c r="K585" i="1" a="1"/>
  <c r="K585" i="1" s="1"/>
  <c r="L584" i="1" a="1"/>
  <c r="L584" i="1" s="1"/>
  <c r="L592" i="1" a="1"/>
  <c r="L592" i="1"/>
  <c r="K589" i="1" a="1"/>
  <c r="K589" i="1" s="1"/>
  <c r="J585" i="1" a="1"/>
  <c r="J585" i="1" s="1"/>
  <c r="J588" i="1" a="1"/>
  <c r="J588" i="1" s="1"/>
  <c r="L588" i="1" a="1"/>
  <c r="L588" i="1" s="1"/>
  <c r="K593" i="1" a="1"/>
  <c r="K593" i="1" s="1"/>
  <c r="K592" i="1" a="1"/>
  <c r="K592" i="1" s="1"/>
  <c r="J592" i="1" a="1"/>
  <c r="J592" i="1" s="1"/>
  <c r="J584" i="1" a="1"/>
  <c r="J584" i="1" s="1"/>
  <c r="J589" i="1" a="1"/>
  <c r="J589" i="1" s="1"/>
  <c r="K584" i="1" a="1"/>
  <c r="K584" i="1" s="1"/>
  <c r="L585" i="1" a="1"/>
  <c r="L585" i="1" s="1"/>
  <c r="K588" i="1" a="1"/>
  <c r="K588" i="1" s="1"/>
  <c r="L589" i="1" a="1"/>
  <c r="L589" i="1" s="1"/>
  <c r="L31" i="1" a="1"/>
  <c r="L31" i="1" s="1"/>
  <c r="K31" i="1" a="1"/>
  <c r="K31" i="1" s="1"/>
  <c r="J31" i="1" a="1"/>
  <c r="J31" i="1" s="1"/>
  <c r="K720" i="1" a="1"/>
  <c r="K720" i="1" s="1"/>
  <c r="J720" i="1" a="1"/>
  <c r="J720" i="1" s="1"/>
  <c r="L718" i="1" a="1"/>
  <c r="L718" i="1" s="1"/>
  <c r="L711" i="1" a="1"/>
  <c r="L711" i="1" s="1"/>
  <c r="L719" i="1" a="1"/>
  <c r="L719" i="1" s="1"/>
  <c r="K716" i="1" a="1"/>
  <c r="K716" i="1" s="1"/>
  <c r="K719" i="1" a="1"/>
  <c r="K719" i="1" s="1"/>
  <c r="J719" i="1" a="1"/>
  <c r="J719" i="1" s="1"/>
  <c r="J718" i="1" a="1"/>
  <c r="J718" i="1" s="1"/>
  <c r="L709" i="1" a="1"/>
  <c r="L709" i="1" s="1"/>
  <c r="L716" i="1" a="1"/>
  <c r="L716" i="1" s="1"/>
  <c r="K709" i="1" a="1"/>
  <c r="K709" i="1" s="1"/>
  <c r="K718" i="1" a="1"/>
  <c r="K718" i="1" s="1"/>
  <c r="J716" i="1" a="1"/>
  <c r="J716" i="1" s="1"/>
  <c r="J711" i="1" a="1"/>
  <c r="J711" i="1" s="1"/>
  <c r="J709" i="1" a="1"/>
  <c r="J709" i="1" s="1"/>
  <c r="K711" i="1" a="1"/>
  <c r="K711" i="1" s="1"/>
  <c r="L685" i="1" a="1"/>
  <c r="L685" i="1" s="1"/>
  <c r="J685" i="1" a="1"/>
  <c r="J685" i="1" s="1"/>
  <c r="J696" i="1" a="1"/>
  <c r="J696" i="1" s="1"/>
  <c r="L697" i="1" a="1"/>
  <c r="L697" i="1" s="1"/>
  <c r="L696" i="1" a="1"/>
  <c r="L696" i="1" s="1"/>
  <c r="K687" i="1" a="1"/>
  <c r="K687" i="1" s="1"/>
  <c r="J688" i="1" a="1"/>
  <c r="J688" i="1" s="1"/>
  <c r="J687" i="1" a="1"/>
  <c r="J687" i="1" s="1"/>
  <c r="K688" i="1" a="1"/>
  <c r="K688" i="1" s="1"/>
  <c r="K697" i="1" a="1"/>
  <c r="K697" i="1" s="1"/>
  <c r="K696" i="1" a="1"/>
  <c r="K696" i="1" s="1"/>
  <c r="L688" i="1" a="1"/>
  <c r="L688" i="1" s="1"/>
  <c r="J697" i="1" a="1"/>
  <c r="J697" i="1" s="1"/>
  <c r="L687" i="1" a="1"/>
  <c r="L687" i="1" s="1"/>
  <c r="K685" i="1" a="1"/>
  <c r="K685" i="1" s="1"/>
  <c r="L681" i="1" a="1"/>
  <c r="L681" i="1" s="1"/>
  <c r="K682" i="1" a="1"/>
  <c r="K682" i="1" s="1"/>
  <c r="L683" i="1" a="1"/>
  <c r="L683" i="1" s="1"/>
  <c r="K683" i="1" a="1"/>
  <c r="K683" i="1" s="1"/>
  <c r="J683" i="1" a="1"/>
  <c r="J683" i="1" s="1"/>
  <c r="L682" i="1" a="1"/>
  <c r="L682" i="1" s="1"/>
  <c r="J682" i="1" a="1"/>
  <c r="J682" i="1" s="1"/>
  <c r="K681" i="1" a="1"/>
  <c r="K681" i="1" s="1"/>
  <c r="J681" i="1" a="1"/>
  <c r="J681" i="1" s="1"/>
  <c r="J653" i="1" a="1"/>
  <c r="J653" i="1" s="1"/>
  <c r="J664" i="1" a="1"/>
  <c r="J664" i="1" s="1"/>
  <c r="L664" i="1" a="1"/>
  <c r="L664" i="1" s="1"/>
  <c r="K652" i="1" a="1"/>
  <c r="K652" i="1" s="1"/>
  <c r="L666" i="1" a="1"/>
  <c r="L666" i="1" s="1"/>
  <c r="K666" i="1" a="1"/>
  <c r="K666" i="1" s="1"/>
  <c r="J666" i="1" a="1"/>
  <c r="J666" i="1" s="1"/>
  <c r="K665" i="1" a="1"/>
  <c r="K665" i="1" s="1"/>
  <c r="K653" i="1" a="1"/>
  <c r="K653" i="1" s="1"/>
  <c r="L665" i="1" a="1"/>
  <c r="L665" i="1" s="1"/>
  <c r="J652" i="1" a="1"/>
  <c r="J652" i="1" s="1"/>
  <c r="L652" i="1" a="1"/>
  <c r="L652" i="1" s="1"/>
  <c r="K664" i="1" a="1"/>
  <c r="K664" i="1" s="1"/>
  <c r="J665" i="1" a="1"/>
  <c r="J665" i="1" s="1"/>
  <c r="L653" i="1" a="1"/>
  <c r="L653" i="1" s="1"/>
  <c r="L19" i="1"/>
  <c r="L18" i="1" s="1"/>
  <c r="K19" i="1"/>
  <c r="K18" i="1" s="1"/>
  <c r="J19" i="1"/>
  <c r="J18" i="1" s="1"/>
  <c r="L284" i="1" a="1"/>
  <c r="L284" i="1" s="1"/>
  <c r="L283" i="1" s="1"/>
  <c r="K284" i="1" a="1"/>
  <c r="K284" i="1" s="1"/>
  <c r="K283" i="1" s="1"/>
  <c r="J284" i="1" a="1"/>
  <c r="J284" i="1" s="1"/>
  <c r="K275" i="1" a="1"/>
  <c r="K275" i="1" s="1"/>
  <c r="K274" i="1" s="1"/>
  <c r="L275" i="1" a="1"/>
  <c r="L275" i="1" s="1"/>
  <c r="L274" i="1" s="1"/>
  <c r="J275" i="1" a="1"/>
  <c r="J275" i="1" s="1"/>
  <c r="J274" i="1" s="1"/>
  <c r="J242" i="1" a="1"/>
  <c r="J242" i="1" s="1"/>
  <c r="J241" i="1" s="1"/>
  <c r="K242" i="1" a="1"/>
  <c r="K242" i="1" s="1"/>
  <c r="K241" i="1" s="1"/>
  <c r="L242" i="1" a="1"/>
  <c r="L242" i="1" s="1"/>
  <c r="K199" i="1" a="1"/>
  <c r="K199" i="1" s="1"/>
  <c r="K198" i="1" s="1"/>
  <c r="J199" i="1" a="1"/>
  <c r="J199" i="1" s="1"/>
  <c r="J198" i="1" s="1"/>
  <c r="L199" i="1" a="1"/>
  <c r="L199" i="1" s="1"/>
  <c r="K59" i="1" a="1"/>
  <c r="K59" i="1" s="1"/>
  <c r="K60" i="1" a="1"/>
  <c r="K60" i="1" s="1"/>
  <c r="J61" i="1" a="1"/>
  <c r="J61" i="1" s="1"/>
  <c r="J62" i="1" a="1"/>
  <c r="J62" i="1" s="1"/>
  <c r="J60" i="1" a="1"/>
  <c r="J60" i="1" s="1"/>
  <c r="L62" i="1" a="1"/>
  <c r="L62" i="1" s="1"/>
  <c r="K61" i="1" a="1"/>
  <c r="K61" i="1" s="1"/>
  <c r="L60" i="1" a="1"/>
  <c r="L60" i="1" s="1"/>
  <c r="J59" i="1" a="1"/>
  <c r="J59" i="1" s="1"/>
  <c r="L59" i="1" a="1"/>
  <c r="L59" i="1" s="1"/>
  <c r="L61" i="1" a="1"/>
  <c r="L61" i="1" s="1"/>
  <c r="J55" i="1" a="1"/>
  <c r="J55" i="1" s="1"/>
  <c r="K52" i="1" a="1"/>
  <c r="K52" i="1" s="1"/>
  <c r="K54" i="1" a="1"/>
  <c r="K54" i="1" s="1"/>
  <c r="L54" i="1" a="1"/>
  <c r="L54" i="1" s="1"/>
  <c r="J54" i="1" a="1"/>
  <c r="J54" i="1" s="1"/>
  <c r="L53" i="1" a="1"/>
  <c r="L53" i="1" s="1"/>
  <c r="K53" i="1" a="1"/>
  <c r="K53" i="1" s="1"/>
  <c r="J53" i="1" a="1"/>
  <c r="J53" i="1" s="1"/>
  <c r="L52" i="1" a="1"/>
  <c r="L52" i="1" s="1"/>
  <c r="J14" i="1" a="1"/>
  <c r="J14" i="1" s="1"/>
  <c r="K15" i="1" a="1"/>
  <c r="K15" i="1" s="1"/>
  <c r="J13" i="1" a="1"/>
  <c r="J13" i="1" s="1"/>
  <c r="J15" i="1" a="1"/>
  <c r="J15" i="1" s="1"/>
  <c r="L14" i="1" a="1"/>
  <c r="L14" i="1" s="1"/>
  <c r="K13" i="1" a="1"/>
  <c r="K13" i="1" s="1"/>
  <c r="K14" i="1" a="1"/>
  <c r="K14" i="1" s="1"/>
  <c r="L13" i="1" a="1"/>
  <c r="L13" i="1" s="1"/>
  <c r="L15" i="1" a="1"/>
  <c r="L15" i="1" s="1"/>
  <c r="K62" i="1" a="1"/>
  <c r="K62" i="1" s="1"/>
  <c r="L55" i="1" a="1"/>
  <c r="L55" i="1" s="1"/>
  <c r="K55" i="1" a="1"/>
  <c r="K55" i="1" s="1"/>
  <c r="J52" i="1" a="1"/>
  <c r="J52" i="1" s="1"/>
  <c r="K56" i="1" a="1"/>
  <c r="K56" i="1" s="1"/>
  <c r="L56" i="1" a="1"/>
  <c r="L56" i="1" s="1"/>
  <c r="J56" i="1" a="1"/>
  <c r="J56" i="1" s="1"/>
  <c r="L44" i="1" a="1"/>
  <c r="L44" i="1" s="1"/>
  <c r="J50" i="1" a="1"/>
  <c r="J50" i="1" s="1"/>
  <c r="K45" i="1" a="1"/>
  <c r="K45" i="1" s="1"/>
  <c r="L50" i="1" a="1"/>
  <c r="L50" i="1" s="1"/>
  <c r="K50" i="1" a="1"/>
  <c r="K50" i="1" s="1"/>
  <c r="K44" i="1" a="1"/>
  <c r="K44" i="1" s="1"/>
  <c r="J45" i="1" a="1"/>
  <c r="J45" i="1" s="1"/>
  <c r="J44" i="1" a="1"/>
  <c r="J44" i="1" s="1"/>
  <c r="L45" i="1" a="1"/>
  <c r="L45" i="1" s="1"/>
  <c r="K27" i="1" a="1"/>
  <c r="K27" i="1" s="1"/>
  <c r="L43" i="1" a="1"/>
  <c r="L43" i="1" s="1"/>
  <c r="K43" i="1" a="1"/>
  <c r="K43" i="1" s="1"/>
  <c r="K28" i="1" a="1"/>
  <c r="K28" i="1" s="1"/>
  <c r="J43" i="1" a="1"/>
  <c r="J43" i="1" s="1"/>
  <c r="L28" i="1" a="1"/>
  <c r="L28" i="1" s="1"/>
  <c r="L27" i="1" a="1"/>
  <c r="L27" i="1" s="1"/>
  <c r="J28" i="1" a="1"/>
  <c r="J28" i="1" s="1"/>
  <c r="L25" i="1" a="1"/>
  <c r="L25" i="1" s="1"/>
  <c r="J25" i="1" a="1"/>
  <c r="J25" i="1" s="1"/>
  <c r="L21" i="1" a="1"/>
  <c r="L21" i="1" s="1"/>
  <c r="L26" i="1" a="1"/>
  <c r="L26" i="1" s="1"/>
  <c r="K26" i="1" a="1"/>
  <c r="K26" i="1" s="1"/>
  <c r="K24" i="1" a="1"/>
  <c r="K24" i="1" s="1"/>
  <c r="K21" i="1" a="1"/>
  <c r="K21" i="1" s="1"/>
  <c r="J24" i="1" a="1"/>
  <c r="J24" i="1" s="1"/>
  <c r="J21" i="1" a="1"/>
  <c r="J21" i="1" s="1"/>
  <c r="J26" i="1" a="1"/>
  <c r="J26" i="1" s="1"/>
  <c r="K25" i="1" a="1"/>
  <c r="K25" i="1" s="1"/>
  <c r="L24" i="1" a="1"/>
  <c r="L24" i="1" s="1"/>
  <c r="L10" i="1" a="1"/>
  <c r="L10" i="1" s="1"/>
  <c r="L16" i="1" a="1"/>
  <c r="L16" i="1" s="1"/>
  <c r="K16" i="1" a="1"/>
  <c r="K16" i="1" s="1"/>
  <c r="L11" i="1" a="1"/>
  <c r="L11" i="1" s="1"/>
  <c r="K10" i="1" a="1"/>
  <c r="K10" i="1" s="1"/>
  <c r="K11" i="1" a="1"/>
  <c r="K11" i="1" s="1"/>
  <c r="J11" i="1" a="1"/>
  <c r="J11" i="1" s="1"/>
  <c r="J10" i="1" a="1"/>
  <c r="J10" i="1"/>
  <c r="K17" i="1" a="1"/>
  <c r="K17" i="1" s="1"/>
  <c r="L17" i="1" a="1"/>
  <c r="L17" i="1" s="1"/>
  <c r="J17" i="1" a="1"/>
  <c r="J17" i="1" s="1"/>
  <c r="J16" i="1" a="1"/>
  <c r="J16" i="1" s="1"/>
  <c r="K6" i="1" a="1"/>
  <c r="K6" i="1" s="1"/>
  <c r="J6" i="1" a="1"/>
  <c r="J6" i="1" s="1"/>
  <c r="J4" i="1" a="1"/>
  <c r="J4" i="1" s="1"/>
  <c r="L6" i="1" a="1"/>
  <c r="L6" i="1" s="1"/>
  <c r="L7" i="1" a="1"/>
  <c r="L7" i="1" s="1"/>
  <c r="K7" i="1" a="1"/>
  <c r="K7" i="1" s="1"/>
  <c r="K4" i="1" a="1"/>
  <c r="K4" i="1" s="1"/>
  <c r="J27" i="1" a="1"/>
  <c r="J27" i="1" s="1"/>
  <c r="L4" i="1" a="1"/>
  <c r="L4" i="1" s="1"/>
  <c r="L9" i="1" a="1"/>
  <c r="L9" i="1" s="1"/>
  <c r="K9" i="1" a="1"/>
  <c r="K9" i="1" s="1"/>
  <c r="J7" i="1" a="1"/>
  <c r="J7" i="1" s="1"/>
  <c r="K5" i="1" a="1"/>
  <c r="K5" i="1" s="1"/>
  <c r="J5" i="1" a="1"/>
  <c r="J5" i="1" s="1"/>
  <c r="J9" i="1" a="1"/>
  <c r="J9" i="1" s="1"/>
  <c r="L5" i="1" a="1"/>
  <c r="L5" i="1" s="1"/>
  <c r="J300" i="1" l="1"/>
  <c r="J413" i="1" s="1"/>
  <c r="L400" i="1"/>
  <c r="L520" i="1" s="1"/>
  <c r="J386" i="1"/>
  <c r="J517" i="1" s="1"/>
  <c r="J363" i="1"/>
  <c r="J504" i="1" s="1"/>
  <c r="K319" i="1"/>
  <c r="K474" i="1" s="1"/>
  <c r="K399" i="1"/>
  <c r="K519" i="1" s="1"/>
  <c r="J361" i="1"/>
  <c r="J428" i="1" s="1"/>
  <c r="K323" i="1"/>
  <c r="K478" i="1" s="1"/>
  <c r="L384" i="1"/>
  <c r="L515" i="1" s="1"/>
  <c r="J742" i="1" a="1"/>
  <c r="J742" i="1" s="1"/>
  <c r="J744" i="1" s="1" a="1"/>
  <c r="J744" i="1" s="1"/>
  <c r="L380" i="1"/>
  <c r="L437" i="1" s="1"/>
  <c r="L398" i="1"/>
  <c r="L439" i="1" s="1"/>
  <c r="K324" i="1"/>
  <c r="K479" i="1" s="1"/>
  <c r="L315" i="1"/>
  <c r="L420" i="1" s="1"/>
  <c r="L317" i="1"/>
  <c r="L472" i="1" s="1"/>
  <c r="K742" i="1" a="1"/>
  <c r="K742" i="1" s="1"/>
  <c r="K744" i="1" s="1" a="1"/>
  <c r="K744" i="1" s="1"/>
  <c r="J384" i="1"/>
  <c r="J515" i="1" s="1"/>
  <c r="J380" i="1"/>
  <c r="J437" i="1" s="1"/>
  <c r="K320" i="1"/>
  <c r="K475" i="1" s="1"/>
  <c r="K380" i="1"/>
  <c r="K437" i="1" s="1"/>
  <c r="L321" i="1"/>
  <c r="L476" i="1" s="1"/>
  <c r="K300" i="1"/>
  <c r="K413" i="1" s="1"/>
  <c r="L726" i="1" a="1"/>
  <c r="L726" i="1" s="1"/>
  <c r="L728" i="1" s="1" a="1"/>
  <c r="L728" i="1" s="1"/>
  <c r="J323" i="1"/>
  <c r="J478" i="1" s="1"/>
  <c r="L399" i="1"/>
  <c r="L519" i="1" s="1"/>
  <c r="K318" i="1"/>
  <c r="K473" i="1" s="1"/>
  <c r="K301" i="1"/>
  <c r="K465" i="1" s="1"/>
  <c r="K315" i="1"/>
  <c r="K420" i="1" s="1"/>
  <c r="J322" i="1"/>
  <c r="J477" i="1" s="1"/>
  <c r="L323" i="1"/>
  <c r="L478" i="1" s="1"/>
  <c r="K385" i="1"/>
  <c r="K516" i="1" s="1"/>
  <c r="J319" i="1"/>
  <c r="J474" i="1" s="1"/>
  <c r="L119" i="1"/>
  <c r="J318" i="1"/>
  <c r="J473" i="1" s="1"/>
  <c r="J315" i="1"/>
  <c r="J420" i="1" s="1"/>
  <c r="K384" i="1"/>
  <c r="K515" i="1" s="1"/>
  <c r="K400" i="1"/>
  <c r="K520" i="1" s="1"/>
  <c r="L322" i="1"/>
  <c r="L477" i="1" s="1"/>
  <c r="K314" i="1"/>
  <c r="K419" i="1" s="1"/>
  <c r="J398" i="1"/>
  <c r="J439" i="1" s="1"/>
  <c r="J301" i="1"/>
  <c r="J465" i="1" s="1"/>
  <c r="J321" i="1"/>
  <c r="J476" i="1" s="1"/>
  <c r="J362" i="1"/>
  <c r="J429" i="1" s="1"/>
  <c r="L320" i="1"/>
  <c r="L475" i="1" s="1"/>
  <c r="K362" i="1"/>
  <c r="K429" i="1" s="1"/>
  <c r="J122" i="1"/>
  <c r="L324" i="1"/>
  <c r="L479" i="1" s="1"/>
  <c r="L128" i="1"/>
  <c r="J385" i="1"/>
  <c r="J516" i="1" s="1"/>
  <c r="L300" i="1"/>
  <c r="L413" i="1" s="1"/>
  <c r="J400" i="1"/>
  <c r="J520" i="1" s="1"/>
  <c r="L301" i="1"/>
  <c r="L465" i="1" s="1"/>
  <c r="K386" i="1"/>
  <c r="K517" i="1" s="1"/>
  <c r="J324" i="1"/>
  <c r="J479" i="1" s="1"/>
  <c r="L386" i="1"/>
  <c r="L517" i="1" s="1"/>
  <c r="L362" i="1"/>
  <c r="L429" i="1" s="1"/>
  <c r="L198" i="1"/>
  <c r="L361" i="1" s="1"/>
  <c r="L428" i="1" s="1"/>
  <c r="K363" i="1"/>
  <c r="K504" i="1" s="1"/>
  <c r="L363" i="1"/>
  <c r="L504" i="1" s="1"/>
  <c r="K364" i="1"/>
  <c r="J383" i="1"/>
  <c r="J514" i="1" s="1"/>
  <c r="J283" i="1"/>
  <c r="J382" i="1" s="1"/>
  <c r="J513" i="1" s="1"/>
  <c r="L383" i="1"/>
  <c r="L514" i="1" s="1"/>
  <c r="J316" i="1"/>
  <c r="J471" i="1" s="1"/>
  <c r="L241" i="1"/>
  <c r="L316" i="1" s="1"/>
  <c r="L471" i="1" s="1"/>
  <c r="K119" i="1"/>
  <c r="K726" i="1" a="1"/>
  <c r="K726" i="1" s="1"/>
  <c r="K728" i="1" s="1" a="1"/>
  <c r="K728" i="1" s="1"/>
  <c r="K316" i="1"/>
  <c r="K471" i="1" s="1"/>
  <c r="J320" i="1"/>
  <c r="J475" i="1" s="1"/>
  <c r="J726" i="1" a="1"/>
  <c r="J726" i="1" s="1"/>
  <c r="J728" i="1" s="1" a="1"/>
  <c r="J728" i="1" s="1"/>
  <c r="K123" i="1"/>
  <c r="L319" i="1"/>
  <c r="L474" i="1" s="1"/>
  <c r="K322" i="1"/>
  <c r="K477" i="1" s="1"/>
  <c r="L123" i="1"/>
  <c r="J317" i="1"/>
  <c r="J472" i="1" s="1"/>
  <c r="L325" i="1"/>
  <c r="L480" i="1" s="1"/>
  <c r="K361" i="1"/>
  <c r="K428" i="1" s="1"/>
  <c r="J364" i="1"/>
  <c r="J128" i="1"/>
  <c r="K317" i="1"/>
  <c r="K472" i="1" s="1"/>
  <c r="L364" i="1"/>
  <c r="K382" i="1"/>
  <c r="K513" i="1" s="1"/>
  <c r="J314" i="1"/>
  <c r="J419" i="1" s="1"/>
  <c r="L382" i="1"/>
  <c r="L513" i="1" s="1"/>
  <c r="L385" i="1"/>
  <c r="L516" i="1" s="1"/>
  <c r="L314" i="1"/>
  <c r="L419" i="1" s="1"/>
  <c r="K321" i="1"/>
  <c r="K476" i="1" s="1"/>
  <c r="L786" i="1"/>
  <c r="L787" i="1" s="1"/>
  <c r="K398" i="1"/>
  <c r="K439" i="1" s="1"/>
  <c r="J325" i="1"/>
  <c r="J480" i="1" s="1"/>
  <c r="J786" i="1"/>
  <c r="J787" i="1" s="1"/>
  <c r="J783" i="1"/>
  <c r="L742" i="1" a="1"/>
  <c r="L742" i="1" s="1"/>
  <c r="L744" i="1" s="1" a="1"/>
  <c r="L744" i="1" s="1"/>
  <c r="K383" i="1"/>
  <c r="K514" i="1" s="1"/>
  <c r="L122" i="1"/>
  <c r="L318" i="1"/>
  <c r="L473" i="1" s="1"/>
  <c r="J399" i="1"/>
  <c r="J519" i="1" s="1"/>
  <c r="K325" i="1"/>
  <c r="K480" i="1" s="1"/>
  <c r="J925" i="1"/>
  <c r="J924" i="1" s="1"/>
  <c r="J903" i="1"/>
  <c r="K903" i="1"/>
  <c r="K925" i="1"/>
  <c r="K924" i="1" s="1"/>
  <c r="K902" i="1"/>
  <c r="K899" i="1"/>
  <c r="L903" i="1"/>
  <c r="J902" i="1"/>
  <c r="J899" i="1"/>
  <c r="L902" i="1"/>
  <c r="L899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2050" i="1" s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005" i="1" l="1"/>
  <c r="L1002" i="1" s="1"/>
  <c r="L1014" i="1"/>
  <c r="L1011" i="1" s="1"/>
  <c r="L1555" i="1"/>
  <c r="L1160" i="1"/>
  <c r="L1602" i="1"/>
  <c r="L1511" i="1"/>
  <c r="L1652" i="1"/>
  <c r="L1603" i="1"/>
  <c r="L1512" i="1"/>
  <c r="L1556" i="1"/>
  <c r="L1161" i="1"/>
  <c r="L1653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414" i="1" l="1"/>
  <c r="L1562" i="1"/>
  <c r="L1658" i="1"/>
  <c r="L1659" i="1" s="1"/>
  <c r="L1618" i="1"/>
  <c r="L1571" i="1"/>
  <c r="L1345" i="1"/>
  <c r="L1207" i="1"/>
  <c r="L1429" i="1"/>
  <c r="L1344" i="1"/>
  <c r="L1570" i="1"/>
  <c r="L1428" i="1"/>
  <c r="L1617" i="1"/>
  <c r="L1609" i="1"/>
  <c r="L1184" i="1"/>
  <c r="L1415" i="1"/>
  <c r="L1331" i="1"/>
  <c r="L1563" i="1"/>
  <c r="L1561" i="1" s="1"/>
  <c r="L1560" i="1" s="1"/>
  <c r="L1610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I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G1571" i="1"/>
  <c r="G1618" i="1"/>
  <c r="H1618" i="1"/>
  <c r="I1571" i="1"/>
  <c r="F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H1563" i="1"/>
  <c r="H1603" i="1"/>
  <c r="H1610" i="1"/>
  <c r="I1556" i="1"/>
  <c r="I1610" i="1"/>
  <c r="F1563" i="1"/>
  <c r="G1563" i="1"/>
  <c r="F1603" i="1"/>
  <c r="I1603" i="1"/>
  <c r="I1563" i="1"/>
  <c r="F1610" i="1"/>
  <c r="G1556" i="1"/>
  <c r="G160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512" i="1" l="1"/>
  <c r="G1429" i="1"/>
  <c r="H1512" i="1"/>
  <c r="H1429" i="1"/>
  <c r="H1415" i="1"/>
  <c r="F1415" i="1"/>
  <c r="I1429" i="1"/>
  <c r="G1512" i="1"/>
  <c r="I1415" i="1"/>
  <c r="F1429" i="1"/>
  <c r="G1415" i="1"/>
  <c r="I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F1331" i="1" l="1"/>
  <c r="G1331" i="1"/>
  <c r="H1331" i="1"/>
  <c r="I1331" i="1"/>
  <c r="I1345" i="1"/>
  <c r="H1345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I1207" i="1"/>
  <c r="G1207" i="1"/>
  <c r="H1184" i="1"/>
  <c r="I1184" i="1"/>
  <c r="F1207" i="1"/>
  <c r="H1207" i="1"/>
  <c r="F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H1161" i="1" l="1"/>
  <c r="I1161" i="1"/>
  <c r="G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617" i="1" l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6" i="1"/>
  <c r="I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571" i="1"/>
  <c r="K1618" i="1"/>
  <c r="K1429" i="1"/>
  <c r="K1345" i="1"/>
  <c r="K1207" i="1"/>
  <c r="K1206" i="1"/>
  <c r="K1617" i="1"/>
  <c r="K1570" i="1"/>
  <c r="K1428" i="1"/>
  <c r="J1345" i="1"/>
  <c r="J1571" i="1"/>
  <c r="J1618" i="1"/>
  <c r="J1429" i="1"/>
  <c r="J1207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G1652" i="1"/>
  <c r="G1651" i="1" s="1"/>
  <c r="G1555" i="1"/>
  <c r="G1554" i="1" s="1"/>
  <c r="G1553" i="1" s="1"/>
  <c r="G1602" i="1"/>
  <c r="G1601" i="1" s="1"/>
  <c r="G1600" i="1" s="1"/>
  <c r="G1511" i="1"/>
  <c r="G1510" i="1" s="1"/>
  <c r="G1509" i="1" s="1"/>
  <c r="G1160" i="1"/>
  <c r="G1159" i="1" s="1"/>
  <c r="G1158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F1652" i="1"/>
  <c r="F1555" i="1"/>
  <c r="F1602" i="1"/>
  <c r="F1511" i="1"/>
  <c r="F1160" i="1"/>
  <c r="F1658" i="1"/>
  <c r="F1659" i="1" s="1"/>
  <c r="F1609" i="1"/>
  <c r="F1608" i="1" s="1"/>
  <c r="F1607" i="1" s="1"/>
  <c r="F1562" i="1"/>
  <c r="F1414" i="1"/>
  <c r="F1413" i="1" s="1"/>
  <c r="F1412" i="1" s="1"/>
  <c r="F1330" i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330" i="1"/>
  <c r="I1183" i="1"/>
  <c r="I1159" i="1"/>
  <c r="I1158" i="1" s="1"/>
  <c r="H1651" i="1"/>
  <c r="H1601" i="1"/>
  <c r="H1600" i="1" s="1"/>
  <c r="H1554" i="1"/>
  <c r="H1553" i="1" s="1"/>
  <c r="H1510" i="1"/>
  <c r="H1509" i="1" s="1"/>
  <c r="H1159" i="1"/>
  <c r="H1158" i="1" s="1"/>
  <c r="F1651" i="1"/>
  <c r="F1601" i="1"/>
  <c r="F1600" i="1" s="1"/>
  <c r="F1554" i="1"/>
  <c r="F1553" i="1" s="1"/>
  <c r="F1510" i="1"/>
  <c r="F1509" i="1" s="1"/>
  <c r="F1159" i="1"/>
  <c r="F1158" i="1" s="1"/>
  <c r="F1182" i="1"/>
  <c r="F1181" i="1" s="1"/>
  <c r="I1608" i="1"/>
  <c r="I1607" i="1" s="1"/>
  <c r="F1561" i="1"/>
  <c r="F1560" i="1" s="1"/>
  <c r="F1329" i="1"/>
  <c r="F1328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609" i="1"/>
  <c r="K1414" i="1"/>
  <c r="K1160" i="1"/>
  <c r="K1183" i="1"/>
  <c r="K1511" i="1"/>
  <c r="J1658" i="1"/>
  <c r="J1659" i="1" s="1"/>
  <c r="K1562" i="1"/>
  <c r="K1602" i="1"/>
  <c r="J1562" i="1"/>
  <c r="K1330" i="1"/>
  <c r="K1609" i="1"/>
  <c r="K1555" i="1"/>
  <c r="J1653" i="1"/>
  <c r="J1512" i="1"/>
  <c r="J1161" i="1"/>
  <c r="J1556" i="1"/>
  <c r="J1603" i="1"/>
  <c r="J1160" i="1"/>
  <c r="J1511" i="1"/>
  <c r="J1602" i="1"/>
  <c r="K1184" i="1"/>
  <c r="K1415" i="1"/>
  <c r="K1331" i="1"/>
  <c r="K1563" i="1"/>
  <c r="K1610" i="1"/>
  <c r="J1555" i="1"/>
  <c r="J1610" i="1"/>
  <c r="J1415" i="1"/>
  <c r="J1331" i="1"/>
  <c r="J1184" i="1"/>
  <c r="J1563" i="1"/>
  <c r="K1161" i="1"/>
  <c r="K1556" i="1"/>
  <c r="K1603" i="1"/>
  <c r="K1653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342" i="1" l="1"/>
  <c r="I326" i="1" s="1"/>
  <c r="I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<sst xmlns="http://schemas.openxmlformats.org/spreadsheetml/2006/main" count="5204" uniqueCount="2482">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</sst>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SOC_Low_2035.xlsx" TargetMode="External"/><Relationship Id="rId2" Type="http://schemas.openxmlformats.org/officeDocument/2006/relationships/externalLinkPath" Target="file:///J:\WP07%20integrated%20modelling\STEM_Results\SPS4_BAU_BSM_SOC_Low_2035.xlsx" TargetMode="External"/><Relationship Id="rId1" Type="http://schemas.openxmlformats.org/officeDocument/2006/relationships/externalLinkPath" Target="/WP07%20integrated%20modelling/STEM_Results/SPS4_BAU_BSM_SO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2.4000144818007234E-4</v>
          </cell>
          <cell r="J4">
            <v>1.3143763240575608E-4</v>
          </cell>
          <cell r="K4">
            <v>2.5158100300852131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6.8181170409802361E-5</v>
          </cell>
          <cell r="J5">
            <v>3.4996631381036349E-5</v>
          </cell>
          <cell r="K5">
            <v>1.8748074958647483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2.9381190947515505E-5</v>
          </cell>
          <cell r="J6">
            <v>1.6203180731113246E-5</v>
          </cell>
          <cell r="K6">
            <v>2.6484612590855344E-5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1.9185487690416974E-5</v>
          </cell>
          <cell r="J7">
            <v>1.2287073522611399E-5</v>
          </cell>
          <cell r="K7">
            <v>1.7035618692152332E-5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2.9855680589496572E-5</v>
          </cell>
          <cell r="J8">
            <v>1.6361697001034069E-5</v>
          </cell>
          <cell r="K8">
            <v>2.6696563378732168E-5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3.020891850781175E-5</v>
          </cell>
          <cell r="J9">
            <v>1.6743072859197895E-5</v>
          </cell>
          <cell r="K9">
            <v>2.8662268261851045E-2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3.3788100771340514E-5</v>
          </cell>
          <cell r="J10">
            <v>1.8617153582940475E-5</v>
          </cell>
          <cell r="K10">
            <v>0.61224353214266469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2.9376152893438146E-5</v>
          </cell>
          <cell r="J11">
            <v>1.6203326044585906E-5</v>
          </cell>
          <cell r="K11">
            <v>2.6490240798871645E-5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0.11154919187901749</v>
          </cell>
          <cell r="J12">
            <v>0.48185858744951593</v>
          </cell>
          <cell r="K12">
            <v>2.7089762316446189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0.11154919187901749</v>
          </cell>
          <cell r="J13">
            <v>0.48185858744951593</v>
          </cell>
          <cell r="K13">
            <v>2.7089762316446189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8.9165409191641398E-2</v>
          </cell>
          <cell r="J14">
            <v>0.15906642494008999</v>
          </cell>
          <cell r="K14">
            <v>0.36106517679525002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1.1788320463887E-2</v>
          </cell>
          <cell r="J15">
            <v>4.86855585595267E-2</v>
          </cell>
          <cell r="K15">
            <v>0.31578043868859901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1.3709417893855496</v>
          </cell>
          <cell r="J16">
            <v>1.5629187349155846</v>
          </cell>
          <cell r="K16">
            <v>1.9245628440702027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1.3709417893855496</v>
          </cell>
          <cell r="J17">
            <v>1.5629187349155846</v>
          </cell>
          <cell r="K17">
            <v>1.9245628440702027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0.83209835456847059</v>
          </cell>
          <cell r="J18">
            <v>0.19579061543398252</v>
          </cell>
          <cell r="K18">
            <v>4.3313548474911714E-2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1.3542329100188901</v>
          </cell>
          <cell r="J19">
            <v>0.22175403634578206</v>
          </cell>
          <cell r="K19">
            <v>4.787286936700777E-2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130.365720900605</v>
          </cell>
          <cell r="J20">
            <v>31.061745774410301</v>
          </cell>
          <cell r="K20">
            <v>6.8672700811499903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2.3114489521383916</v>
          </cell>
          <cell r="J21">
            <v>0.55074017330514724</v>
          </cell>
          <cell r="K21">
            <v>0.12176010782180829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3.3731727485476902E-7</v>
          </cell>
          <cell r="J22">
            <v>3.7551189289436699E-7</v>
          </cell>
          <cell r="K22">
            <v>9.4234500542693801E-7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4.6541625990609951E-2</v>
          </cell>
          <cell r="J23">
            <v>4.6541418963859792E-2</v>
          </cell>
          <cell r="K23">
            <v>1.030183421369168E-2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3.7861780841144966E-5</v>
          </cell>
          <cell r="J24">
            <v>3.3561465158912879E-5</v>
          </cell>
          <cell r="K24">
            <v>3.0051960083896022E-5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3.7861780841144966E-5</v>
          </cell>
          <cell r="J25">
            <v>3.3561465158912879E-5</v>
          </cell>
          <cell r="K25">
            <v>3.0051960083896022E-5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1.19185255793175E-7</v>
          </cell>
          <cell r="J26">
            <v>1.60080066888859E-7</v>
          </cell>
          <cell r="K26">
            <v>2.8260450544489801E-7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7.1933856075512281E-5</v>
          </cell>
          <cell r="J27">
            <v>7.1694863871041292E-5</v>
          </cell>
          <cell r="K27">
            <v>7.1758751497563722E-5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0.13129505518628187</v>
          </cell>
          <cell r="J28">
            <v>0.11062840235334329</v>
          </cell>
          <cell r="K28">
            <v>0.43543178092629581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0.13129505518628165</v>
          </cell>
          <cell r="J29">
            <v>0.11062840235334322</v>
          </cell>
          <cell r="K29">
            <v>0.43543178092629553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0.14519468329807861</v>
          </cell>
          <cell r="J30">
            <v>0.12234016161331472</v>
          </cell>
          <cell r="K30">
            <v>0.48152882863505975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0.14519468329807861</v>
          </cell>
          <cell r="J31">
            <v>0.12234016161331472</v>
          </cell>
          <cell r="K31">
            <v>0.48152882863505975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7.2064778309028202E-2</v>
          </cell>
          <cell r="J32">
            <v>7.4555167119362706E-2</v>
          </cell>
          <cell r="K32">
            <v>0.128309813087948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0.13650564248247674</v>
          </cell>
          <cell r="J33">
            <v>0.14678080763941251</v>
          </cell>
          <cell r="K33">
            <v>0.17834613167837343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55.598323274734341</v>
          </cell>
          <cell r="J34">
            <v>98.22465958499518</v>
          </cell>
          <cell r="K34">
            <v>205.87624746293855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55.536547359984688</v>
          </cell>
          <cell r="J35">
            <v>98.224659584995294</v>
          </cell>
          <cell r="K35">
            <v>205.87624746293855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61.77591334130296</v>
          </cell>
          <cell r="J36">
            <v>105.61791337754991</v>
          </cell>
          <cell r="K36">
            <v>207.95580599501642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61.77591334130296</v>
          </cell>
          <cell r="J37">
            <v>105.61791337754991</v>
          </cell>
          <cell r="K37">
            <v>207.95580599501642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3.1113348695240401</v>
          </cell>
          <cell r="J38">
            <v>2.9107544836268699</v>
          </cell>
          <cell r="K38">
            <v>9.3643077919614601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3.4756511805599288</v>
          </cell>
          <cell r="J39">
            <v>6.1288938226701841</v>
          </cell>
          <cell r="K39">
            <v>12.792816271459015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1.4688490633764988E-4</v>
          </cell>
          <cell r="J40">
            <v>8.6408453423549267E-5</v>
          </cell>
          <cell r="K40">
            <v>1.0417714699391701E-4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4.5477461588907605E-5</v>
          </cell>
          <cell r="J41">
            <v>2.5863249940354857E-5</v>
          </cell>
          <cell r="K41">
            <v>3.8075598084244535E-5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1.5617309432335982E-5</v>
          </cell>
          <cell r="J42">
            <v>9.4348502366415965E-6</v>
          </cell>
          <cell r="K42">
            <v>8.459434246806343E-6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1.1857234398093718E-5</v>
          </cell>
          <cell r="J43">
            <v>7.8524065691744236E-6</v>
          </cell>
          <cell r="K43">
            <v>7.1737020949248869E-6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1.5681091878594286E-5</v>
          </cell>
          <cell r="J44">
            <v>9.4638419219815272E-6</v>
          </cell>
          <cell r="K44">
            <v>8.4990976986415364E-6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1.998432329437117E-5</v>
          </cell>
          <cell r="J45">
            <v>1.1665214728400116E-5</v>
          </cell>
          <cell r="K45">
            <v>1.4875121837931978E-5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2.262949652703485E-5</v>
          </cell>
          <cell r="J46">
            <v>1.2670290161104918E-5</v>
          </cell>
          <cell r="K46">
            <v>1.8608065581875426E-5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1.5613696770358998E-5</v>
          </cell>
          <cell r="J47">
            <v>9.4337752276152011E-6</v>
          </cell>
          <cell r="K47">
            <v>8.4601561176342962E-6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0.21516585414988307</v>
          </cell>
          <cell r="J48">
            <v>0.32306867628509328</v>
          </cell>
          <cell r="K48">
            <v>0.76166521553576871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0.21516585414988293</v>
          </cell>
          <cell r="J49">
            <v>0.32306867628509306</v>
          </cell>
          <cell r="K49">
            <v>0.76166521553576794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0.237944448470602</v>
          </cell>
          <cell r="J50">
            <v>0.35727038198323391</v>
          </cell>
          <cell r="K50">
            <v>0.8422989122771346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0.237944448470602</v>
          </cell>
          <cell r="J51">
            <v>0.35727038198323391</v>
          </cell>
          <cell r="K51">
            <v>0.8422989122771346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4.3771433479526098E-2</v>
          </cell>
          <cell r="J52">
            <v>0.20143586098067301</v>
          </cell>
          <cell r="K52">
            <v>0.203261493223231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0.15432784874378519</v>
          </cell>
          <cell r="J53">
            <v>0.25849158203529427</v>
          </cell>
          <cell r="K53">
            <v>0.31196399048391188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9.2282702857910265E-3</v>
          </cell>
          <cell r="J54">
            <v>1.0813578217571812E-2</v>
          </cell>
          <cell r="K54">
            <v>1.2966223599110737E-2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5.6867218497074976</v>
          </cell>
          <cell r="J55">
            <v>5.7999744543666498</v>
          </cell>
          <cell r="K55">
            <v>6.0392411779355868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1.8743282148644529</v>
          </cell>
          <cell r="J56">
            <v>1.914008614061858</v>
          </cell>
          <cell r="K56">
            <v>1.9882036537242842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0.29582745414527684</v>
          </cell>
          <cell r="J57">
            <v>2.4663060558241236E-5</v>
          </cell>
          <cell r="K57">
            <v>2.334997584637609E-5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0.16582831851063626</v>
          </cell>
          <cell r="J58">
            <v>0.19126412138203044</v>
          </cell>
          <cell r="K58">
            <v>0.22648143056787612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8.7933152649895483</v>
          </cell>
          <cell r="J59">
            <v>8.6347424428605226</v>
          </cell>
          <cell r="K59">
            <v>8.9518477294456247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2.6861028351513201E-8</v>
          </cell>
          <cell r="J60">
            <v>1.39305710789448E-8</v>
          </cell>
          <cell r="K60">
            <v>1.6860623827777099E-8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0.62767180272916401</v>
          </cell>
          <cell r="J61">
            <v>0.62767181665973504</v>
          </cell>
          <cell r="K61">
            <v>0.62767183352035905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8.6337510540755377E-3</v>
          </cell>
          <cell r="J62">
            <v>7.1103441828476504E-3</v>
          </cell>
          <cell r="K62">
            <v>2.8705658154123855E-3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8.6258229080203828E-3</v>
          </cell>
          <cell r="J63">
            <v>7.1103441828476738E-3</v>
          </cell>
          <cell r="K63">
            <v>2.8705658154123863E-3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1.0463940906639027E-2</v>
          </cell>
          <cell r="J64">
            <v>8.3651108033500933E-3</v>
          </cell>
          <cell r="K64">
            <v>3.1895175726804428E-3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1.0463940906639027E-2</v>
          </cell>
          <cell r="J65">
            <v>8.3651108033500933E-3</v>
          </cell>
          <cell r="K65">
            <v>3.1895175726804428E-3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3.6893744961340798E-4</v>
          </cell>
          <cell r="J66">
            <v>2.9877327780474799E-5</v>
          </cell>
          <cell r="K66">
            <v>2.4166734061539302E-5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5.6395545779861487E-4</v>
          </cell>
          <cell r="J67">
            <v>4.6196790899467671E-4</v>
          </cell>
          <cell r="K67">
            <v>2.0006565809295635E-4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3.8480648090351635E-4</v>
          </cell>
          <cell r="J68">
            <v>2.9440831011063933E-4</v>
          </cell>
          <cell r="K68">
            <v>1.7267638069330029E-4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1.4555098703637712E-4</v>
          </cell>
          <cell r="J69">
            <v>1.1375832863068445E-4</v>
          </cell>
          <cell r="K69">
            <v>6.9478630630778569E-5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6.8692165891052928E-4</v>
          </cell>
          <cell r="J70">
            <v>5.1943957031408351E-4</v>
          </cell>
          <cell r="K70">
            <v>3.1272800255237261E-4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4.5684092423786496E-6</v>
          </cell>
          <cell r="J71">
            <v>6.8675138085151106E-8</v>
          </cell>
          <cell r="K71">
            <v>4.2201781098892397E-6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1.2965759598010001E-5</v>
          </cell>
          <cell r="J72">
            <v>1.0363581472271541E-5</v>
          </cell>
          <cell r="K72">
            <v>6.2024306345282996E-6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2.0434177473419357E-4</v>
          </cell>
          <cell r="J73">
            <v>1.4036414627889622E-4</v>
          </cell>
          <cell r="K73">
            <v>6.9803593413080809E-5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1.89424825178597E-2</v>
          </cell>
          <cell r="J74">
            <v>1.30117563600537E-2</v>
          </cell>
          <cell r="K74">
            <v>6.4707931093925903E-3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2.0434177473419357E-4</v>
          </cell>
          <cell r="J75">
            <v>1.4036414627889622E-4</v>
          </cell>
          <cell r="K75">
            <v>6.9803593413080809E-5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7.5914089683007347E-4</v>
          </cell>
          <cell r="J76">
            <v>1.0043297041989114E-3</v>
          </cell>
          <cell r="K76">
            <v>1.1089618284975057E-3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7.5844379775126005E-4</v>
          </cell>
          <cell r="J77">
            <v>1.0043297041989147E-3</v>
          </cell>
          <cell r="K77">
            <v>1.1089618284975066E-3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9.1895889785641876E-4</v>
          </cell>
          <cell r="J78">
            <v>1.1815643578810071E-3</v>
          </cell>
          <cell r="K78">
            <v>1.2321798094415521E-3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9.1895889785641876E-4</v>
          </cell>
          <cell r="J79">
            <v>1.1815643578810071E-3</v>
          </cell>
          <cell r="K79">
            <v>1.2321798094415521E-3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4.67238147277516E-4</v>
          </cell>
          <cell r="J80">
            <v>2.8563562323661801E-5</v>
          </cell>
          <cell r="K80">
            <v>5.94214925277239E-5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5.7490914233491758E-4</v>
          </cell>
          <cell r="J81">
            <v>4.995274751622606E-4</v>
          </cell>
          <cell r="K81">
            <v>2.7512956814848219E-4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2.05072700124389E-3</v>
          </cell>
          <cell r="K82">
            <v>1.10214237764188E-3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3.6360407823473238E-5</v>
          </cell>
          <cell r="K83">
            <v>1.9541531518473089E-5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9.1303526771912401E-3</v>
          </cell>
          <cell r="J84">
            <v>9.0018939682429203E-3</v>
          </cell>
          <cell r="K84">
            <v>8.4167037950045806E-3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7.5875820918431392E-5</v>
          </cell>
          <cell r="J85">
            <v>7.444119409199458E-5</v>
          </cell>
          <cell r="K85">
            <v>6.7154551555887566E-5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6.9610844879294936E-5</v>
          </cell>
          <cell r="J86">
            <v>7.0227541596221298E-5</v>
          </cell>
          <cell r="K86">
            <v>6.7154551555887566E-5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1.6188568576580204E-4</v>
          </cell>
          <cell r="J87">
            <v>1.5960804908232118E-4</v>
          </cell>
          <cell r="K87">
            <v>1.4923233679086138E-4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4.2232507959758703E-6</v>
          </cell>
          <cell r="J88">
            <v>5.3315815863564598E-8</v>
          </cell>
          <cell r="K88">
            <v>2.02060371041573E-6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6.1674871575845702E-6</v>
          </cell>
          <cell r="J89">
            <v>6.2208029734481299E-6</v>
          </cell>
          <cell r="K89">
            <v>5.9416972444049732E-6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157.97181528426401</v>
          </cell>
          <cell r="J90">
            <v>347.998606788676</v>
          </cell>
          <cell r="K90">
            <v>1467.78173410923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2.9160244927724959</v>
          </cell>
          <cell r="J91">
            <v>6.2745644577204294</v>
          </cell>
          <cell r="K91">
            <v>26.065650961139163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2.8009187107138995</v>
          </cell>
          <cell r="J92">
            <v>6.1701880636290038</v>
          </cell>
          <cell r="K92">
            <v>26.024498831723996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0.12442244653396142</v>
          </cell>
          <cell r="J93">
            <v>0.12442231612611222</v>
          </cell>
          <cell r="K93">
            <v>0.12442304406270899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2.4048858600315801E-7</v>
          </cell>
          <cell r="J94">
            <v>4.3407136279192402E-7</v>
          </cell>
          <cell r="K94">
            <v>0.37290224995622101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1.0275126142839746</v>
          </cell>
          <cell r="J95">
            <v>1.0275130483553372</v>
          </cell>
          <cell r="K95">
            <v>1.0975799850853381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327.82483799710599</v>
          </cell>
          <cell r="J96">
            <v>156.23864198327001</v>
          </cell>
          <cell r="K96">
            <v>2.9702331000619202E-3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5.7628661194289368</v>
          </cell>
          <cell r="J97">
            <v>3.4735805689990329</v>
          </cell>
          <cell r="K97">
            <v>1.3890993585908769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4.4480982089159635</v>
          </cell>
          <cell r="J98">
            <v>2.1199272996373071</v>
          </cell>
          <cell r="K98">
            <v>4.0301670285779164E-5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1.41264934400704</v>
          </cell>
          <cell r="J99">
            <v>1.4126515726521311</v>
          </cell>
          <cell r="K99">
            <v>1.4126527593676477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2.4746111001981963</v>
          </cell>
          <cell r="J100">
            <v>2.4746006314342366</v>
          </cell>
          <cell r="K100">
            <v>1.2248078630702759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163.34162037349699</v>
          </cell>
          <cell r="J101">
            <v>163.34092936194</v>
          </cell>
          <cell r="K101">
            <v>80.845875533362005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2.8961280208066906</v>
          </cell>
          <cell r="J102">
            <v>2.89611576882873</v>
          </cell>
          <cell r="K102">
            <v>1.4334375094567713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0.30600053557586099</v>
          </cell>
          <cell r="J103">
            <v>5.0694020312615805E-7</v>
          </cell>
          <cell r="K103">
            <v>3.1483921901355603E-7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0.31387748587053205</v>
          </cell>
          <cell r="J104">
            <v>0.31387642815215355</v>
          </cell>
          <cell r="K104">
            <v>0.1553584809543801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1.8881627940097803E-3</v>
          </cell>
          <cell r="J105">
            <v>1.2780070593152281E-3</v>
          </cell>
          <cell r="K105">
            <v>7.5107637450035211E-4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1.8881627940097803E-3</v>
          </cell>
          <cell r="J106">
            <v>1.2780070593152281E-3</v>
          </cell>
          <cell r="K106">
            <v>7.5107637450035211E-4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1.47971374492088E-7</v>
          </cell>
          <cell r="J107">
            <v>2.0852008651380699E-7</v>
          </cell>
          <cell r="K107">
            <v>3.1298074857441402E-7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1.9349471553975484E-4</v>
          </cell>
          <cell r="J108">
            <v>1.9330023974450938E-4</v>
          </cell>
          <cell r="K108">
            <v>1.9336268592473616E-4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1.2798570841511432</v>
          </cell>
          <cell r="J109">
            <v>1.2826613035336072</v>
          </cell>
          <cell r="K109">
            <v>1.2865770483316357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12.342947289955054</v>
          </cell>
          <cell r="J110">
            <v>12.034787179025596</v>
          </cell>
          <cell r="K110">
            <v>11.399072648218281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2535.9316924572299</v>
          </cell>
          <cell r="J111">
            <v>2541.4880228418101</v>
          </cell>
          <cell r="K111">
            <v>2549.2467495433002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27.326850134237418</v>
          </cell>
          <cell r="J112">
            <v>27.386724384071258</v>
          </cell>
          <cell r="K112">
            <v>27.470331352837306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5.6588012280935499E-3</v>
          </cell>
          <cell r="J113">
            <v>1.9608958809954301E-2</v>
          </cell>
          <cell r="K113">
            <v>2.8457838077641798E-2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6.9925869391233159E-2</v>
          </cell>
          <cell r="J114">
            <v>7.0079081770044835E-2</v>
          </cell>
          <cell r="K114">
            <v>7.0293015113080365E-2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0.91802854242153498</v>
          </cell>
          <cell r="J115">
            <v>0.31702249978246699</v>
          </cell>
          <cell r="K115">
            <v>5.0850778594568401E-2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4.4740189980471976E-3</v>
          </cell>
          <cell r="J116">
            <v>1.4834935981843155E-3</v>
          </cell>
          <cell r="K116">
            <v>2.002704084526067E-4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1.0136624496828738E-2</v>
          </cell>
          <cell r="J117">
            <v>3.3313540450454855E-3</v>
          </cell>
          <cell r="K117">
            <v>4.3507019767290449E-4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1.6277101815984654E-2</v>
          </cell>
          <cell r="J118">
            <v>5.6209663081997598E-3</v>
          </cell>
          <cell r="K118">
            <v>9.0160954954908511E-4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7.1453442157623E-6</v>
          </cell>
          <cell r="J119">
            <v>5.6419054523152898E-7</v>
          </cell>
          <cell r="K119">
            <v>1.15339955670898E-5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3.9770906496189751E-4</v>
          </cell>
          <cell r="J120">
            <v>1.3187656333079053E-4</v>
          </cell>
          <cell r="K120">
            <v>1.77999265136025E-5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2.4867989351858103E-4</v>
          </cell>
          <cell r="J121">
            <v>1.5095385871680258E-4</v>
          </cell>
          <cell r="K121">
            <v>9.8298263872231519E-5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6.6151301724154648E-4</v>
          </cell>
          <cell r="J122">
            <v>4.0155213648804635E-4</v>
          </cell>
          <cell r="K122">
            <v>2.6148306645815329E-4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1.0269378300895742E-3</v>
          </cell>
          <cell r="J123">
            <v>6.292449461887975E-4</v>
          </cell>
          <cell r="K123">
            <v>3.9624172005794288E-4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6.2720917815537099E-6</v>
          </cell>
          <cell r="J124">
            <v>1.09634378784507E-7</v>
          </cell>
          <cell r="K124">
            <v>5.5077039439918097E-6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1.8657614368888501E-5</v>
          </cell>
          <cell r="J125">
            <v>1.4823889183126326E-5</v>
          </cell>
          <cell r="K125">
            <v>8.2324396084358271E-6</v>
          </cell>
        </row>
        <row r="126">
          <cell r="B126" t="str">
            <v>G-INTC-IMP00-FR</v>
          </cell>
          <cell r="C126" t="str">
            <v>VAR_fout</v>
          </cell>
          <cell r="D126" t="str">
            <v>ELC</v>
          </cell>
          <cell r="I126">
            <v>16.923942391330439</v>
          </cell>
          <cell r="J126">
            <v>10.286250912415632</v>
          </cell>
          <cell r="K126">
            <v>10.366695554679765</v>
          </cell>
        </row>
        <row r="127">
          <cell r="B127" t="str">
            <v>G-INTC-IMP00-FR</v>
          </cell>
          <cell r="C127" t="str">
            <v>VAR_fin</v>
          </cell>
          <cell r="D127" t="str">
            <v>ELC_I-FR</v>
          </cell>
          <cell r="I127">
            <v>16.923942391330439</v>
          </cell>
          <cell r="J127">
            <v>10.286250912415632</v>
          </cell>
          <cell r="K127">
            <v>10.366695554679765</v>
          </cell>
        </row>
        <row r="128">
          <cell r="B128" t="str">
            <v>G-INTC-IMP00-FR</v>
          </cell>
          <cell r="C128" t="str">
            <v>VAR_ncap</v>
          </cell>
          <cell r="D128" t="str">
            <v>-</v>
          </cell>
          <cell r="I128">
            <v>1.7674990469801001E-7</v>
          </cell>
          <cell r="J128">
            <v>2.5826280738609398E-7</v>
          </cell>
          <cell r="K128">
            <v>3.8317049218006501E-7</v>
          </cell>
        </row>
        <row r="129">
          <cell r="B129" t="str">
            <v>G-INTC-IMP00-FR</v>
          </cell>
          <cell r="C129" t="str">
            <v>VAR_cap</v>
          </cell>
          <cell r="D129" t="str">
            <v>-</v>
          </cell>
          <cell r="I129">
            <v>1.6260595737128982</v>
          </cell>
          <cell r="J129">
            <v>1.1999999354149791</v>
          </cell>
          <cell r="K129">
            <v>1.199999848983047</v>
          </cell>
        </row>
        <row r="130">
          <cell r="B130" t="str">
            <v>RHEM-CHPGFC</v>
          </cell>
          <cell r="C130" t="str">
            <v>VAR_fout</v>
          </cell>
          <cell r="D130" t="str">
            <v>CO2_R</v>
          </cell>
          <cell r="I130">
            <v>5.9194690506354897E-2</v>
          </cell>
          <cell r="J130">
            <v>0.14094854906668999</v>
          </cell>
          <cell r="K130">
            <v>84.249021686336405</v>
          </cell>
        </row>
        <row r="131">
          <cell r="B131" t="str">
            <v>RHEM-CHPGFC</v>
          </cell>
          <cell r="C131" t="str">
            <v>VAR_fout</v>
          </cell>
          <cell r="D131" t="str">
            <v>RHEM_LTH_CHPNGA</v>
          </cell>
          <cell r="I131">
            <v>4.9192467092781084E-4</v>
          </cell>
          <cell r="J131">
            <v>1.1655745263245468E-3</v>
          </cell>
          <cell r="K131">
            <v>0.6721996411143869</v>
          </cell>
        </row>
        <row r="132">
          <cell r="B132" t="str">
            <v>RHEM-CHPGFC</v>
          </cell>
          <cell r="C132" t="str">
            <v>VAR_fout</v>
          </cell>
          <cell r="D132" t="str">
            <v>RHEM_NKEV_GAS_ELC_CHP</v>
          </cell>
          <cell r="I132">
            <v>4.5130703754845016E-4</v>
          </cell>
          <cell r="J132">
            <v>1.0995986097401382E-3</v>
          </cell>
          <cell r="K132">
            <v>0.6721996411143869</v>
          </cell>
        </row>
        <row r="133">
          <cell r="B133" t="str">
            <v>RHEM-CHPGFC</v>
          </cell>
          <cell r="C133" t="str">
            <v>VAR_fin</v>
          </cell>
          <cell r="D133" t="str">
            <v>RNGA</v>
          </cell>
          <cell r="I133">
            <v>1.0495512501126751E-3</v>
          </cell>
          <cell r="J133">
            <v>2.4990877494094049E-3</v>
          </cell>
          <cell r="K133">
            <v>1.4937769802541929</v>
          </cell>
        </row>
        <row r="134">
          <cell r="B134" t="str">
            <v>RHEM-CHPGFC</v>
          </cell>
          <cell r="C134" t="str">
            <v>VAR_ncap</v>
          </cell>
          <cell r="D134" t="str">
            <v>-</v>
          </cell>
          <cell r="I134">
            <v>3.0330367193889199E-5</v>
          </cell>
          <cell r="J134">
            <v>5.7624218404598798E-5</v>
          </cell>
          <cell r="K134">
            <v>5.9668359407638698E-2</v>
          </cell>
        </row>
        <row r="135">
          <cell r="B135" t="str">
            <v>RHEM-CHPGFC</v>
          </cell>
          <cell r="C135" t="str">
            <v>VAR_cap</v>
          </cell>
          <cell r="D135" t="str">
            <v>-</v>
          </cell>
          <cell r="I135">
            <v>4.0120249768702698E-5</v>
          </cell>
          <cell r="J135">
            <v>9.7732839685374094E-5</v>
          </cell>
          <cell r="K135">
            <v>5.9752675769337488E-2</v>
          </cell>
        </row>
        <row r="136">
          <cell r="B136" t="str">
            <v>EHYD-RUNS10</v>
          </cell>
          <cell r="C136" t="str">
            <v>VAR_fout</v>
          </cell>
          <cell r="D136" t="str">
            <v>ELC35</v>
          </cell>
          <cell r="I136">
            <v>1.0242586601241497E-3</v>
          </cell>
          <cell r="J136">
            <v>1.1174943521312648E-3</v>
          </cell>
          <cell r="K136">
            <v>1.1562605505838102E-3</v>
          </cell>
        </row>
        <row r="137">
          <cell r="B137" t="str">
            <v>EHYD-RUNS10</v>
          </cell>
          <cell r="C137" t="str">
            <v>VAR_fin</v>
          </cell>
          <cell r="D137" t="str">
            <v>HYDR</v>
          </cell>
          <cell r="I137">
            <v>1.0242586601241497E-3</v>
          </cell>
          <cell r="J137">
            <v>1.1174943521312648E-3</v>
          </cell>
          <cell r="K137">
            <v>1.1562605505838102E-3</v>
          </cell>
        </row>
        <row r="138">
          <cell r="B138" t="str">
            <v>EHYD-RUNS10</v>
          </cell>
          <cell r="C138" t="str">
            <v>VAR_ncap</v>
          </cell>
          <cell r="D138" t="str">
            <v>-</v>
          </cell>
          <cell r="I138">
            <v>1.19552745804014E-5</v>
          </cell>
          <cell r="J138"/>
          <cell r="K138"/>
        </row>
        <row r="139">
          <cell r="B139" t="str">
            <v>EHYD-RUNS10</v>
          </cell>
          <cell r="C139" t="str">
            <v>VAR_cap</v>
          </cell>
          <cell r="D139" t="str">
            <v>-</v>
          </cell>
          <cell r="I139">
            <v>9.4092002968978395E-5</v>
          </cell>
          <cell r="J139">
            <v>9.4092002968978395E-5</v>
          </cell>
          <cell r="K139">
            <v>9.4092002968978395E-5</v>
          </cell>
        </row>
        <row r="140">
          <cell r="B140" t="str">
            <v>SUP_WSTBIO</v>
          </cell>
          <cell r="C140" t="str">
            <v>VAR_fout</v>
          </cell>
          <cell r="D140" t="str">
            <v>ELC35</v>
          </cell>
          <cell r="I140">
            <v>0.12413106712072278</v>
          </cell>
          <cell r="J140">
            <v>0.12091559441237923</v>
          </cell>
          <cell r="K140">
            <v>0.1144865972858852</v>
          </cell>
        </row>
        <row r="141">
          <cell r="B141" t="str">
            <v>SUP_WSTBIO</v>
          </cell>
          <cell r="C141" t="str">
            <v>VAR_fout</v>
          </cell>
          <cell r="D141" t="str">
            <v>BIO</v>
          </cell>
          <cell r="I141">
            <v>6.2065533560361379</v>
          </cell>
          <cell r="J141">
            <v>6.0457797206189561</v>
          </cell>
          <cell r="K141">
            <v>5.7243298642942584</v>
          </cell>
        </row>
        <row r="142">
          <cell r="B142" t="str">
            <v>SUP_WSTBIO</v>
          </cell>
          <cell r="C142" t="str">
            <v>VAR_fin</v>
          </cell>
          <cell r="D142" t="str">
            <v>CWST</v>
          </cell>
          <cell r="I142">
            <v>10.671725170464418</v>
          </cell>
          <cell r="J142">
            <v>10.395286388195686</v>
          </cell>
          <cell r="K142">
            <v>9.8425763209493766</v>
          </cell>
        </row>
        <row r="143">
          <cell r="B143" t="str">
            <v>SUP_WSTBIO</v>
          </cell>
          <cell r="C143" t="str">
            <v>VAR_ncap</v>
          </cell>
          <cell r="D143" t="str">
            <v>-</v>
          </cell>
          <cell r="I143">
            <v>0.116853904285058</v>
          </cell>
          <cell r="J143">
            <v>2.53349275300843E-2</v>
          </cell>
          <cell r="K143">
            <v>7.8857970173761394E-2</v>
          </cell>
        </row>
        <row r="144">
          <cell r="B144" t="str">
            <v>SUP_WSTBIO</v>
          </cell>
          <cell r="C144" t="str">
            <v>VAR_cap</v>
          </cell>
          <cell r="D144" t="str">
            <v>-</v>
          </cell>
          <cell r="I144">
            <v>0.23446982450157713</v>
          </cell>
          <cell r="J144">
            <v>0.2283960807767802</v>
          </cell>
          <cell r="K144">
            <v>0.21625241442934193</v>
          </cell>
        </row>
        <row r="145">
          <cell r="B145" t="str">
            <v>ITOT-CHPNGACCS</v>
          </cell>
          <cell r="C145" t="str">
            <v>VAR_fout</v>
          </cell>
          <cell r="D145" t="str">
            <v>CO2_I</v>
          </cell>
          <cell r="J145">
            <v>1.79271302237753E-3</v>
          </cell>
          <cell r="K145">
            <v>9.7603053434615903E-4</v>
          </cell>
        </row>
        <row r="146">
          <cell r="B146" t="str">
            <v>ITOT-CHPNGACCS</v>
          </cell>
          <cell r="C146" t="str">
            <v>VAR_fin</v>
          </cell>
          <cell r="D146" t="str">
            <v>INGA</v>
          </cell>
          <cell r="J146">
            <v>3.1785691886126389E-5</v>
          </cell>
          <cell r="K146">
            <v>1.7305505928123385E-5</v>
          </cell>
        </row>
        <row r="147">
          <cell r="B147" t="str">
            <v>SCOM-ESOLPV</v>
          </cell>
          <cell r="C147" t="str">
            <v>VAR_fout</v>
          </cell>
          <cell r="D147" t="str">
            <v>SCOM_SOL_ELC</v>
          </cell>
          <cell r="I147">
            <v>11.285466226225378</v>
          </cell>
          <cell r="J147">
            <v>11.861139194438925</v>
          </cell>
          <cell r="K147">
            <v>13.102077222875451</v>
          </cell>
        </row>
        <row r="148">
          <cell r="B148" t="str">
            <v>SCOM-ESOLPV</v>
          </cell>
          <cell r="C148" t="str">
            <v>VAR_fin</v>
          </cell>
          <cell r="D148" t="str">
            <v>SOL</v>
          </cell>
          <cell r="I148">
            <v>11.285466226225378</v>
          </cell>
          <cell r="J148">
            <v>11.861139194438925</v>
          </cell>
          <cell r="K148">
            <v>13.102077222875451</v>
          </cell>
        </row>
        <row r="149">
          <cell r="B149" t="str">
            <v>SCOM-ESOLPV</v>
          </cell>
          <cell r="C149" t="str">
            <v>VAR_fin</v>
          </cell>
          <cell r="D149" t="str">
            <v>SOLPVC</v>
          </cell>
          <cell r="I149">
            <v>11.285466226225401</v>
          </cell>
          <cell r="J149">
            <v>11.8611391944389</v>
          </cell>
          <cell r="K149">
            <v>13.102077222875399</v>
          </cell>
        </row>
        <row r="150">
          <cell r="B150" t="str">
            <v>SCOM-ESOLPV</v>
          </cell>
          <cell r="C150" t="str">
            <v>VAR_ncap</v>
          </cell>
          <cell r="D150" t="str">
            <v>-</v>
          </cell>
          <cell r="I150">
            <v>0.62472388318912497</v>
          </cell>
          <cell r="J150">
            <v>0.57340003376756399</v>
          </cell>
          <cell r="K150">
            <v>2.7057292506507</v>
          </cell>
        </row>
        <row r="151">
          <cell r="B151" t="str">
            <v>SCOM-ESOLPV</v>
          </cell>
          <cell r="C151" t="str">
            <v>VAR_cap</v>
          </cell>
          <cell r="D151" t="str">
            <v>-</v>
          </cell>
          <cell r="I151">
            <v>3.2532712523554093</v>
          </cell>
          <cell r="J151">
            <v>3.4192209978857191</v>
          </cell>
          <cell r="K151">
            <v>3.77694699278732</v>
          </cell>
        </row>
        <row r="152">
          <cell r="B152" t="str">
            <v>D-SCOM_LTH</v>
          </cell>
          <cell r="C152" t="str">
            <v>VAR_fout</v>
          </cell>
          <cell r="D152" t="str">
            <v>SCOM_LTH_DH</v>
          </cell>
          <cell r="I152">
            <v>7.7330341384811971</v>
          </cell>
          <cell r="J152">
            <v>8.1219567956125331</v>
          </cell>
          <cell r="K152">
            <v>8.6524350595421016</v>
          </cell>
        </row>
        <row r="153">
          <cell r="B153" t="str">
            <v>D-SCOM_LTH</v>
          </cell>
          <cell r="C153" t="str">
            <v>VAR_fin</v>
          </cell>
          <cell r="D153" t="str">
            <v>LTH</v>
          </cell>
          <cell r="I153">
            <v>8.3902386496655268</v>
          </cell>
          <cell r="J153">
            <v>8.8064383040427359</v>
          </cell>
          <cell r="K153">
            <v>9.3693400322904665</v>
          </cell>
        </row>
        <row r="154">
          <cell r="B154" t="str">
            <v>D-SCOM_LTH</v>
          </cell>
          <cell r="C154" t="str">
            <v>VAR_ncap</v>
          </cell>
          <cell r="D154" t="str">
            <v>-</v>
          </cell>
          <cell r="I154">
            <v>1.18690342555763E-8</v>
          </cell>
          <cell r="J154">
            <v>1.2144718844317201E-8</v>
          </cell>
          <cell r="K154">
            <v>1.89718344684858E-8</v>
          </cell>
        </row>
        <row r="155">
          <cell r="B155" t="str">
            <v>D-SCOM_LTH</v>
          </cell>
          <cell r="C155" t="str">
            <v>VAR_cap</v>
          </cell>
          <cell r="D155" t="str">
            <v>-</v>
          </cell>
          <cell r="I155">
            <v>0.84970024581699699</v>
          </cell>
          <cell r="J155">
            <v>0.849700257961716</v>
          </cell>
          <cell r="K155">
            <v>0.84970027693354999</v>
          </cell>
        </row>
        <row r="156">
          <cell r="B156" t="str">
            <v>EHYD-RUNS15</v>
          </cell>
          <cell r="C156" t="str">
            <v>VAR_fout</v>
          </cell>
          <cell r="D156" t="str">
            <v>ELC35</v>
          </cell>
          <cell r="I156">
            <v>7.3189656890440015E-4</v>
          </cell>
          <cell r="J156">
            <v>8.8372539433805703E-4</v>
          </cell>
          <cell r="K156">
            <v>8.9042082293802019E-4</v>
          </cell>
        </row>
        <row r="157">
          <cell r="B157" t="str">
            <v>EHYD-RUNS15</v>
          </cell>
          <cell r="C157" t="str">
            <v>VAR_fin</v>
          </cell>
          <cell r="D157" t="str">
            <v>HYDR</v>
          </cell>
          <cell r="I157">
            <v>7.3189656890440015E-4</v>
          </cell>
          <cell r="J157">
            <v>8.8372539433805703E-4</v>
          </cell>
          <cell r="K157">
            <v>8.9042082293802019E-4</v>
          </cell>
        </row>
        <row r="158">
          <cell r="B158" t="str">
            <v>EHYD-RUNS15</v>
          </cell>
          <cell r="C158" t="str">
            <v>VAR_ncap</v>
          </cell>
          <cell r="D158" t="str">
            <v>-</v>
          </cell>
          <cell r="I158">
            <v>2.10908911529095E-8</v>
          </cell>
          <cell r="J158">
            <v>2.7126491721869001E-8</v>
          </cell>
          <cell r="K158">
            <v>7.6405088694151802E-8</v>
          </cell>
        </row>
        <row r="159">
          <cell r="B159" t="str">
            <v>EHYD-RUNS15</v>
          </cell>
          <cell r="C159" t="str">
            <v>VAR_cap</v>
          </cell>
          <cell r="D159" t="str">
            <v>-</v>
          </cell>
          <cell r="I159">
            <v>5.6177587074479397E-5</v>
          </cell>
          <cell r="J159">
            <v>5.6204713566201298E-5</v>
          </cell>
          <cell r="K159">
            <v>5.6281118654895397E-5</v>
          </cell>
        </row>
        <row r="160">
          <cell r="B160" t="str">
            <v>EHYD-RUN10</v>
          </cell>
          <cell r="C160" t="str">
            <v>VAR_fout</v>
          </cell>
          <cell r="D160" t="str">
            <v>ELC13</v>
          </cell>
          <cell r="I160">
            <v>9.1332318344326032E-3</v>
          </cell>
          <cell r="J160">
            <v>9.2388956016612768E-3</v>
          </cell>
          <cell r="K160">
            <v>8.9398641313065495E-3</v>
          </cell>
        </row>
        <row r="161">
          <cell r="B161" t="str">
            <v>EHYD-RUN10</v>
          </cell>
          <cell r="C161" t="str">
            <v>VAR_fin</v>
          </cell>
          <cell r="D161" t="str">
            <v>HYDR</v>
          </cell>
          <cell r="I161">
            <v>9.1332318344326032E-3</v>
          </cell>
          <cell r="J161">
            <v>9.2388956016612768E-3</v>
          </cell>
          <cell r="K161">
            <v>8.9398641313065495E-3</v>
          </cell>
        </row>
        <row r="162">
          <cell r="B162" t="str">
            <v>EHYD-RUN10</v>
          </cell>
          <cell r="C162" t="str">
            <v>VAR_ncap</v>
          </cell>
          <cell r="D162" t="str">
            <v>-</v>
          </cell>
          <cell r="J162"/>
          <cell r="K162"/>
        </row>
        <row r="163">
          <cell r="B163" t="str">
            <v>EHYD-RUN10</v>
          </cell>
          <cell r="C163" t="str">
            <v>VAR_cap</v>
          </cell>
          <cell r="D163" t="str">
            <v>-</v>
          </cell>
          <cell r="I163">
            <v>7.1371423774033898E-4</v>
          </cell>
          <cell r="J163">
            <v>7.1371423774033898E-4</v>
          </cell>
          <cell r="K163">
            <v>7.1371423774033898E-4</v>
          </cell>
        </row>
        <row r="164">
          <cell r="B164" t="str">
            <v>ITOT-CHPWOD</v>
          </cell>
          <cell r="C164" t="str">
            <v>VAR_fout</v>
          </cell>
          <cell r="D164" t="str">
            <v>ITOT_LTH_CHP</v>
          </cell>
          <cell r="I164">
            <v>5.0084937464779635</v>
          </cell>
          <cell r="J164">
            <v>7.3570407846219847</v>
          </cell>
          <cell r="K164">
            <v>8.2856462519611398</v>
          </cell>
        </row>
        <row r="165">
          <cell r="B165" t="str">
            <v>ITOT-CHPWOD</v>
          </cell>
          <cell r="C165" t="str">
            <v>VAR_fout</v>
          </cell>
          <cell r="D165" t="str">
            <v>ITOT_KEV_WOD_ELC_CHP</v>
          </cell>
          <cell r="I165">
            <v>2.3676515892441223</v>
          </cell>
          <cell r="J165">
            <v>3.477873825457654</v>
          </cell>
          <cell r="K165">
            <v>3.9168509554725319</v>
          </cell>
        </row>
        <row r="166">
          <cell r="B166" t="str">
            <v>ITOT-CHPWOD</v>
          </cell>
          <cell r="C166" t="str">
            <v>VAR_fin</v>
          </cell>
          <cell r="D166" t="str">
            <v>IWOD</v>
          </cell>
          <cell r="I166">
            <v>6.8467806622906346</v>
          </cell>
          <cell r="J166">
            <v>9.8500310329937211</v>
          </cell>
          <cell r="K166">
            <v>10.6528838078793</v>
          </cell>
        </row>
        <row r="167">
          <cell r="B167" t="str">
            <v>ITOT-CHPWOD</v>
          </cell>
          <cell r="C167" t="str">
            <v>VAR_ncap</v>
          </cell>
          <cell r="D167" t="str">
            <v>-</v>
          </cell>
          <cell r="I167">
            <v>3.80442734757373E-2</v>
          </cell>
          <cell r="J167">
            <v>8.3000308897449901E-2</v>
          </cell>
          <cell r="K167">
            <v>6.8497228407373698E-2</v>
          </cell>
        </row>
        <row r="168">
          <cell r="B168" t="str">
            <v>ITOT-CHPWOD</v>
          </cell>
          <cell r="C168" t="str">
            <v>VAR_cap</v>
          </cell>
          <cell r="D168" t="str">
            <v>-</v>
          </cell>
          <cell r="I168">
            <v>8.7542722986912527E-2</v>
          </cell>
          <cell r="J168">
            <v>0.13480007785216969</v>
          </cell>
          <cell r="K168">
            <v>0.14482583367059954</v>
          </cell>
        </row>
        <row r="169">
          <cell r="B169" t="str">
            <v>EHYD-RUN15</v>
          </cell>
          <cell r="C169" t="str">
            <v>VAR_fout</v>
          </cell>
          <cell r="D169" t="str">
            <v>ELC13</v>
          </cell>
          <cell r="I169">
            <v>1.1884362509976161E-3</v>
          </cell>
          <cell r="J169">
            <v>1.2636709171972059E-3</v>
          </cell>
          <cell r="K169">
            <v>1.3859946313311419E-3</v>
          </cell>
        </row>
        <row r="170">
          <cell r="B170" t="str">
            <v>EHYD-RUN15</v>
          </cell>
          <cell r="C170" t="str">
            <v>VAR_fin</v>
          </cell>
          <cell r="D170" t="str">
            <v>HYDR</v>
          </cell>
          <cell r="I170">
            <v>1.1884362509976161E-3</v>
          </cell>
          <cell r="J170">
            <v>1.2636709171972059E-3</v>
          </cell>
          <cell r="K170">
            <v>1.3859946313311419E-3</v>
          </cell>
        </row>
        <row r="171">
          <cell r="B171" t="str">
            <v>EHYD-RUN15</v>
          </cell>
          <cell r="C171" t="str">
            <v>VAR_ncap</v>
          </cell>
          <cell r="D171" t="str">
            <v>-</v>
          </cell>
          <cell r="I171">
            <v>9.0266962037063797E-8</v>
          </cell>
          <cell r="J171">
            <v>1.006452736536E-5</v>
          </cell>
          <cell r="K171">
            <v>3.5562141631701199E-7</v>
          </cell>
        </row>
        <row r="172">
          <cell r="B172" t="str">
            <v>EHYD-RUN15</v>
          </cell>
          <cell r="C172" t="str">
            <v>VAR_cap</v>
          </cell>
          <cell r="D172" t="str">
            <v>-</v>
          </cell>
          <cell r="I172">
            <v>8.8222873654487496E-5</v>
          </cell>
          <cell r="J172">
            <v>8.9872753813274194E-5</v>
          </cell>
          <cell r="K172">
            <v>9.8582863441196294E-5</v>
          </cell>
        </row>
        <row r="173">
          <cell r="B173" t="str">
            <v>SCOM-SWHSTG-CHPWOD</v>
          </cell>
          <cell r="C173" t="str">
            <v>VAR_fout</v>
          </cell>
          <cell r="D173" t="str">
            <v>AUX_SCOM-CHPWOD_OUT</v>
          </cell>
          <cell r="I173">
            <v>3.6685689259166455E-3</v>
          </cell>
          <cell r="J173">
            <v>4.1064731756992731E-3</v>
          </cell>
          <cell r="K173">
            <v>9.9450427371639161E-3</v>
          </cell>
        </row>
        <row r="174">
          <cell r="B174" t="str">
            <v>SCOM-SWHSTG-CHPWOD</v>
          </cell>
          <cell r="C174" t="str">
            <v>VAR_fout</v>
          </cell>
          <cell r="D174" t="str">
            <v>SCOM_LTH_CHPWOD</v>
          </cell>
          <cell r="I174">
            <v>3.6726496477474677E-3</v>
          </cell>
          <cell r="J174">
            <v>4.1064731756992696E-3</v>
          </cell>
          <cell r="K174">
            <v>9.9450427371639161E-3</v>
          </cell>
        </row>
        <row r="175">
          <cell r="B175" t="str">
            <v>SCOM-SWHSTG-CHPWOD</v>
          </cell>
          <cell r="C175" t="str">
            <v>VAR_fin</v>
          </cell>
          <cell r="D175" t="str">
            <v>AUX_SCOM-CHPWOD_IN</v>
          </cell>
          <cell r="I175">
            <v>4.0773901074868417E-3</v>
          </cell>
          <cell r="J175">
            <v>4.4146838932172935E-3</v>
          </cell>
          <cell r="K175">
            <v>1.004562201545417E-2</v>
          </cell>
        </row>
        <row r="176">
          <cell r="B176" t="str">
            <v>SCOM-SWHSTG-CHPWOD</v>
          </cell>
          <cell r="C176" t="str">
            <v>VAR_fin</v>
          </cell>
          <cell r="D176" t="str">
            <v>SCOM_LTH_CHPWOD</v>
          </cell>
          <cell r="I176">
            <v>4.0773901074868417E-3</v>
          </cell>
          <cell r="J176">
            <v>4.4146838932172935E-3</v>
          </cell>
          <cell r="K176">
            <v>1.004562201545417E-2</v>
          </cell>
        </row>
        <row r="177">
          <cell r="B177" t="str">
            <v>SCOM-SWHSTG-CHPWOD</v>
          </cell>
          <cell r="C177" t="str">
            <v>VAR_ncap</v>
          </cell>
          <cell r="D177" t="str">
            <v>-</v>
          </cell>
          <cell r="I177">
            <v>2.9332347082076401E-4</v>
          </cell>
          <cell r="J177">
            <v>1.8980685839241001E-5</v>
          </cell>
          <cell r="K177">
            <v>4.8165316322657502E-4</v>
          </cell>
        </row>
        <row r="178">
          <cell r="B178" t="str">
            <v>SCOM-SWHSTG-CHPWOD</v>
          </cell>
          <cell r="C178" t="str">
            <v>VAR_cap</v>
          </cell>
          <cell r="D178" t="str">
            <v>-</v>
          </cell>
          <cell r="I178">
            <v>3.5895748650397076E-4</v>
          </cell>
          <cell r="J178">
            <v>3.1606830587082278E-4</v>
          </cell>
          <cell r="K178">
            <v>6.1786140606783586E-4</v>
          </cell>
        </row>
        <row r="179">
          <cell r="B179" t="str">
            <v>RHNM-ESOLPV</v>
          </cell>
          <cell r="C179" t="str">
            <v>VAR_fout</v>
          </cell>
          <cell r="D179" t="str">
            <v>RHNM_SOL_ELC</v>
          </cell>
          <cell r="I179">
            <v>1.9792689051213272</v>
          </cell>
          <cell r="J179">
            <v>2.0802318234463408</v>
          </cell>
          <cell r="K179">
            <v>2.2978703737095656</v>
          </cell>
        </row>
        <row r="180">
          <cell r="B180" t="str">
            <v>RHNM-ESOLPV</v>
          </cell>
          <cell r="C180" t="str">
            <v>VAR_fin</v>
          </cell>
          <cell r="D180" t="str">
            <v>SOL</v>
          </cell>
          <cell r="I180">
            <v>1.9792689051213272</v>
          </cell>
          <cell r="J180">
            <v>2.0802318234463408</v>
          </cell>
          <cell r="K180">
            <v>2.2978703737095656</v>
          </cell>
        </row>
        <row r="181">
          <cell r="B181" t="str">
            <v>RHNM-ESOLPV</v>
          </cell>
          <cell r="C181" t="str">
            <v>VAR_fin</v>
          </cell>
          <cell r="D181" t="str">
            <v>SOLPVC</v>
          </cell>
          <cell r="I181">
            <v>1.9792689051213299</v>
          </cell>
          <cell r="J181">
            <v>2.0802318234463399</v>
          </cell>
          <cell r="K181">
            <v>2.29787037370957</v>
          </cell>
        </row>
        <row r="182">
          <cell r="B182" t="str">
            <v>RHNM-ESOLPV</v>
          </cell>
          <cell r="C182" t="str">
            <v>VAR_ncap</v>
          </cell>
          <cell r="D182" t="str">
            <v>-</v>
          </cell>
          <cell r="I182">
            <v>2.7692165677192699E-2</v>
          </cell>
          <cell r="J182">
            <v>2.9105805867523399E-2</v>
          </cell>
          <cell r="K182">
            <v>0.61123665095419899</v>
          </cell>
        </row>
        <row r="183">
          <cell r="B183" t="str">
            <v>RHNM-ESOLPV</v>
          </cell>
          <cell r="C183" t="str">
            <v>VAR_cap</v>
          </cell>
          <cell r="D183" t="str">
            <v>-</v>
          </cell>
          <cell r="I183">
            <v>0.57056607420857497</v>
          </cell>
          <cell r="J183">
            <v>0.59967077185043804</v>
          </cell>
          <cell r="K183">
            <v>0.662409262070773</v>
          </cell>
        </row>
        <row r="184">
          <cell r="B184" t="str">
            <v>CHPNGA</v>
          </cell>
          <cell r="C184" t="str">
            <v>VAR_fout</v>
          </cell>
          <cell r="D184" t="str">
            <v>ELC35</v>
          </cell>
          <cell r="I184">
            <v>4.4794961033385291E-3</v>
          </cell>
          <cell r="J184">
            <v>0.36066488651728679</v>
          </cell>
          <cell r="K184">
            <v>0.17716236326694096</v>
          </cell>
        </row>
        <row r="185">
          <cell r="B185" t="str">
            <v>CHPNGA</v>
          </cell>
          <cell r="C185" t="str">
            <v>VAR_fout</v>
          </cell>
          <cell r="D185" t="str">
            <v>LTH</v>
          </cell>
          <cell r="I185">
            <v>9.5289330068703045E-3</v>
          </cell>
          <cell r="J185">
            <v>0.76307120875636436</v>
          </cell>
          <cell r="K185">
            <v>0.37084101836514333</v>
          </cell>
        </row>
        <row r="186">
          <cell r="B186" t="str">
            <v>CHPNGA</v>
          </cell>
          <cell r="C186" t="str">
            <v>VAR_fout</v>
          </cell>
          <cell r="D186" t="str">
            <v>CO2_E</v>
          </cell>
          <cell r="I186">
            <v>1.0242004970698999</v>
          </cell>
          <cell r="J186">
            <v>81.611158469366302</v>
          </cell>
          <cell r="K186">
            <v>39.796940841818703</v>
          </cell>
        </row>
        <row r="187">
          <cell r="B187" t="str">
            <v>CHPNGA</v>
          </cell>
          <cell r="C187" t="str">
            <v>VAR_fin</v>
          </cell>
          <cell r="D187" t="str">
            <v>ENGA</v>
          </cell>
          <cell r="I187">
            <v>1.8159583281381179E-2</v>
          </cell>
          <cell r="J187">
            <v>1.4470063558398285</v>
          </cell>
          <cell r="K187">
            <v>0.70561951847196314</v>
          </cell>
        </row>
        <row r="188">
          <cell r="B188" t="str">
            <v>CHPNGA</v>
          </cell>
          <cell r="C188" t="str">
            <v>VAR_ncap</v>
          </cell>
          <cell r="D188" t="str">
            <v>-</v>
          </cell>
          <cell r="I188">
            <v>1.41814170127348E-6</v>
          </cell>
          <cell r="J188">
            <v>2.1381848575957599E-2</v>
          </cell>
          <cell r="K188">
            <v>3.7062328552933398E-6</v>
          </cell>
        </row>
        <row r="189">
          <cell r="B189" t="str">
            <v>CHPNGA</v>
          </cell>
          <cell r="C189" t="str">
            <v>VAR_cap</v>
          </cell>
          <cell r="D189" t="str">
            <v>-</v>
          </cell>
          <cell r="I189">
            <v>4.8111058410895205E-4</v>
          </cell>
          <cell r="J189">
            <v>2.1861680481458427E-2</v>
          </cell>
          <cell r="K189">
            <v>2.1386612852494619E-2</v>
          </cell>
        </row>
        <row r="190">
          <cell r="B190" t="str">
            <v>EHYD-PUM00</v>
          </cell>
          <cell r="C190" t="str">
            <v>VAR_fout</v>
          </cell>
          <cell r="D190" t="str">
            <v>ELC</v>
          </cell>
          <cell r="I190">
            <v>12.646727979928059</v>
          </cell>
          <cell r="J190">
            <v>12.757697575598279</v>
          </cell>
          <cell r="K190">
            <v>12.959620061597791</v>
          </cell>
        </row>
        <row r="191">
          <cell r="B191" t="str">
            <v>EHYD-PUM00</v>
          </cell>
          <cell r="C191" t="str">
            <v>VAR_fout</v>
          </cell>
          <cell r="D191" t="str">
            <v>AUX_PUMP_OUT</v>
          </cell>
          <cell r="I191">
            <v>12.646727979928059</v>
          </cell>
          <cell r="J191">
            <v>12.757697575598279</v>
          </cell>
          <cell r="K191">
            <v>12.959620061597791</v>
          </cell>
        </row>
        <row r="192">
          <cell r="B192" t="str">
            <v>EHYD-PUM00</v>
          </cell>
          <cell r="C192" t="str">
            <v>VAR_fin</v>
          </cell>
          <cell r="D192" t="str">
            <v>AUX_PUMP_IN</v>
          </cell>
          <cell r="I192">
            <v>15.808409950865343</v>
          </cell>
          <cell r="J192">
            <v>15.9471219533959</v>
          </cell>
          <cell r="K192">
            <v>16.199525061353789</v>
          </cell>
        </row>
        <row r="193">
          <cell r="B193" t="str">
            <v>EHYD-PUM00</v>
          </cell>
          <cell r="C193" t="str">
            <v>VAR_fin</v>
          </cell>
          <cell r="D193" t="str">
            <v>ELC</v>
          </cell>
          <cell r="I193">
            <v>15.808409950865343</v>
          </cell>
          <cell r="J193">
            <v>15.9471219533959</v>
          </cell>
          <cell r="K193">
            <v>16.199525061353789</v>
          </cell>
        </row>
        <row r="194">
          <cell r="B194" t="str">
            <v>EHYD-PUM00</v>
          </cell>
          <cell r="C194" t="str">
            <v>VAR_cap</v>
          </cell>
          <cell r="D194" t="str">
            <v>-</v>
          </cell>
          <cell r="I194">
            <v>4.3594499999999998</v>
          </cell>
          <cell r="J194">
            <v>4.3594499999999998</v>
          </cell>
          <cell r="K194">
            <v>4.3594499999999998</v>
          </cell>
        </row>
        <row r="195">
          <cell r="B195" t="str">
            <v>RHNS-SHSTG-CHPNGA</v>
          </cell>
          <cell r="C195" t="str">
            <v>VAR_fout</v>
          </cell>
          <cell r="D195" t="str">
            <v>RHNS_LTH_CHPNGA</v>
          </cell>
          <cell r="I195">
            <v>1.9663563505418731E-3</v>
          </cell>
          <cell r="J195">
            <v>2.7274078723750657E-3</v>
          </cell>
          <cell r="K195">
            <v>2.8857224446197476E-3</v>
          </cell>
        </row>
        <row r="196">
          <cell r="B196" t="str">
            <v>RHNS-SHSTG-CHPNGA</v>
          </cell>
          <cell r="C196" t="str">
            <v>VAR_fout</v>
          </cell>
          <cell r="D196" t="str">
            <v>AUX_RNS-CHPNGA_OUT</v>
          </cell>
          <cell r="I196">
            <v>1.96455069732742E-3</v>
          </cell>
          <cell r="J196">
            <v>2.7274078723750757E-3</v>
          </cell>
          <cell r="K196">
            <v>2.885722444619751E-3</v>
          </cell>
        </row>
        <row r="197">
          <cell r="B197" t="str">
            <v>RHNS-SHSTG-CHPNGA</v>
          </cell>
          <cell r="C197" t="str">
            <v>VAR_fin</v>
          </cell>
          <cell r="D197" t="str">
            <v>RHNS_LTH_CHPNGA</v>
          </cell>
          <cell r="I197">
            <v>2.3822503569008485E-3</v>
          </cell>
          <cell r="J197">
            <v>3.2087151439706956E-3</v>
          </cell>
          <cell r="K197">
            <v>3.2063582717997263E-3</v>
          </cell>
        </row>
        <row r="198">
          <cell r="B198" t="str">
            <v>RHNS-SHSTG-CHPNGA</v>
          </cell>
          <cell r="C198" t="str">
            <v>VAR_fin</v>
          </cell>
          <cell r="D198" t="str">
            <v>AUX_RNS-CHPNGA_IN</v>
          </cell>
          <cell r="I198">
            <v>2.3822503569008485E-3</v>
          </cell>
          <cell r="J198">
            <v>3.2087151439706956E-3</v>
          </cell>
          <cell r="K198">
            <v>3.2063582717997263E-3</v>
          </cell>
        </row>
        <row r="199">
          <cell r="B199" t="str">
            <v>RHNS-SHSTG-CHPNGA</v>
          </cell>
          <cell r="C199" t="str">
            <v>VAR_ncap</v>
          </cell>
          <cell r="D199" t="str">
            <v>-</v>
          </cell>
          <cell r="I199">
            <v>2.8336463334370602E-4</v>
          </cell>
          <cell r="J199">
            <v>2.5005786789452802E-5</v>
          </cell>
          <cell r="K199">
            <v>5.26540447960812E-5</v>
          </cell>
        </row>
        <row r="200">
          <cell r="B200" t="str">
            <v>RHNS-SHSTG-CHPNGA</v>
          </cell>
          <cell r="C200" t="str">
            <v>VAR_cap</v>
          </cell>
          <cell r="D200" t="str">
            <v>-</v>
          </cell>
          <cell r="I200">
            <v>3.6859140804977559E-4</v>
          </cell>
          <cell r="J200">
            <v>3.0894682414912177E-4</v>
          </cell>
          <cell r="K200">
            <v>1.8902803737071006E-4</v>
          </cell>
        </row>
        <row r="201">
          <cell r="B201" t="str">
            <v>ITOT-CHPGFC</v>
          </cell>
          <cell r="C201" t="str">
            <v>VAR_fout</v>
          </cell>
          <cell r="D201" t="str">
            <v>ITOT_NKEV_GAS_ELC_CHP</v>
          </cell>
          <cell r="I201">
            <v>2.592720523347895E-4</v>
          </cell>
          <cell r="J201">
            <v>6.99432984386204E-4</v>
          </cell>
          <cell r="K201">
            <v>2.9094410984020335E-4</v>
          </cell>
        </row>
        <row r="202">
          <cell r="B202" t="str">
            <v>ITOT-CHPGFC</v>
          </cell>
          <cell r="C202" t="str">
            <v>VAR_fout</v>
          </cell>
          <cell r="D202" t="str">
            <v>ITOT_LTH_CHP</v>
          </cell>
          <cell r="I202">
            <v>1.2309475879197581E-4</v>
          </cell>
          <cell r="J202">
            <v>3.1442400215526631E-4</v>
          </cell>
          <cell r="K202">
            <v>1.1739850046183642E-4</v>
          </cell>
        </row>
        <row r="203">
          <cell r="B203" t="str">
            <v>ITOT-CHPGFC</v>
          </cell>
          <cell r="C203" t="str">
            <v>VAR_fout</v>
          </cell>
          <cell r="D203" t="str">
            <v>CO2_I</v>
          </cell>
          <cell r="I203">
            <v>2.7460927233205899E-2</v>
          </cell>
          <cell r="J203">
            <v>7.2381688659416299E-2</v>
          </cell>
          <cell r="K203">
            <v>2.87881540262938E-2</v>
          </cell>
        </row>
        <row r="204">
          <cell r="B204" t="str">
            <v>ITOT-CHPGFC</v>
          </cell>
          <cell r="C204" t="str">
            <v>VAR_fin</v>
          </cell>
          <cell r="D204" t="str">
            <v>INGA</v>
          </cell>
          <cell r="I204">
            <v>4.8689587292918222E-4</v>
          </cell>
          <cell r="J204">
            <v>1.2833632741031261E-3</v>
          </cell>
          <cell r="K204">
            <v>5.1042826287754964E-4</v>
          </cell>
        </row>
        <row r="205">
          <cell r="B205" t="str">
            <v>ITOT-CHPGFC</v>
          </cell>
          <cell r="C205" t="str">
            <v>VAR_ncap</v>
          </cell>
          <cell r="D205" t="str">
            <v>-</v>
          </cell>
          <cell r="I205">
            <v>1.6560630523681099E-5</v>
          </cell>
          <cell r="J205">
            <v>1.05913751992216E-5</v>
          </cell>
          <cell r="K205">
            <v>6.39870772853109E-6</v>
          </cell>
        </row>
        <row r="206">
          <cell r="B206" t="str">
            <v>ITOT-CHPGFC</v>
          </cell>
          <cell r="C206" t="str">
            <v>VAR_cap</v>
          </cell>
          <cell r="D206" t="str">
            <v>-</v>
          </cell>
          <cell r="I206">
            <v>3.38692821079842E-5</v>
          </cell>
          <cell r="J206">
            <v>3.8959936102807619E-5</v>
          </cell>
          <cell r="K206">
            <v>2.1082036615970814E-5</v>
          </cell>
        </row>
        <row r="207">
          <cell r="B207" t="str">
            <v>ITOT-SWSTG-CHP</v>
          </cell>
          <cell r="C207" t="str">
            <v>VAR_fout</v>
          </cell>
          <cell r="D207" t="str">
            <v>ITOT_LTH_CHP</v>
          </cell>
          <cell r="I207">
            <v>7.0950848687964512E-3</v>
          </cell>
          <cell r="J207">
            <v>5.7087120476732249E-2</v>
          </cell>
          <cell r="K207">
            <v>0.32747746389668392</v>
          </cell>
        </row>
        <row r="208">
          <cell r="B208" t="str">
            <v>ITOT-SWSTG-CHP</v>
          </cell>
          <cell r="C208" t="str">
            <v>VAR_fout</v>
          </cell>
          <cell r="D208" t="str">
            <v>AUX_ITOT-CHP_OUT</v>
          </cell>
          <cell r="I208">
            <v>7.0872014411644561E-3</v>
          </cell>
          <cell r="J208">
            <v>5.7087120476732291E-2</v>
          </cell>
          <cell r="K208">
            <v>0.32747746389668397</v>
          </cell>
        </row>
        <row r="209">
          <cell r="B209" t="str">
            <v>ITOT-SWSTG-CHP</v>
          </cell>
          <cell r="C209" t="str">
            <v>VAR_fin</v>
          </cell>
          <cell r="D209" t="str">
            <v>ITOT_LTH_CHP</v>
          </cell>
          <cell r="I209">
            <v>7.8842363931018438E-3</v>
          </cell>
          <cell r="J209">
            <v>6.1384802826148298E-2</v>
          </cell>
          <cell r="K209">
            <v>0.33078608515976649</v>
          </cell>
        </row>
        <row r="210">
          <cell r="B210" t="str">
            <v>ITOT-SWSTG-CHP</v>
          </cell>
          <cell r="C210" t="str">
            <v>VAR_fin</v>
          </cell>
          <cell r="D210" t="str">
            <v>AUX_ITOT-CHP_IN</v>
          </cell>
          <cell r="I210">
            <v>7.8842363931018438E-3</v>
          </cell>
          <cell r="J210">
            <v>6.1384802826148298E-2</v>
          </cell>
          <cell r="K210">
            <v>0.33078608515976649</v>
          </cell>
        </row>
        <row r="211">
          <cell r="B211" t="str">
            <v>ITOT-SWSTG-CHP</v>
          </cell>
          <cell r="C211" t="str">
            <v>VAR_ncap</v>
          </cell>
          <cell r="D211" t="str">
            <v>-</v>
          </cell>
          <cell r="I211">
            <v>5.7602902962131297E-5</v>
          </cell>
          <cell r="J211">
            <v>1.1378731124660899E-2</v>
          </cell>
          <cell r="K211">
            <v>6.4133559926015493E-2</v>
          </cell>
        </row>
        <row r="212">
          <cell r="B212" t="str">
            <v>ITOT-SWSTG-CHP</v>
          </cell>
          <cell r="C212" t="str">
            <v>VAR_cap</v>
          </cell>
          <cell r="D212" t="str">
            <v>-</v>
          </cell>
          <cell r="I212">
            <v>2.0416766035584646E-3</v>
          </cell>
          <cell r="J212">
            <v>1.176258411464378E-2</v>
          </cell>
          <cell r="K212">
            <v>7.2414274557808647E-2</v>
          </cell>
        </row>
        <row r="213">
          <cell r="B213" t="str">
            <v>D-ELFO</v>
          </cell>
          <cell r="C213" t="str">
            <v>VAR_fout</v>
          </cell>
          <cell r="D213" t="str">
            <v>CO2</v>
          </cell>
          <cell r="I213">
            <v>0.178103408517433</v>
          </cell>
          <cell r="J213">
            <v>0.18456115302862</v>
          </cell>
          <cell r="K213">
            <v>0.254102241481031</v>
          </cell>
        </row>
        <row r="214">
          <cell r="B214" t="str">
            <v>D-ELFO</v>
          </cell>
          <cell r="C214" t="str">
            <v>VAR_fout</v>
          </cell>
          <cell r="D214" t="str">
            <v>ELFO</v>
          </cell>
          <cell r="I214">
            <v>2.376239810506056E-3</v>
          </cell>
          <cell r="J214">
            <v>2.4623984625009648E-3</v>
          </cell>
          <cell r="K214">
            <v>3.3902094697247174E-3</v>
          </cell>
        </row>
        <row r="215">
          <cell r="B215" t="str">
            <v>D-ELFO</v>
          </cell>
          <cell r="C215" t="str">
            <v>VAR_fin</v>
          </cell>
          <cell r="D215" t="str">
            <v>LFO</v>
          </cell>
          <cell r="I215">
            <v>2.4165998441985402E-3</v>
          </cell>
          <cell r="J215">
            <v>2.5042218864127536E-3</v>
          </cell>
          <cell r="K215">
            <v>3.4477916076123658E-3</v>
          </cell>
        </row>
        <row r="216">
          <cell r="B216" t="str">
            <v>EHYD-DAM00</v>
          </cell>
          <cell r="C216" t="str">
            <v>VAR_fout</v>
          </cell>
          <cell r="D216" t="str">
            <v>ELC</v>
          </cell>
          <cell r="I216">
            <v>70.689109481831338</v>
          </cell>
          <cell r="J216">
            <v>71.387013613163617</v>
          </cell>
          <cell r="K216">
            <v>71.338019339834418</v>
          </cell>
        </row>
        <row r="217">
          <cell r="B217" t="str">
            <v>EHYD-DAM00</v>
          </cell>
          <cell r="C217" t="str">
            <v>VAR_fin</v>
          </cell>
          <cell r="D217" t="str">
            <v>HYDD</v>
          </cell>
          <cell r="I217">
            <v>70.689109481831338</v>
          </cell>
          <cell r="J217">
            <v>71.387013613163617</v>
          </cell>
          <cell r="K217">
            <v>71.338019339834418</v>
          </cell>
        </row>
        <row r="218">
          <cell r="B218" t="str">
            <v>EHYD-DAM00</v>
          </cell>
          <cell r="C218" t="str">
            <v>VAR_cap</v>
          </cell>
          <cell r="D218" t="str">
            <v>-</v>
          </cell>
          <cell r="I218">
            <v>7.3394300010600002</v>
          </cell>
          <cell r="J218">
            <v>7.3394300010600002</v>
          </cell>
          <cell r="K218">
            <v>7.3394300010600002</v>
          </cell>
        </row>
        <row r="219">
          <cell r="B219" t="str">
            <v>RHES-SHSTG-CHPWOD</v>
          </cell>
          <cell r="C219" t="str">
            <v>VAR_fout</v>
          </cell>
          <cell r="D219" t="str">
            <v>AUX_RES-CHPWOD_OUT</v>
          </cell>
          <cell r="I219">
            <v>4.4799811217452018E-4</v>
          </cell>
          <cell r="J219">
            <v>5.9422088531064794E-4</v>
          </cell>
          <cell r="K219">
            <v>5.8473285384027824E-4</v>
          </cell>
        </row>
        <row r="220">
          <cell r="B220" t="str">
            <v>RHES-SHSTG-CHPWOD</v>
          </cell>
          <cell r="C220" t="str">
            <v>VAR_fout</v>
          </cell>
          <cell r="D220" t="str">
            <v>RHES_LTH_CHPWOD</v>
          </cell>
          <cell r="I220">
            <v>4.4840987514526787E-4</v>
          </cell>
          <cell r="J220">
            <v>5.9422088531064544E-4</v>
          </cell>
          <cell r="K220">
            <v>5.8473285384027769E-4</v>
          </cell>
        </row>
        <row r="221">
          <cell r="B221" t="str">
            <v>RHES-SHSTG-CHPWOD</v>
          </cell>
          <cell r="C221" t="str">
            <v>VAR_fin</v>
          </cell>
          <cell r="D221" t="str">
            <v>AUX_RES-CHPWOD_IN</v>
          </cell>
          <cell r="I221">
            <v>5.4231523520803081E-4</v>
          </cell>
          <cell r="J221">
            <v>6.9908339448317787E-4</v>
          </cell>
          <cell r="K221">
            <v>6.4970317093361845E-4</v>
          </cell>
        </row>
        <row r="222">
          <cell r="B222" t="str">
            <v>RHES-SHSTG-CHPWOD</v>
          </cell>
          <cell r="C222" t="str">
            <v>VAR_fin</v>
          </cell>
          <cell r="D222" t="str">
            <v>RHES_LTH_CHPWOD</v>
          </cell>
          <cell r="I222">
            <v>5.4231523520803081E-4</v>
          </cell>
          <cell r="J222">
            <v>6.9908339448317787E-4</v>
          </cell>
          <cell r="K222">
            <v>6.4970317093361845E-4</v>
          </cell>
        </row>
        <row r="223">
          <cell r="B223" t="str">
            <v>RHES-SHSTG-CHPWOD</v>
          </cell>
          <cell r="C223" t="str">
            <v>VAR_ncap</v>
          </cell>
          <cell r="D223" t="str">
            <v>-</v>
          </cell>
          <cell r="I223">
            <v>2.9234622704247501E-4</v>
          </cell>
          <cell r="J223">
            <v>1.8323689672652101E-5</v>
          </cell>
          <cell r="K223">
            <v>3.69354020876522E-5</v>
          </cell>
        </row>
        <row r="224">
          <cell r="B224" t="str">
            <v>RHES-SHSTG-CHPWOD</v>
          </cell>
          <cell r="C224" t="str">
            <v>VAR_cap</v>
          </cell>
          <cell r="D224" t="str">
            <v>-</v>
          </cell>
          <cell r="I224">
            <v>3.5948460565937078E-4</v>
          </cell>
          <cell r="J224">
            <v>3.1295991039899547E-4</v>
          </cell>
          <cell r="K224">
            <v>1.7225696615436037E-4</v>
          </cell>
        </row>
        <row r="225">
          <cell r="B225" t="str">
            <v>ESOL-PV_A</v>
          </cell>
          <cell r="C225" t="str">
            <v>VAR_fout</v>
          </cell>
          <cell r="D225" t="str">
            <v>ELC35</v>
          </cell>
          <cell r="I225">
            <v>0.49003602208769581</v>
          </cell>
          <cell r="J225">
            <v>0.49003574448799442</v>
          </cell>
          <cell r="K225">
            <v>10.799995095440952</v>
          </cell>
        </row>
        <row r="226">
          <cell r="B226" t="str">
            <v>ESOL-PV_A</v>
          </cell>
          <cell r="C226" t="str">
            <v>VAR_fin</v>
          </cell>
          <cell r="D226" t="str">
            <v>SOL</v>
          </cell>
          <cell r="I226">
            <v>0.49003602208769581</v>
          </cell>
          <cell r="J226">
            <v>0.49003574448799442</v>
          </cell>
          <cell r="K226">
            <v>10.799995095440952</v>
          </cell>
        </row>
        <row r="227">
          <cell r="B227" t="str">
            <v>ESOL-PV_A</v>
          </cell>
          <cell r="C227" t="str">
            <v>VAR_fin</v>
          </cell>
          <cell r="D227" t="str">
            <v>SOLPVC</v>
          </cell>
          <cell r="I227">
            <v>0.49003602208769598</v>
          </cell>
          <cell r="J227">
            <v>0.49003574448799397</v>
          </cell>
          <cell r="K227">
            <v>10.799995095440901</v>
          </cell>
        </row>
        <row r="228">
          <cell r="B228" t="str">
            <v>ESOL-PV_A</v>
          </cell>
          <cell r="C228" t="str">
            <v>VAR_ncap</v>
          </cell>
          <cell r="D228" t="str">
            <v>-</v>
          </cell>
          <cell r="I228">
            <v>1.4893280730858301E-7</v>
          </cell>
          <cell r="J228">
            <v>8.2564362977332105E-8</v>
          </cell>
          <cell r="K228">
            <v>2.7883862950343898</v>
          </cell>
        </row>
        <row r="229">
          <cell r="B229" t="str">
            <v>ESOL-PV_A</v>
          </cell>
          <cell r="C229" t="str">
            <v>VAR_cap</v>
          </cell>
          <cell r="D229" t="str">
            <v>-</v>
          </cell>
          <cell r="I229">
            <v>7.5741101640837694E-2</v>
          </cell>
          <cell r="J229">
            <v>7.5741237119828303E-2</v>
          </cell>
          <cell r="K229">
            <v>1.6692691669952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I230">
            <v>3.2734709429054794E-4</v>
          </cell>
          <cell r="J230">
            <v>1.9496781051093286E-4</v>
          </cell>
          <cell r="K230">
            <v>1.2781489520947878E-4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I231">
            <v>55.506866415807437</v>
          </cell>
          <cell r="J231">
            <v>45.729871130678497</v>
          </cell>
          <cell r="K231">
            <v>46.766518104997033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I232">
            <v>2.3837958445436662E-4</v>
          </cell>
          <cell r="J232">
            <v>1.4376392115898669E-4</v>
          </cell>
          <cell r="K232">
            <v>9.9193405561758517E-5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I233">
            <v>55.506667825089124</v>
          </cell>
          <cell r="J233">
            <v>20.770529645284185</v>
          </cell>
          <cell r="K233">
            <v>21.104597717705968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I234">
            <v>7.6562774971502005E-4</v>
          </cell>
          <cell r="J234">
            <v>24.959680217125957</v>
          </cell>
          <cell r="K234">
            <v>25.662141411218688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I235">
            <v>9.1166720293159706E-8</v>
          </cell>
          <cell r="J235">
            <v>1.1891263523251099E-7</v>
          </cell>
          <cell r="K235">
            <v>2.07216384238147E-7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I236">
            <v>4.4927376133955992</v>
          </cell>
          <cell r="J236">
            <v>4.4927377398628696</v>
          </cell>
          <cell r="K236">
            <v>4.4927379548530419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I237">
            <v>7.5493771870259571E-4</v>
          </cell>
          <cell r="J237">
            <v>5.3144223834367176E-4</v>
          </cell>
          <cell r="K237">
            <v>2.3280611113937155E-2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I238">
            <v>7.5493771870259571E-4</v>
          </cell>
          <cell r="J238">
            <v>5.3144223834367176E-4</v>
          </cell>
          <cell r="K238">
            <v>2.3280611113937155E-2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I239">
            <v>4.5950625013365003E-5</v>
          </cell>
          <cell r="J239">
            <v>6.4028007582739698E-5</v>
          </cell>
          <cell r="K239">
            <v>2.2752956400701298E-3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I240">
            <v>7.2231331350055595E-5</v>
          </cell>
          <cell r="J240">
            <v>7.2166870660155097E-5</v>
          </cell>
          <cell r="K240">
            <v>2.2972265930539301E-3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I241">
            <v>2.0901778849289409E-5</v>
          </cell>
          <cell r="J241">
            <v>1.9594917366722327E-4</v>
          </cell>
          <cell r="K241">
            <v>1.9617407461080291E-4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I242">
            <v>2.0901778849289409E-5</v>
          </cell>
          <cell r="J242">
            <v>1.9594917366722327E-4</v>
          </cell>
          <cell r="K242">
            <v>1.9617407461080291E-4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I243">
            <v>2.0901778849289399E-5</v>
          </cell>
          <cell r="J243">
            <v>1.9594917366722299E-4</v>
          </cell>
          <cell r="K243">
            <v>1.9617407461080299E-4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I244">
            <v>5.8963970364814296E-6</v>
          </cell>
          <cell r="J244">
            <v>5.0429797601824798E-5</v>
          </cell>
          <cell r="K244">
            <v>1.9098397255144499E-7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I245">
            <v>6.05834550890206E-6</v>
          </cell>
          <cell r="J245">
            <v>5.64881431107268E-5</v>
          </cell>
          <cell r="K245">
            <v>5.6679127083278299E-5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I246">
            <v>7.4918604571863243</v>
          </cell>
          <cell r="J246">
            <v>7.6680262338379794</v>
          </cell>
          <cell r="K246">
            <v>8.0332769413989222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I247">
            <v>1944.9744734672699</v>
          </cell>
          <cell r="J247">
            <v>1990.70916655773</v>
          </cell>
          <cell r="K247">
            <v>2085.53251606906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I248">
            <v>20.958776653742088</v>
          </cell>
          <cell r="J248">
            <v>21.451607398251404</v>
          </cell>
          <cell r="K248">
            <v>22.473410733502746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I249">
            <v>0.104480473323373</v>
          </cell>
          <cell r="J249">
            <v>5.4898343099804299E-2</v>
          </cell>
          <cell r="K249">
            <v>9.3482413357089997E-2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I250">
            <v>0.27948867479731909</v>
          </cell>
          <cell r="J250">
            <v>0.30158281040264401</v>
          </cell>
          <cell r="K250">
            <v>0.31754612501934948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I251">
            <v>6.3941079196182695</v>
          </cell>
          <cell r="J251">
            <v>6.3941958594112709</v>
          </cell>
          <cell r="K251">
            <v>8.6224114246532508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I252">
            <v>6.3941079196182695</v>
          </cell>
          <cell r="J252">
            <v>6.3941958594112709</v>
          </cell>
          <cell r="K252">
            <v>8.6224114246532508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I253">
            <v>4.6472969229163494</v>
          </cell>
          <cell r="J253">
            <v>4.0977528122978324</v>
          </cell>
          <cell r="K253">
            <v>6.8098704272547623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I254">
            <v>4.6472969229163494</v>
          </cell>
          <cell r="J254">
            <v>4.0977528122978324</v>
          </cell>
          <cell r="K254">
            <v>6.8098704272547623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I255">
            <v>0.56480518451260797</v>
          </cell>
          <cell r="J255">
            <v>0.43703854558187089</v>
          </cell>
          <cell r="K255">
            <v>0.26167283934386659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I256">
            <v>0.80686454930372598</v>
          </cell>
          <cell r="J256">
            <v>0.62434077940267307</v>
          </cell>
          <cell r="K256">
            <v>0.37381834191980939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I257">
            <v>7.0635626556779401E-7</v>
          </cell>
          <cell r="J257">
            <v>1.3240530204925E-3</v>
          </cell>
          <cell r="K257">
            <v>3.8551101767090402E-2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I258">
            <v>0.154632599788386</v>
          </cell>
          <cell r="J258">
            <v>5.5434331725342699E-2</v>
          </cell>
          <cell r="K258">
            <v>3.9875753698507002E-2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I259"/>
          <cell r="J259">
            <v>0.67460889181198957</v>
          </cell>
          <cell r="K259">
            <v>12.325383525425075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I260"/>
          <cell r="J260">
            <v>61.1044088586154</v>
          </cell>
          <cell r="K260">
            <v>1107.2931634832601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I261"/>
          <cell r="J261">
            <v>1.0834115045853792</v>
          </cell>
          <cell r="K261">
            <v>19.632857508568364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I262"/>
          <cell r="J262">
            <v>2.9472047285186501E-2</v>
          </cell>
          <cell r="K262">
            <v>0.51227171018529361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I263"/>
          <cell r="J263">
            <v>6.1210218808084201E-2</v>
          </cell>
          <cell r="K263">
            <v>0.60957227094351096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I264"/>
          <cell r="J264">
            <v>2.9472047285186501E-2</v>
          </cell>
          <cell r="K264">
            <v>0.51227171018529338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I265">
            <v>1761.21669687194</v>
          </cell>
          <cell r="J265">
            <v>1696.34651965066</v>
          </cell>
          <cell r="K265">
            <v>1325.6274034508599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I266">
            <v>31.139976050952789</v>
          </cell>
          <cell r="J266">
            <v>29.981314112796145</v>
          </cell>
          <cell r="K266">
            <v>23.429199589662847</v>
          </cell>
        </row>
        <row r="267">
          <cell r="B267" t="str">
            <v>D-SNGA</v>
          </cell>
          <cell r="C267" t="str">
            <v>VAR_fin</v>
          </cell>
          <cell r="D267" t="str">
            <v>NGA</v>
          </cell>
          <cell r="I267">
            <v>31.227246398438709</v>
          </cell>
          <cell r="J267">
            <v>30.077065951252845</v>
          </cell>
          <cell r="K267">
            <v>23.504031976079137</v>
          </cell>
        </row>
        <row r="268">
          <cell r="B268" t="str">
            <v>D-SNGA</v>
          </cell>
          <cell r="C268" t="str">
            <v>VAR_fin</v>
          </cell>
          <cell r="D268" t="str">
            <v>BNGA</v>
          </cell>
          <cell r="I268">
            <v>1.221137004753254E-2</v>
          </cell>
          <cell r="J268">
            <v>2.8400563768829403E-5</v>
          </cell>
          <cell r="K268">
            <v>1.6647037353039415E-5</v>
          </cell>
        </row>
        <row r="269">
          <cell r="B269" t="str">
            <v>D-SNGA</v>
          </cell>
          <cell r="C269" t="str">
            <v>VAR_ncap</v>
          </cell>
          <cell r="D269" t="str">
            <v>-</v>
          </cell>
          <cell r="I269">
            <v>7.1774634905430497E-8</v>
          </cell>
          <cell r="J269">
            <v>1.03957752355346E-7</v>
          </cell>
          <cell r="K269">
            <v>8.4083687875955701E-2</v>
          </cell>
        </row>
        <row r="270">
          <cell r="B270" t="str">
            <v>D-SNGA</v>
          </cell>
          <cell r="C270" t="str">
            <v>VAR_cap</v>
          </cell>
          <cell r="D270" t="str">
            <v>-</v>
          </cell>
          <cell r="I270">
            <v>2.235052407145123</v>
          </cell>
          <cell r="J270">
            <v>2.2350525111028752</v>
          </cell>
          <cell r="K270">
            <v>1.2049744998425509</v>
          </cell>
        </row>
        <row r="271">
          <cell r="B271" t="str">
            <v>RHES-CHPWOD</v>
          </cell>
          <cell r="C271" t="str">
            <v>VAR_fout</v>
          </cell>
          <cell r="D271" t="str">
            <v>RHES_KEV_WOD_ELC_CHP</v>
          </cell>
          <cell r="I271">
            <v>1.0907140008670963E-4</v>
          </cell>
          <cell r="J271">
            <v>8.8083812597445851E-5</v>
          </cell>
          <cell r="K271">
            <v>4.8122401149177974E-5</v>
          </cell>
        </row>
        <row r="272">
          <cell r="B272" t="str">
            <v>RHES-CHPWOD</v>
          </cell>
          <cell r="C272" t="str">
            <v>VAR_fout</v>
          </cell>
          <cell r="D272" t="str">
            <v>RHES_LTH_CHPWOD</v>
          </cell>
          <cell r="I272">
            <v>2.8836205435073042E-4</v>
          </cell>
          <cell r="J272">
            <v>2.2796226638584221E-4</v>
          </cell>
          <cell r="K272">
            <v>1.1959939315542664E-4</v>
          </cell>
        </row>
        <row r="273">
          <cell r="B273" t="str">
            <v>RHES-CHPWOD</v>
          </cell>
          <cell r="C273" t="str">
            <v>VAR_fin</v>
          </cell>
          <cell r="D273" t="str">
            <v>RWOD</v>
          </cell>
          <cell r="I273">
            <v>5.410666387738372E-4</v>
          </cell>
          <cell r="J273">
            <v>4.1820706362725535E-4</v>
          </cell>
          <cell r="K273">
            <v>2.3171023787937873E-4</v>
          </cell>
        </row>
        <row r="274">
          <cell r="B274" t="str">
            <v>RHES-CHPWOD</v>
          </cell>
          <cell r="C274" t="str">
            <v>VAR_ncap</v>
          </cell>
          <cell r="D274" t="str">
            <v>-</v>
          </cell>
          <cell r="I274">
            <v>3.6707686799289602E-6</v>
          </cell>
          <cell r="J274">
            <v>5.6171862097024002E-8</v>
          </cell>
          <cell r="K274">
            <v>2.6813655875133198E-6</v>
          </cell>
        </row>
        <row r="275">
          <cell r="B275" t="str">
            <v>RHES-CHPWOD</v>
          </cell>
          <cell r="C275" t="str">
            <v>VAR_cap</v>
          </cell>
          <cell r="D275" t="str">
            <v>-</v>
          </cell>
          <cell r="I275">
            <v>9.7007478683651692E-6</v>
          </cell>
          <cell r="J275">
            <v>7.8453337752371297E-6</v>
          </cell>
          <cell r="K275">
            <v>4.2748469088644399E-6</v>
          </cell>
        </row>
        <row r="276">
          <cell r="B276" t="str">
            <v>G-INTC-RES</v>
          </cell>
          <cell r="C276" t="str">
            <v>VAR_fout</v>
          </cell>
          <cell r="D276" t="str">
            <v>RHNS_ELC</v>
          </cell>
          <cell r="I276">
            <v>15.336347111816366</v>
          </cell>
          <cell r="J276">
            <v>15.028394095948663</v>
          </cell>
          <cell r="K276">
            <v>15.02116819212819</v>
          </cell>
        </row>
        <row r="277">
          <cell r="B277" t="str">
            <v>G-INTC-RES</v>
          </cell>
          <cell r="C277" t="str">
            <v>VAR_fout</v>
          </cell>
          <cell r="D277" t="str">
            <v>ELC35</v>
          </cell>
          <cell r="I277">
            <v>2.1053565090082239E-4</v>
          </cell>
          <cell r="J277">
            <v>1.4710778646397448E-4</v>
          </cell>
          <cell r="K277">
            <v>9.0391140699129033E-5</v>
          </cell>
        </row>
        <row r="278">
          <cell r="B278" t="str">
            <v>G-INTC-RES</v>
          </cell>
          <cell r="C278" t="str">
            <v>VAR_fout</v>
          </cell>
          <cell r="D278" t="str">
            <v>RHES_ELC</v>
          </cell>
          <cell r="I278">
            <v>17.653269948533094</v>
          </cell>
          <cell r="J278">
            <v>17.372172294269415</v>
          </cell>
          <cell r="K278">
            <v>16.938528699641143</v>
          </cell>
        </row>
        <row r="279">
          <cell r="B279" t="str">
            <v>G-INTC-RES</v>
          </cell>
          <cell r="C279" t="str">
            <v>VAR_fout</v>
          </cell>
          <cell r="D279" t="str">
            <v>RHNM_ELC</v>
          </cell>
          <cell r="I279">
            <v>14.165282101340212</v>
          </cell>
          <cell r="J279">
            <v>13.241617314738633</v>
          </cell>
          <cell r="K279">
            <v>12.975091810685873</v>
          </cell>
        </row>
        <row r="280">
          <cell r="B280" t="str">
            <v>G-INTC-RES</v>
          </cell>
          <cell r="C280" t="str">
            <v>VAR_fout</v>
          </cell>
          <cell r="D280" t="str">
            <v>RHEM_ELC</v>
          </cell>
          <cell r="I280">
            <v>16.268062063828101</v>
          </cell>
          <cell r="J280">
            <v>15.375416341346618</v>
          </cell>
          <cell r="K280">
            <v>15.492305942599707</v>
          </cell>
        </row>
        <row r="281">
          <cell r="B281" t="str">
            <v>G-INTC-RES</v>
          </cell>
          <cell r="C281" t="str">
            <v>VAR_fin</v>
          </cell>
          <cell r="D281" t="str">
            <v>ELC5</v>
          </cell>
          <cell r="I281">
            <v>63.423171761168639</v>
          </cell>
          <cell r="J281">
            <v>61.017744008686144</v>
          </cell>
          <cell r="K281">
            <v>60.427182130742011</v>
          </cell>
        </row>
        <row r="282">
          <cell r="B282" t="str">
            <v>G-INTC-RES</v>
          </cell>
          <cell r="C282" t="str">
            <v>VAR_ncap</v>
          </cell>
          <cell r="D282" t="str">
            <v>-</v>
          </cell>
          <cell r="I282">
            <v>1.24625103551505E-8</v>
          </cell>
          <cell r="J282">
            <v>1.61477755139523E-8</v>
          </cell>
          <cell r="K282">
            <v>2.70795217574288E-8</v>
          </cell>
        </row>
        <row r="283">
          <cell r="B283" t="str">
            <v>G-INTC-RES</v>
          </cell>
          <cell r="C283" t="str">
            <v>VAR_cap</v>
          </cell>
          <cell r="D283" t="str">
            <v>-</v>
          </cell>
          <cell r="I283">
            <v>4.3300925172839246</v>
          </cell>
          <cell r="J283">
            <v>4.3300925345202161</v>
          </cell>
          <cell r="K283">
            <v>4.3300925629308864</v>
          </cell>
        </row>
        <row r="284">
          <cell r="B284" t="str">
            <v>SCOM-CHPNGA</v>
          </cell>
          <cell r="C284" t="str">
            <v>VAR_fout</v>
          </cell>
          <cell r="D284" t="str">
            <v>CO2_S</v>
          </cell>
          <cell r="I284">
            <v>683.38222753988396</v>
          </cell>
          <cell r="J284">
            <v>772.72677832956094</v>
          </cell>
          <cell r="K284">
            <v>3.24120355190387E-2</v>
          </cell>
        </row>
        <row r="285">
          <cell r="B285" t="str">
            <v>SCOM-CHPNGA</v>
          </cell>
          <cell r="C285" t="str">
            <v>VAR_fout</v>
          </cell>
          <cell r="D285" t="str">
            <v>SCOM_NKEV_GAS_ELC_CHP</v>
          </cell>
          <cell r="I285">
            <v>4.361723987659591</v>
          </cell>
          <cell r="J285">
            <v>4.9282890240152373</v>
          </cell>
          <cell r="K285">
            <v>1.239041419818499E-4</v>
          </cell>
        </row>
        <row r="286">
          <cell r="B286" t="str">
            <v>SCOM-CHPNGA</v>
          </cell>
          <cell r="C286" t="str">
            <v>VAR_fout</v>
          </cell>
          <cell r="D286" t="str">
            <v>SCOM_LTH_CHPNGA</v>
          </cell>
          <cell r="I286">
            <v>6.1774800659248594</v>
          </cell>
          <cell r="J286">
            <v>7.3924335360228612</v>
          </cell>
          <cell r="K286">
            <v>1.8585621297277508E-4</v>
          </cell>
        </row>
        <row r="287">
          <cell r="B287" t="str">
            <v>SCOM-CHPNGA</v>
          </cell>
          <cell r="C287" t="str">
            <v>VAR_fin</v>
          </cell>
          <cell r="D287" t="str">
            <v>SNGA</v>
          </cell>
          <cell r="I287">
            <v>12.116706162054678</v>
          </cell>
          <cell r="J287">
            <v>13.700829403006406</v>
          </cell>
          <cell r="K287">
            <v>5.7468148083402023E-4</v>
          </cell>
        </row>
        <row r="288">
          <cell r="B288" t="str">
            <v>SCOM-CHPNGA</v>
          </cell>
          <cell r="C288" t="str">
            <v>VAR_ncap</v>
          </cell>
          <cell r="D288" t="str">
            <v>-</v>
          </cell>
          <cell r="I288">
            <v>0.22668531655414501</v>
          </cell>
          <cell r="J288">
            <v>4.8381807486386201E-2</v>
          </cell>
          <cell r="K288">
            <v>2.0039219383773901E-8</v>
          </cell>
        </row>
        <row r="289">
          <cell r="B289" t="str">
            <v>SCOM-CHPNGA</v>
          </cell>
          <cell r="C289" t="str">
            <v>VAR_cap</v>
          </cell>
          <cell r="D289" t="str">
            <v>-</v>
          </cell>
          <cell r="I289">
            <v>0.2559841616865694</v>
          </cell>
          <cell r="J289">
            <v>0.28923488068639119</v>
          </cell>
          <cell r="K289">
            <v>2.0181884995001953E-5</v>
          </cell>
        </row>
        <row r="290">
          <cell r="B290" t="str">
            <v>D-IPLT</v>
          </cell>
          <cell r="C290" t="str">
            <v>VAR_fout</v>
          </cell>
          <cell r="D290" t="str">
            <v>IPLT</v>
          </cell>
          <cell r="I290">
            <v>0.73223571122515074</v>
          </cell>
          <cell r="J290">
            <v>0.73019097733164706</v>
          </cell>
          <cell r="K290">
            <v>0.72613554398198954</v>
          </cell>
        </row>
        <row r="291">
          <cell r="B291" t="str">
            <v>D-IPLT</v>
          </cell>
          <cell r="C291" t="str">
            <v>VAR_fin</v>
          </cell>
          <cell r="D291" t="str">
            <v>PLT</v>
          </cell>
          <cell r="I291">
            <v>0.73223571122515074</v>
          </cell>
          <cell r="J291">
            <v>0.73019097733164706</v>
          </cell>
          <cell r="K291">
            <v>0.72613554398198954</v>
          </cell>
        </row>
        <row r="292">
          <cell r="B292" t="str">
            <v>LTH-STG</v>
          </cell>
          <cell r="C292" t="str">
            <v>VAR_fout</v>
          </cell>
          <cell r="D292" t="str">
            <v>AUX_LTH-STG_OUT</v>
          </cell>
          <cell r="I292">
            <v>2.1262209253561381E-4</v>
          </cell>
          <cell r="J292">
            <v>3.5530619695921261E-4</v>
          </cell>
          <cell r="K292">
            <v>8.7084867776684116E-2</v>
          </cell>
        </row>
        <row r="293">
          <cell r="B293" t="str">
            <v>LTH-STG</v>
          </cell>
          <cell r="C293" t="str">
            <v>VAR_fout</v>
          </cell>
          <cell r="D293" t="str">
            <v>LTH</v>
          </cell>
          <cell r="I293">
            <v>2.1281751725301751E-4</v>
          </cell>
          <cell r="J293">
            <v>3.5530619695921153E-4</v>
          </cell>
          <cell r="K293">
            <v>8.7084867776683991E-2</v>
          </cell>
        </row>
        <row r="294">
          <cell r="B294" t="str">
            <v>LTH-STG</v>
          </cell>
          <cell r="C294" t="str">
            <v>VAR_fin</v>
          </cell>
          <cell r="D294" t="str">
            <v>AUX_LTH-STG_IN</v>
          </cell>
          <cell r="I294">
            <v>2.5795501638921646E-4</v>
          </cell>
          <cell r="J294">
            <v>4.1800167995608258E-4</v>
          </cell>
          <cell r="K294">
            <v>9.6760962793660671E-2</v>
          </cell>
        </row>
        <row r="295">
          <cell r="B295" t="str">
            <v>LTH-STG</v>
          </cell>
          <cell r="C295" t="str">
            <v>VAR_fin</v>
          </cell>
          <cell r="D295" t="str">
            <v>LTH</v>
          </cell>
          <cell r="I295">
            <v>2.5795501638921646E-4</v>
          </cell>
          <cell r="J295">
            <v>4.1800167995608258E-4</v>
          </cell>
          <cell r="K295">
            <v>9.6760962793660671E-2</v>
          </cell>
        </row>
        <row r="296">
          <cell r="B296" t="str">
            <v>LTH-STG</v>
          </cell>
          <cell r="C296" t="str">
            <v>VAR_ncap</v>
          </cell>
          <cell r="D296" t="str">
            <v>-</v>
          </cell>
          <cell r="I296">
            <v>2.1060858128983801E-5</v>
          </cell>
          <cell r="J296">
            <v>6.5481919302787996E-6</v>
          </cell>
          <cell r="K296">
            <v>4.5496686236842901E-2</v>
          </cell>
        </row>
        <row r="297">
          <cell r="B297" t="str">
            <v>LTH-STG</v>
          </cell>
          <cell r="C297" t="str">
            <v>VAR_cap</v>
          </cell>
          <cell r="D297" t="str">
            <v>-</v>
          </cell>
          <cell r="I297">
            <v>2.9737156708863341E-5</v>
          </cell>
          <cell r="J297">
            <v>2.9438490928987751E-5</v>
          </cell>
          <cell r="K297">
            <v>4.5519858286789797E-2</v>
          </cell>
        </row>
        <row r="298">
          <cell r="B298" t="str">
            <v>ITOT-CHPOIL</v>
          </cell>
          <cell r="C298" t="str">
            <v>VAR_fout</v>
          </cell>
          <cell r="D298" t="str">
            <v>ITOT_LTH_CHP</v>
          </cell>
          <cell r="I298">
            <v>0.84836796541420356</v>
          </cell>
          <cell r="J298">
            <v>3.5144859007418962E-2</v>
          </cell>
          <cell r="K298">
            <v>0.32069017297891106</v>
          </cell>
        </row>
        <row r="299">
          <cell r="B299" t="str">
            <v>ITOT-CHPOIL</v>
          </cell>
          <cell r="C299" t="str">
            <v>VAR_fout</v>
          </cell>
          <cell r="D299" t="str">
            <v>ITOT_NKEV_OIL_ELC_CHP</v>
          </cell>
          <cell r="I299">
            <v>0.17111111405166929</v>
          </cell>
          <cell r="J299">
            <v>1.5854442415194469E-2</v>
          </cell>
          <cell r="K299">
            <v>0.14466878013480178</v>
          </cell>
        </row>
        <row r="300">
          <cell r="B300" t="str">
            <v>ITOT-CHPOIL</v>
          </cell>
          <cell r="C300" t="str">
            <v>VAR_fout</v>
          </cell>
          <cell r="D300" t="str">
            <v>CO2_I</v>
          </cell>
          <cell r="I300">
            <v>47.940737737225398</v>
          </cell>
          <cell r="J300">
            <v>4.4423370601722798</v>
          </cell>
          <cell r="K300">
            <v>41.173728096223599</v>
          </cell>
        </row>
        <row r="301">
          <cell r="B301" t="str">
            <v>ITOT-CHPOIL</v>
          </cell>
          <cell r="C301" t="str">
            <v>VAR_fin</v>
          </cell>
          <cell r="D301" t="str">
            <v>ILFO</v>
          </cell>
          <cell r="I301">
            <v>0.6504849082391515</v>
          </cell>
          <cell r="J301">
            <v>6.0275943828660569E-2</v>
          </cell>
          <cell r="K301">
            <v>0.55866659560683307</v>
          </cell>
        </row>
        <row r="302">
          <cell r="B302" t="str">
            <v>ITOT-CHPOIL</v>
          </cell>
          <cell r="C302" t="str">
            <v>VAR_ncap</v>
          </cell>
          <cell r="D302" t="str">
            <v>-</v>
          </cell>
          <cell r="I302">
            <v>8.5419232886349804E-3</v>
          </cell>
          <cell r="J302">
            <v>2.3488680356295401E-2</v>
          </cell>
          <cell r="K302">
            <v>4.9944411877162101E-2</v>
          </cell>
        </row>
        <row r="303">
          <cell r="B303" t="str">
            <v>ITOT-CHPOIL</v>
          </cell>
          <cell r="C303" t="str">
            <v>VAR_cap</v>
          </cell>
          <cell r="D303" t="str">
            <v>-</v>
          </cell>
          <cell r="I303">
            <v>2.8138765133766182E-2</v>
          </cell>
          <cell r="J303">
            <v>4.0519290890665562E-2</v>
          </cell>
          <cell r="K303">
            <v>7.0604067341304838E-2</v>
          </cell>
        </row>
        <row r="304">
          <cell r="B304" t="str">
            <v>ENUC_GOE</v>
          </cell>
          <cell r="C304" t="str">
            <v>VAR_fout</v>
          </cell>
          <cell r="D304" t="str">
            <v>ELC</v>
          </cell>
          <cell r="I304">
            <v>22.558643645193683</v>
          </cell>
          <cell r="J304"/>
          <cell r="K304"/>
        </row>
        <row r="305">
          <cell r="B305" t="str">
            <v>ENUC_GOE</v>
          </cell>
          <cell r="C305" t="str">
            <v>VAR_fin</v>
          </cell>
          <cell r="D305" t="str">
            <v>URN</v>
          </cell>
          <cell r="I305">
            <v>68.007978520043267</v>
          </cell>
          <cell r="J305"/>
          <cell r="K305"/>
        </row>
        <row r="306">
          <cell r="B306" t="str">
            <v>ENUC_GOE</v>
          </cell>
          <cell r="C306" t="str">
            <v>VAR_cap</v>
          </cell>
          <cell r="D306" t="str">
            <v>-</v>
          </cell>
          <cell r="I306">
            <v>0.7667740424476579</v>
          </cell>
          <cell r="J306"/>
          <cell r="K306"/>
        </row>
        <row r="307">
          <cell r="B307" t="str">
            <v>D-RNGA</v>
          </cell>
          <cell r="C307" t="str">
            <v>VAR_fout</v>
          </cell>
          <cell r="D307" t="str">
            <v>CO2</v>
          </cell>
          <cell r="I307">
            <v>2352.6071619740701</v>
          </cell>
          <cell r="J307">
            <v>2612.27107522392</v>
          </cell>
          <cell r="K307">
            <v>2132.3776271710999</v>
          </cell>
        </row>
        <row r="308">
          <cell r="B308" t="str">
            <v>D-RNGA</v>
          </cell>
          <cell r="C308" t="str">
            <v>VAR_fout</v>
          </cell>
          <cell r="D308" t="str">
            <v>RNGA</v>
          </cell>
          <cell r="I308">
            <v>41.592382742905059</v>
          </cell>
          <cell r="J308">
            <v>46.169397854500644</v>
          </cell>
          <cell r="K308">
            <v>37.687732622502232</v>
          </cell>
        </row>
        <row r="309">
          <cell r="B309" t="str">
            <v>D-RNGA</v>
          </cell>
          <cell r="C309" t="str">
            <v>VAR_fin</v>
          </cell>
          <cell r="D309" t="str">
            <v>NGA</v>
          </cell>
          <cell r="I309">
            <v>41.712892942802597</v>
          </cell>
          <cell r="J309">
            <v>46.316863035885007</v>
          </cell>
          <cell r="K309">
            <v>37.808113956934349</v>
          </cell>
        </row>
        <row r="310">
          <cell r="B310" t="str">
            <v>D-RNGA</v>
          </cell>
          <cell r="C310" t="str">
            <v>VAR_fin</v>
          </cell>
          <cell r="D310" t="str">
            <v>BNGA</v>
          </cell>
          <cell r="I310">
            <v>1.2361640727189543E-2</v>
          </cell>
          <cell r="J310">
            <v>2.8481370638635486E-5</v>
          </cell>
          <cell r="K310">
            <v>1.6634433371167982E-5</v>
          </cell>
        </row>
        <row r="311">
          <cell r="B311" t="str">
            <v>D-RNGA</v>
          </cell>
          <cell r="C311" t="str">
            <v>VAR_ncap</v>
          </cell>
          <cell r="D311" t="str">
            <v>-</v>
          </cell>
          <cell r="I311">
            <v>3.8620450515577502E-8</v>
          </cell>
          <cell r="J311">
            <v>6.2800881690752099E-8</v>
          </cell>
          <cell r="K311">
            <v>0.394045370740431</v>
          </cell>
        </row>
        <row r="312">
          <cell r="B312" t="str">
            <v>D-RNGA</v>
          </cell>
          <cell r="C312" t="str">
            <v>VAR_cap</v>
          </cell>
          <cell r="D312" t="str">
            <v>-</v>
          </cell>
          <cell r="I312">
            <v>3.0972401422864126</v>
          </cell>
          <cell r="J312">
            <v>3.0972402050872945</v>
          </cell>
          <cell r="K312">
            <v>1.947327816468025</v>
          </cell>
        </row>
        <row r="313">
          <cell r="B313" t="str">
            <v>RHES-CHPGFC</v>
          </cell>
          <cell r="C313" t="str">
            <v>VAR_fout</v>
          </cell>
          <cell r="D313" t="str">
            <v>CO2_R</v>
          </cell>
          <cell r="I313">
            <v>9.0550958414346693E-3</v>
          </cell>
          <cell r="J313">
            <v>8.9386104939452905E-3</v>
          </cell>
          <cell r="K313">
            <v>8.5563843666932992E-3</v>
          </cell>
        </row>
        <row r="314">
          <cell r="B314" t="str">
            <v>RHES-CHPGFC</v>
          </cell>
          <cell r="C314" t="str">
            <v>VAR_fout</v>
          </cell>
          <cell r="D314" t="str">
            <v>RHES_NKEV_GAS_ELC_CHP</v>
          </cell>
          <cell r="I314">
            <v>6.9037078223704054E-5</v>
          </cell>
          <cell r="J314">
            <v>6.973384073290661E-5</v>
          </cell>
          <cell r="K314">
            <v>6.8269024202340171E-5</v>
          </cell>
        </row>
        <row r="315">
          <cell r="B315" t="str">
            <v>RHES-CHPGFC</v>
          </cell>
          <cell r="C315" t="str">
            <v>VAR_fout</v>
          </cell>
          <cell r="D315" t="str">
            <v>RHES_LTH_CHPNGA</v>
          </cell>
          <cell r="I315">
            <v>7.5250415263837327E-5</v>
          </cell>
          <cell r="J315">
            <v>7.3917871176880991E-5</v>
          </cell>
          <cell r="K315">
            <v>6.8269024202340171E-5</v>
          </cell>
        </row>
        <row r="316">
          <cell r="B316" t="str">
            <v>RHES-CHPGFC</v>
          </cell>
          <cell r="C316" t="str">
            <v>VAR_fin</v>
          </cell>
          <cell r="D316" t="str">
            <v>RNGA</v>
          </cell>
          <cell r="I316">
            <v>1.6055134470628835E-4</v>
          </cell>
          <cell r="J316">
            <v>1.5848600166569685E-4</v>
          </cell>
          <cell r="K316">
            <v>1.5170894267186718E-4</v>
          </cell>
        </row>
        <row r="317">
          <cell r="B317" t="str">
            <v>RHES-CHPGFC</v>
          </cell>
          <cell r="C317" t="str">
            <v>VAR_ncap</v>
          </cell>
          <cell r="D317" t="str">
            <v>-</v>
          </cell>
          <cell r="I317">
            <v>4.1610354042661002E-6</v>
          </cell>
          <cell r="J317">
            <v>6.0018780669795497E-8</v>
          </cell>
          <cell r="K317">
            <v>2.1594627970777799E-6</v>
          </cell>
        </row>
        <row r="318">
          <cell r="B318" t="str">
            <v>RHES-CHPGFC</v>
          </cell>
          <cell r="C318" t="str">
            <v>VAR_cap</v>
          </cell>
          <cell r="D318" t="str">
            <v>-</v>
          </cell>
          <cell r="I318">
            <v>6.1166965789299002E-6</v>
          </cell>
          <cell r="J318">
            <v>6.17671535959969E-6</v>
          </cell>
          <cell r="K318">
            <v>6.0406544091156011E-6</v>
          </cell>
        </row>
        <row r="319">
          <cell r="B319" t="str">
            <v>G-INTC-TRA</v>
          </cell>
          <cell r="C319" t="str">
            <v>VAR_fout</v>
          </cell>
          <cell r="D319" t="str">
            <v>TRAN_ELC</v>
          </cell>
          <cell r="I319">
            <v>36.141017887848967</v>
          </cell>
          <cell r="J319">
            <v>38.662452264492451</v>
          </cell>
          <cell r="K319">
            <v>37.809403846454046</v>
          </cell>
        </row>
        <row r="320">
          <cell r="B320" t="str">
            <v>G-INTC-TRA</v>
          </cell>
          <cell r="C320" t="str">
            <v>VAR_fin</v>
          </cell>
          <cell r="D320" t="str">
            <v>ELC3</v>
          </cell>
          <cell r="I320">
            <v>36.13956373405064</v>
          </cell>
          <cell r="J320">
            <v>20.184074343962973</v>
          </cell>
          <cell r="K320">
            <v>17.349251764986864</v>
          </cell>
        </row>
        <row r="321">
          <cell r="B321" t="str">
            <v>G-INTC-TRA</v>
          </cell>
          <cell r="C321" t="str">
            <v>VAR_fin</v>
          </cell>
          <cell r="D321" t="str">
            <v>ELC5</v>
          </cell>
          <cell r="I321">
            <v>1.4541537983035664E-3</v>
          </cell>
          <cell r="J321">
            <v>18.478377920529471</v>
          </cell>
          <cell r="K321">
            <v>20.460152081467246</v>
          </cell>
        </row>
        <row r="322">
          <cell r="B322" t="str">
            <v>G-INTC-TRA</v>
          </cell>
          <cell r="C322" t="str">
            <v>VAR_ncap</v>
          </cell>
          <cell r="D322" t="str">
            <v>-</v>
          </cell>
          <cell r="I322">
            <v>0.16372043707977199</v>
          </cell>
          <cell r="J322">
            <v>3.3209650559433702E-7</v>
          </cell>
          <cell r="K322">
            <v>3.2423425752870798E-7</v>
          </cell>
        </row>
        <row r="323">
          <cell r="B323" t="str">
            <v>G-INTC-TRA</v>
          </cell>
          <cell r="C323" t="str">
            <v>VAR_cap</v>
          </cell>
          <cell r="D323" t="str">
            <v>-</v>
          </cell>
          <cell r="I323">
            <v>1.1576536652556051</v>
          </cell>
          <cell r="J323">
            <v>1.2819474543353522</v>
          </cell>
          <cell r="K323">
            <v>1.2819478664527171</v>
          </cell>
        </row>
        <row r="324">
          <cell r="B324" t="str">
            <v>SCOM-SWHSTG-CHPBIO</v>
          </cell>
          <cell r="C324" t="str">
            <v>VAR_fout</v>
          </cell>
          <cell r="D324" t="str">
            <v>AUX_SCOM-CHPBIO_OUT</v>
          </cell>
          <cell r="I324">
            <v>10.472557210670949</v>
          </cell>
          <cell r="J324">
            <v>13.364215558345816</v>
          </cell>
          <cell r="K324">
            <v>99.584842238857178</v>
          </cell>
        </row>
        <row r="325">
          <cell r="B325" t="str">
            <v>SCOM-SWHSTG-CHPBIO</v>
          </cell>
          <cell r="C325" t="str">
            <v>VAR_fout</v>
          </cell>
          <cell r="D325" t="str">
            <v>SCOM_LTH_CHPBIO</v>
          </cell>
          <cell r="I325">
            <v>10.484206328814061</v>
          </cell>
          <cell r="J325">
            <v>13.364215558345807</v>
          </cell>
          <cell r="K325">
            <v>99.584842238857163</v>
          </cell>
        </row>
        <row r="326">
          <cell r="B326" t="str">
            <v>SCOM-SWHSTG-CHPBIO</v>
          </cell>
          <cell r="C326" t="str">
            <v>VAR_fin</v>
          </cell>
          <cell r="D326" t="str">
            <v>SCOM_LTH_CHPBIO</v>
          </cell>
          <cell r="I326">
            <v>11.649116587963727</v>
          </cell>
          <cell r="J326">
            <v>14.370123194589803</v>
          </cell>
          <cell r="K326">
            <v>100.59074988768727</v>
          </cell>
        </row>
        <row r="327">
          <cell r="B327" t="str">
            <v>SCOM-SWHSTG-CHPBIO</v>
          </cell>
          <cell r="C327" t="str">
            <v>VAR_fin</v>
          </cell>
          <cell r="D327" t="str">
            <v>AUX_SCOM-CHPBIO_IN</v>
          </cell>
          <cell r="I327">
            <v>11.649116587963727</v>
          </cell>
          <cell r="J327">
            <v>14.370123194589803</v>
          </cell>
          <cell r="K327">
            <v>100.59074988768727</v>
          </cell>
        </row>
        <row r="328">
          <cell r="B328" t="str">
            <v>SCOM-SWHSTG-CHPBIO</v>
          </cell>
          <cell r="C328" t="str">
            <v>VAR_ncap</v>
          </cell>
          <cell r="D328" t="str">
            <v>-</v>
          </cell>
          <cell r="I328">
            <v>0.100367858857718</v>
          </cell>
          <cell r="J328">
            <v>0.60167894607724204</v>
          </cell>
          <cell r="K328">
            <v>5.7089284243406802</v>
          </cell>
        </row>
        <row r="329">
          <cell r="B329" t="str">
            <v>SCOM-SWHSTG-CHPBIO</v>
          </cell>
          <cell r="C329" t="str">
            <v>VAR_cap</v>
          </cell>
          <cell r="D329" t="str">
            <v>-</v>
          </cell>
          <cell r="I329">
            <v>0.65540595703941595</v>
          </cell>
          <cell r="J329">
            <v>0.83388281065831105</v>
          </cell>
          <cell r="K329">
            <v>6.1880404237115636</v>
          </cell>
        </row>
        <row r="330">
          <cell r="B330" t="str">
            <v>SCOM-SWHSTG-CHPHFC</v>
          </cell>
          <cell r="C330" t="str">
            <v>VAR_fout</v>
          </cell>
          <cell r="D330" t="str">
            <v>AUX_SCOM-CHPHFC_OUT</v>
          </cell>
          <cell r="I330">
            <v>3.4863541628026515E-5</v>
          </cell>
          <cell r="J330">
            <v>1.8032866359323711E-5</v>
          </cell>
          <cell r="K330">
            <v>9.598138545830155E-6</v>
          </cell>
        </row>
        <row r="331">
          <cell r="B331" t="str">
            <v>SCOM-SWHSTG-CHPHFC</v>
          </cell>
          <cell r="C331" t="str">
            <v>VAR_fout</v>
          </cell>
          <cell r="D331" t="str">
            <v>SCOM_LTH_CHPHFC</v>
          </cell>
          <cell r="I331">
            <v>3.4902321985788488E-5</v>
          </cell>
          <cell r="J331">
            <v>1.8032866359323694E-5</v>
          </cell>
          <cell r="K331">
            <v>9.5981385458301533E-6</v>
          </cell>
        </row>
        <row r="332">
          <cell r="B332" t="str">
            <v>SCOM-SWHSTG-CHPHFC</v>
          </cell>
          <cell r="C332" t="str">
            <v>VAR_fin</v>
          </cell>
          <cell r="D332" t="str">
            <v>SCOM_LTH_CHPHFC</v>
          </cell>
          <cell r="I332">
            <v>3.4902321985788488E-5</v>
          </cell>
          <cell r="J332">
            <v>1.8032866359323694E-5</v>
          </cell>
          <cell r="K332">
            <v>9.5981385458301533E-6</v>
          </cell>
        </row>
        <row r="333">
          <cell r="B333" t="str">
            <v>SCOM-SWHSTG-CHPHFC</v>
          </cell>
          <cell r="C333" t="str">
            <v>VAR_fin</v>
          </cell>
          <cell r="D333" t="str">
            <v>AUX_SCOM-CHPHFC_IN</v>
          </cell>
          <cell r="I333">
            <v>3.4902321985788488E-5</v>
          </cell>
          <cell r="J333">
            <v>1.8032866359323694E-5</v>
          </cell>
          <cell r="K333">
            <v>9.5981385458301533E-6</v>
          </cell>
        </row>
        <row r="334">
          <cell r="B334" t="str">
            <v>SCOM-SWHSTG-CHPHFC</v>
          </cell>
          <cell r="C334" t="str">
            <v>VAR_ncap</v>
          </cell>
          <cell r="D334" t="str">
            <v>-</v>
          </cell>
          <cell r="I334">
            <v>1.26127531488185E-4</v>
          </cell>
          <cell r="J334">
            <v>1.7593992045242699E-5</v>
          </cell>
          <cell r="K334">
            <v>1.5671100680152101E-5</v>
          </cell>
        </row>
        <row r="335">
          <cell r="B335" t="str">
            <v>SCOM-SWHSTG-CHPHFC</v>
          </cell>
          <cell r="C335" t="str">
            <v>VAR_cap</v>
          </cell>
          <cell r="D335" t="str">
            <v>-</v>
          </cell>
          <cell r="I335">
            <v>1.6954257675222637E-4</v>
          </cell>
          <cell r="J335">
            <v>1.4373344465782201E-4</v>
          </cell>
          <cell r="K335">
            <v>8.0050484655099725E-5</v>
          </cell>
        </row>
        <row r="336">
          <cell r="B336" t="str">
            <v>D-IHFO</v>
          </cell>
          <cell r="C336" t="str">
            <v>VAR_fout</v>
          </cell>
          <cell r="D336" t="str">
            <v>CO2</v>
          </cell>
          <cell r="I336">
            <v>1.6536208704431801E-2</v>
          </cell>
          <cell r="J336">
            <v>1.1678650864298701E-2</v>
          </cell>
          <cell r="K336"/>
        </row>
        <row r="337">
          <cell r="B337" t="str">
            <v>D-IHFO</v>
          </cell>
          <cell r="C337" t="str">
            <v>VAR_fout</v>
          </cell>
          <cell r="D337" t="str">
            <v>IHFO</v>
          </cell>
          <cell r="I337">
            <v>2.1116928243955946E-4</v>
          </cell>
          <cell r="J337">
            <v>1.491377114885556E-4</v>
          </cell>
          <cell r="K337"/>
        </row>
        <row r="338">
          <cell r="B338" t="str">
            <v>D-IHFO</v>
          </cell>
          <cell r="C338" t="str">
            <v>VAR_fin</v>
          </cell>
          <cell r="D338" t="str">
            <v>HFO</v>
          </cell>
          <cell r="I338">
            <v>2.1475595720041343E-4</v>
          </cell>
          <cell r="J338">
            <v>1.5167079044543772E-4</v>
          </cell>
          <cell r="K338"/>
        </row>
        <row r="339">
          <cell r="B339" t="str">
            <v>RHNM-CHPNGA</v>
          </cell>
          <cell r="C339" t="str">
            <v>VAR_fout</v>
          </cell>
          <cell r="D339" t="str">
            <v>CO2_R</v>
          </cell>
          <cell r="I339">
            <v>114.86037938309001</v>
          </cell>
          <cell r="J339">
            <v>386.03188877694498</v>
          </cell>
          <cell r="K339">
            <v>305.78948010597998</v>
          </cell>
        </row>
        <row r="340">
          <cell r="B340" t="str">
            <v>RHNM-CHPNGA</v>
          </cell>
          <cell r="C340" t="str">
            <v>VAR_fout</v>
          </cell>
          <cell r="D340" t="str">
            <v>RHNM_NKEV_GAS_ELC_CHP</v>
          </cell>
          <cell r="I340">
            <v>0.61439570555034262</v>
          </cell>
          <cell r="J340">
            <v>2.0762782306235468</v>
          </cell>
          <cell r="K340">
            <v>1.6678769203101567</v>
          </cell>
        </row>
        <row r="341">
          <cell r="B341" t="str">
            <v>RHNM-CHPNGA</v>
          </cell>
          <cell r="C341" t="str">
            <v>VAR_fout</v>
          </cell>
          <cell r="D341" t="str">
            <v>RHNM_LTH_CHPNGA</v>
          </cell>
          <cell r="I341">
            <v>1.2543072983257297</v>
          </cell>
          <cell r="J341">
            <v>4.1865938092900965</v>
          </cell>
          <cell r="K341">
            <v>3.2819513593199825</v>
          </cell>
        </row>
        <row r="342">
          <cell r="B342" t="str">
            <v>RHNM-CHPNGA</v>
          </cell>
          <cell r="C342" t="str">
            <v>VAR_fin</v>
          </cell>
          <cell r="D342" t="str">
            <v>RNGA</v>
          </cell>
          <cell r="I342">
            <v>2.0365315493455718</v>
          </cell>
          <cell r="J342">
            <v>6.8445370350522143</v>
          </cell>
          <cell r="K342">
            <v>5.4217992926592178</v>
          </cell>
        </row>
        <row r="343">
          <cell r="B343" t="str">
            <v>RHNM-CHPNGA</v>
          </cell>
          <cell r="C343" t="str">
            <v>VAR_ncap</v>
          </cell>
          <cell r="D343" t="str">
            <v>-</v>
          </cell>
          <cell r="I343">
            <v>6.3595316097267898E-3</v>
          </cell>
          <cell r="J343">
            <v>0.10852977988707301</v>
          </cell>
          <cell r="K343">
            <v>5.4043346032639195E-7</v>
          </cell>
        </row>
        <row r="344">
          <cell r="B344" t="str">
            <v>RHNM-CHPNGA</v>
          </cell>
          <cell r="C344" t="str">
            <v>VAR_cap</v>
          </cell>
          <cell r="D344" t="str">
            <v>-</v>
          </cell>
          <cell r="I344">
            <v>4.5590267739607455E-2</v>
          </cell>
          <cell r="J344">
            <v>0.15406687957841347</v>
          </cell>
          <cell r="K344">
            <v>0.12376210488370695</v>
          </cell>
        </row>
        <row r="345">
          <cell r="B345" t="str">
            <v>G-INTC-EXP00-DE</v>
          </cell>
          <cell r="C345" t="str">
            <v>VAR_fout</v>
          </cell>
          <cell r="D345" t="str">
            <v>ELC_E-DE</v>
          </cell>
          <cell r="I345">
            <v>1.0847395975649158E-4</v>
          </cell>
          <cell r="J345">
            <v>1.924451488416514E-4</v>
          </cell>
          <cell r="K345">
            <v>5.9170992662555695E-5</v>
          </cell>
        </row>
        <row r="346">
          <cell r="B346" t="str">
            <v>G-INTC-EXP00-DE</v>
          </cell>
          <cell r="C346" t="str">
            <v>VAR_fin</v>
          </cell>
          <cell r="D346" t="str">
            <v>ELC</v>
          </cell>
          <cell r="I346">
            <v>1.0847395975649158E-4</v>
          </cell>
          <cell r="J346">
            <v>1.924451488416514E-4</v>
          </cell>
          <cell r="K346">
            <v>5.9170992662555695E-5</v>
          </cell>
        </row>
        <row r="347">
          <cell r="B347" t="str">
            <v>G-INTC-EXP00-DE</v>
          </cell>
          <cell r="C347" t="str">
            <v>VAR_ncap</v>
          </cell>
          <cell r="D347" t="str">
            <v>-</v>
          </cell>
          <cell r="I347">
            <v>2.5395270398836802E-6</v>
          </cell>
          <cell r="J347">
            <v>3.7971724887702299E-6</v>
          </cell>
          <cell r="K347">
            <v>5.8650947191651197E-6</v>
          </cell>
        </row>
        <row r="348">
          <cell r="B348" t="str">
            <v>G-INTC-EXP00-DE</v>
          </cell>
          <cell r="C348" t="str">
            <v>VAR_cap</v>
          </cell>
          <cell r="D348" t="str">
            <v>-</v>
          </cell>
          <cell r="I348">
            <v>1.0204667306457083E-4</v>
          </cell>
          <cell r="J348">
            <v>1.0214243133166434E-4</v>
          </cell>
          <cell r="K348">
            <v>5.7557891660398042E-5</v>
          </cell>
        </row>
        <row r="349">
          <cell r="B349" t="str">
            <v>CEN-EBAT</v>
          </cell>
          <cell r="C349" t="str">
            <v>VAR_fout</v>
          </cell>
          <cell r="D349" t="str">
            <v>ELC13</v>
          </cell>
          <cell r="I349">
            <v>3.8199877882230386E-2</v>
          </cell>
          <cell r="J349">
            <v>3.8207503464767104E-2</v>
          </cell>
          <cell r="K349">
            <v>0.32309254406168636</v>
          </cell>
        </row>
        <row r="350">
          <cell r="B350" t="str">
            <v>CEN-EBAT</v>
          </cell>
          <cell r="C350" t="str">
            <v>VAR_fout</v>
          </cell>
          <cell r="D350" t="str">
            <v>AUX_CEN-EBAT_OUT</v>
          </cell>
          <cell r="I350">
            <v>3.8199877882230247E-2</v>
          </cell>
          <cell r="J350">
            <v>3.8207503464766972E-2</v>
          </cell>
          <cell r="K350">
            <v>0.32309254406168519</v>
          </cell>
        </row>
        <row r="351">
          <cell r="B351" t="str">
            <v>CEN-EBAT</v>
          </cell>
          <cell r="C351" t="str">
            <v>VAR_fin</v>
          </cell>
          <cell r="D351" t="str">
            <v>AUX_CEN-EBAT_IN</v>
          </cell>
          <cell r="I351">
            <v>4.4057948608485775E-2</v>
          </cell>
          <cell r="J351">
            <v>4.4066728152097806E-2</v>
          </cell>
          <cell r="K351">
            <v>0.37263892066536403</v>
          </cell>
        </row>
        <row r="352">
          <cell r="B352" t="str">
            <v>CEN-EBAT</v>
          </cell>
          <cell r="C352" t="str">
            <v>VAR_fin</v>
          </cell>
          <cell r="D352" t="str">
            <v>ELC13</v>
          </cell>
          <cell r="I352">
            <v>4.4057948608485775E-2</v>
          </cell>
          <cell r="J352">
            <v>4.4066728152097806E-2</v>
          </cell>
          <cell r="K352">
            <v>0.37263892066536403</v>
          </cell>
        </row>
        <row r="353">
          <cell r="B353" t="str">
            <v>CEN-EBAT</v>
          </cell>
          <cell r="C353" t="str">
            <v>VAR_ncap</v>
          </cell>
          <cell r="D353" t="str">
            <v>-</v>
          </cell>
          <cell r="I353">
            <v>1.1006695862123699E-2</v>
          </cell>
          <cell r="J353">
            <v>2.08859370188333E-2</v>
          </cell>
          <cell r="K353">
            <v>9.4589375485689894E-2</v>
          </cell>
        </row>
        <row r="354">
          <cell r="B354" t="str">
            <v>CEN-EBAT</v>
          </cell>
          <cell r="C354" t="str">
            <v>VAR_cap</v>
          </cell>
          <cell r="D354" t="str">
            <v>-</v>
          </cell>
          <cell r="I354">
            <v>3.4398204804376331E-2</v>
          </cell>
          <cell r="J354">
            <v>3.5474950807269694E-2</v>
          </cell>
          <cell r="K354">
            <v>0.10699525023719224</v>
          </cell>
        </row>
        <row r="355">
          <cell r="B355" t="str">
            <v>ESOL-PV</v>
          </cell>
          <cell r="C355" t="str">
            <v>VAR_fout</v>
          </cell>
          <cell r="D355" t="str">
            <v>ELC35</v>
          </cell>
          <cell r="I355">
            <v>0.82965018401205382</v>
          </cell>
          <cell r="J355">
            <v>1.4212511384763704</v>
          </cell>
          <cell r="K355">
            <v>3.3856386657908377</v>
          </cell>
        </row>
        <row r="356">
          <cell r="B356" t="str">
            <v>ESOL-PV</v>
          </cell>
          <cell r="C356" t="str">
            <v>VAR_fin</v>
          </cell>
          <cell r="D356" t="str">
            <v>SOL</v>
          </cell>
          <cell r="I356">
            <v>0.82965018401205382</v>
          </cell>
          <cell r="J356">
            <v>1.4212511384763704</v>
          </cell>
          <cell r="K356">
            <v>3.3856386657908377</v>
          </cell>
        </row>
        <row r="357">
          <cell r="B357" t="str">
            <v>ESOL-PV</v>
          </cell>
          <cell r="C357" t="str">
            <v>VAR_fin</v>
          </cell>
          <cell r="D357" t="str">
            <v>SOLPVC</v>
          </cell>
          <cell r="I357">
            <v>0.82965018401205404</v>
          </cell>
          <cell r="J357">
            <v>1.42125113847637</v>
          </cell>
          <cell r="K357">
            <v>3.3856386657908399</v>
          </cell>
        </row>
        <row r="358">
          <cell r="B358" t="str">
            <v>ESOL-PV</v>
          </cell>
          <cell r="C358" t="str">
            <v>VAR_ncap</v>
          </cell>
          <cell r="D358" t="str">
            <v>-</v>
          </cell>
          <cell r="I358">
            <v>0.170540448252573</v>
          </cell>
          <cell r="J358">
            <v>0.17054148595805399</v>
          </cell>
          <cell r="K358">
            <v>0.66338057816301499</v>
          </cell>
        </row>
        <row r="359">
          <cell r="B359" t="str">
            <v>ESOL-PV</v>
          </cell>
          <cell r="C359" t="str">
            <v>VAR_cap</v>
          </cell>
          <cell r="D359" t="str">
            <v>-</v>
          </cell>
          <cell r="I359">
            <v>0.239164268168333</v>
          </cell>
          <cell r="J359">
            <v>0.40970575412638699</v>
          </cell>
          <cell r="K359">
            <v>0.975981379773457</v>
          </cell>
        </row>
        <row r="360">
          <cell r="B360" t="str">
            <v>RHEM-SHSTG-CHPNGA</v>
          </cell>
          <cell r="C360" t="str">
            <v>VAR_fout</v>
          </cell>
          <cell r="D360" t="str">
            <v>RHEM_LTH_CHPNGA</v>
          </cell>
          <cell r="I360">
            <v>0.94849195762802718</v>
          </cell>
          <cell r="J360">
            <v>16.25726138192891</v>
          </cell>
          <cell r="K360">
            <v>21.991899523069492</v>
          </cell>
        </row>
        <row r="361">
          <cell r="B361" t="str">
            <v>RHEM-SHSTG-CHPNGA</v>
          </cell>
          <cell r="C361" t="str">
            <v>VAR_fout</v>
          </cell>
          <cell r="D361" t="str">
            <v>AUX_REM-CHPNGA_OUT</v>
          </cell>
          <cell r="I361">
            <v>0.947620982460326</v>
          </cell>
          <cell r="J361">
            <v>16.257261381928966</v>
          </cell>
          <cell r="K361">
            <v>21.991899523069517</v>
          </cell>
        </row>
        <row r="362">
          <cell r="B362" t="str">
            <v>RHEM-SHSTG-CHPNGA</v>
          </cell>
          <cell r="C362" t="str">
            <v>VAR_fin</v>
          </cell>
          <cell r="D362" t="str">
            <v>AUX_REM-CHPNGA_IN</v>
          </cell>
          <cell r="I362">
            <v>1.1496860094811225</v>
          </cell>
          <cell r="J362">
            <v>19.126189861092818</v>
          </cell>
          <cell r="K362">
            <v>24.435443914521635</v>
          </cell>
        </row>
        <row r="363">
          <cell r="B363" t="str">
            <v>RHEM-SHSTG-CHPNGA</v>
          </cell>
          <cell r="C363" t="str">
            <v>VAR_fin</v>
          </cell>
          <cell r="D363" t="str">
            <v>RHEM_LTH_CHPNGA</v>
          </cell>
          <cell r="I363">
            <v>1.1496860094811225</v>
          </cell>
          <cell r="J363">
            <v>19.126189861092818</v>
          </cell>
          <cell r="K363">
            <v>24.435443914521635</v>
          </cell>
        </row>
        <row r="364">
          <cell r="B364" t="str">
            <v>RHEM-SHSTG-CHPNGA</v>
          </cell>
          <cell r="C364" t="str">
            <v>VAR_ncap</v>
          </cell>
          <cell r="D364" t="str">
            <v>-</v>
          </cell>
          <cell r="I364">
            <v>1.6281901206549699E-2</v>
          </cell>
          <cell r="J364">
            <v>0.98501883764656495</v>
          </cell>
          <cell r="K364">
            <v>0.67297239913463902</v>
          </cell>
        </row>
        <row r="365">
          <cell r="B365" t="str">
            <v>RHEM-SHSTG-CHPNGA</v>
          </cell>
          <cell r="C365" t="str">
            <v>VAR_cap</v>
          </cell>
          <cell r="D365" t="str">
            <v>-</v>
          </cell>
          <cell r="I365">
            <v>6.0132853097909958E-2</v>
          </cell>
          <cell r="J365">
            <v>1.0310310432575982</v>
          </cell>
          <cell r="K365">
            <v>1.39471809994166</v>
          </cell>
        </row>
        <row r="366">
          <cell r="B366" t="str">
            <v>RHNS-ESOLPV</v>
          </cell>
          <cell r="C366" t="str">
            <v>VAR_fout</v>
          </cell>
          <cell r="D366" t="str">
            <v>RHNS_SOL_ELC</v>
          </cell>
          <cell r="I366">
            <v>3.0074247895604643E-4</v>
          </cell>
          <cell r="J366">
            <v>3.1639661371698092E-4</v>
          </cell>
          <cell r="K366">
            <v>3.4979478503996978E-4</v>
          </cell>
        </row>
        <row r="367">
          <cell r="B367" t="str">
            <v>RHNS-ESOLPV</v>
          </cell>
          <cell r="C367" t="str">
            <v>VAR_fin</v>
          </cell>
          <cell r="D367" t="str">
            <v>SOL</v>
          </cell>
          <cell r="I367">
            <v>3.0074247895604643E-4</v>
          </cell>
          <cell r="J367">
            <v>3.1639661371698092E-4</v>
          </cell>
          <cell r="K367">
            <v>3.4979478503996978E-4</v>
          </cell>
        </row>
        <row r="368">
          <cell r="B368" t="str">
            <v>RHNS-ESOLPV</v>
          </cell>
          <cell r="C368" t="str">
            <v>VAR_fin</v>
          </cell>
          <cell r="D368" t="str">
            <v>SOLPVC</v>
          </cell>
          <cell r="I368">
            <v>3.00742478956046E-4</v>
          </cell>
          <cell r="J368">
            <v>3.1639661371698097E-4</v>
          </cell>
          <cell r="K368">
            <v>3.4979478503996999E-4</v>
          </cell>
        </row>
        <row r="369">
          <cell r="B369" t="str">
            <v>RHNS-ESOLPV</v>
          </cell>
          <cell r="C369" t="str">
            <v>VAR_ncap</v>
          </cell>
          <cell r="D369" t="str">
            <v>-</v>
          </cell>
          <cell r="I369">
            <v>4.4511911121504396E-6</v>
          </cell>
          <cell r="J369">
            <v>5.5258939423387303E-6</v>
          </cell>
          <cell r="K369">
            <v>9.1974187615408693E-5</v>
          </cell>
        </row>
        <row r="370">
          <cell r="B370" t="str">
            <v>RHNS-ESOLPV</v>
          </cell>
          <cell r="C370" t="str">
            <v>VAR_cap</v>
          </cell>
          <cell r="D370" t="str">
            <v>-</v>
          </cell>
          <cell r="I370">
            <v>8.7011885272894797E-5</v>
          </cell>
          <cell r="J370">
            <v>9.1553249637743795E-5</v>
          </cell>
          <cell r="K370">
            <v>1.01067399349651E-4</v>
          </cell>
        </row>
        <row r="371">
          <cell r="B371" t="str">
            <v>RHSA-WHSTG-CHP</v>
          </cell>
          <cell r="C371" t="str">
            <v>VAR_fout</v>
          </cell>
          <cell r="D371" t="str">
            <v>AUX_RHSA-CHP_OUT</v>
          </cell>
          <cell r="I371">
            <v>0.11797303614937327</v>
          </cell>
          <cell r="J371">
            <v>0.2545524063190891</v>
          </cell>
          <cell r="K371">
            <v>0.22228250436259722</v>
          </cell>
        </row>
        <row r="372">
          <cell r="B372" t="str">
            <v>RHSA-WHSTG-CHP</v>
          </cell>
          <cell r="C372" t="str">
            <v>VAR_fout</v>
          </cell>
          <cell r="D372" t="str">
            <v>RHSA_LTH</v>
          </cell>
          <cell r="I372">
            <v>0.11808146724877509</v>
          </cell>
          <cell r="J372">
            <v>0.2545524063190881</v>
          </cell>
          <cell r="K372">
            <v>0.22228250436259694</v>
          </cell>
        </row>
        <row r="373">
          <cell r="B373" t="str">
            <v>RHSA-WHSTG-CHP</v>
          </cell>
          <cell r="C373" t="str">
            <v>VAR_fin</v>
          </cell>
          <cell r="D373" t="str">
            <v>RHSA_LTH</v>
          </cell>
          <cell r="I373">
            <v>0.14312783932445611</v>
          </cell>
          <cell r="J373">
            <v>0.29947341919892606</v>
          </cell>
          <cell r="K373">
            <v>0.24698056040288502</v>
          </cell>
        </row>
        <row r="374">
          <cell r="B374" t="str">
            <v>RHSA-WHSTG-CHP</v>
          </cell>
          <cell r="C374" t="str">
            <v>VAR_fin</v>
          </cell>
          <cell r="D374" t="str">
            <v>AUX_RHSA-CHP_IN</v>
          </cell>
          <cell r="I374">
            <v>0.14312783932445611</v>
          </cell>
          <cell r="J374">
            <v>0.29947341919892606</v>
          </cell>
          <cell r="K374">
            <v>0.24698056040288502</v>
          </cell>
        </row>
        <row r="375">
          <cell r="B375" t="str">
            <v>RHSA-WHSTG-CHP</v>
          </cell>
          <cell r="C375" t="str">
            <v>VAR_ncap</v>
          </cell>
          <cell r="D375" t="str">
            <v>-</v>
          </cell>
          <cell r="I375">
            <v>5.5805990221105498E-3</v>
          </cell>
          <cell r="J375">
            <v>9.4459228863526101E-3</v>
          </cell>
          <cell r="K375">
            <v>4.8845125669640301E-3</v>
          </cell>
        </row>
        <row r="376">
          <cell r="B376" t="str">
            <v>RHSA-WHSTG-CHP</v>
          </cell>
          <cell r="C376" t="str">
            <v>VAR_cap</v>
          </cell>
          <cell r="D376" t="str">
            <v>-</v>
          </cell>
          <cell r="I376">
            <v>7.4921959804252793E-3</v>
          </cell>
          <cell r="J376">
            <v>1.6145340054966175E-2</v>
          </cell>
          <cell r="K376">
            <v>1.4097894265781582E-2</v>
          </cell>
        </row>
        <row r="377">
          <cell r="B377" t="str">
            <v>G-INTC-SER</v>
          </cell>
          <cell r="C377" t="str">
            <v>VAR_fout</v>
          </cell>
          <cell r="D377" t="str">
            <v>ELC35</v>
          </cell>
          <cell r="I377">
            <v>2.1223868084874463E-4</v>
          </cell>
          <cell r="J377">
            <v>1.4901451709565093E-4</v>
          </cell>
          <cell r="K377">
            <v>9.1759028758773683E-5</v>
          </cell>
        </row>
        <row r="378">
          <cell r="B378" t="str">
            <v>G-INTC-SER</v>
          </cell>
          <cell r="C378" t="str">
            <v>VAR_fout</v>
          </cell>
          <cell r="D378" t="str">
            <v>SCOM_ELC</v>
          </cell>
          <cell r="I378">
            <v>46.109228575381323</v>
          </cell>
          <cell r="J378">
            <v>45.637534058876241</v>
          </cell>
          <cell r="K378">
            <v>41.845869261453501</v>
          </cell>
        </row>
        <row r="379">
          <cell r="B379" t="str">
            <v>G-INTC-SER</v>
          </cell>
          <cell r="C379" t="str">
            <v>VAR_fin</v>
          </cell>
          <cell r="D379" t="str">
            <v>ELC5</v>
          </cell>
          <cell r="I379">
            <v>46.109440814062182</v>
          </cell>
          <cell r="J379">
            <v>45.63768226198804</v>
          </cell>
          <cell r="K379">
            <v>41.845960612648703</v>
          </cell>
        </row>
        <row r="380">
          <cell r="B380" t="str">
            <v>G-INTC-SER</v>
          </cell>
          <cell r="C380" t="str">
            <v>VAR_ncap</v>
          </cell>
          <cell r="D380" t="str">
            <v>-</v>
          </cell>
          <cell r="I380">
            <v>1.8726517891918601E-8</v>
          </cell>
          <cell r="J380">
            <v>2.36772516459393E-8</v>
          </cell>
          <cell r="K380">
            <v>4.1119050556304203E-8</v>
          </cell>
        </row>
        <row r="381">
          <cell r="B381" t="str">
            <v>G-INTC-SER</v>
          </cell>
          <cell r="C381" t="str">
            <v>VAR_cap</v>
          </cell>
          <cell r="D381" t="str">
            <v>-</v>
          </cell>
          <cell r="I381">
            <v>4.3683888984357067</v>
          </cell>
          <cell r="J381">
            <v>4.3683889240528799</v>
          </cell>
          <cell r="K381">
            <v>4.3683889667564122</v>
          </cell>
        </row>
        <row r="382">
          <cell r="B382" t="str">
            <v>CHPWOD</v>
          </cell>
          <cell r="C382" t="str">
            <v>VAR_fout</v>
          </cell>
          <cell r="D382" t="str">
            <v>ELC35</v>
          </cell>
          <cell r="I382">
            <v>1.1162462502152593</v>
          </cell>
          <cell r="J382">
            <v>1.0636625546863525</v>
          </cell>
          <cell r="K382">
            <v>1.9694873727621813</v>
          </cell>
        </row>
        <row r="383">
          <cell r="B383" t="str">
            <v>CHPWOD</v>
          </cell>
          <cell r="C383" t="str">
            <v>VAR_fout</v>
          </cell>
          <cell r="D383" t="str">
            <v>LTH</v>
          </cell>
          <cell r="I383">
            <v>2.9191901545979237</v>
          </cell>
          <cell r="J383">
            <v>2.7816740767156851</v>
          </cell>
          <cell r="K383">
            <v>5.1505733139650776</v>
          </cell>
        </row>
        <row r="384">
          <cell r="B384" t="str">
            <v>CHPWOD</v>
          </cell>
          <cell r="C384" t="str">
            <v>VAR_fin</v>
          </cell>
          <cell r="D384" t="str">
            <v>EWOD</v>
          </cell>
          <cell r="I384">
            <v>3.8404323736126207</v>
          </cell>
          <cell r="J384">
            <v>3.4733775145933965</v>
          </cell>
          <cell r="K384">
            <v>6.4360312615481403</v>
          </cell>
        </row>
        <row r="385">
          <cell r="B385" t="str">
            <v>CHPWOD</v>
          </cell>
          <cell r="C385" t="str">
            <v>VAR_ncap</v>
          </cell>
          <cell r="D385" t="str">
            <v>-</v>
          </cell>
          <cell r="I385">
            <v>8.7988493210733895E-4</v>
          </cell>
          <cell r="J385">
            <v>4.1392135147017197E-3</v>
          </cell>
          <cell r="K385">
            <v>6.7542440178196897E-2</v>
          </cell>
        </row>
        <row r="386">
          <cell r="B386" t="str">
            <v>CHPWOD</v>
          </cell>
          <cell r="C386" t="str">
            <v>VAR_cap</v>
          </cell>
          <cell r="D386" t="str">
            <v>-</v>
          </cell>
          <cell r="I386">
            <v>4.1642514179065906E-2</v>
          </cell>
          <cell r="J386">
            <v>3.9680899133790366E-2</v>
          </cell>
          <cell r="K386">
            <v>8.1055368591326393E-2</v>
          </cell>
        </row>
        <row r="387">
          <cell r="B387" t="str">
            <v>G-INTC1</v>
          </cell>
          <cell r="C387" t="str">
            <v>VAR_fout</v>
          </cell>
          <cell r="D387" t="str">
            <v>ELC13</v>
          </cell>
          <cell r="I387">
            <v>135.72802062497442</v>
          </cell>
          <cell r="J387">
            <v>123.70567230800766</v>
          </cell>
          <cell r="K387">
            <v>93.867590439476146</v>
          </cell>
        </row>
        <row r="388">
          <cell r="B388" t="str">
            <v>G-INTC1</v>
          </cell>
          <cell r="C388" t="str">
            <v>VAR_fin</v>
          </cell>
          <cell r="D388" t="str">
            <v>ELC</v>
          </cell>
          <cell r="I388">
            <v>137.9456382732786</v>
          </cell>
          <cell r="J388">
            <v>125.27687180629054</v>
          </cell>
          <cell r="K388">
            <v>94.384192579889344</v>
          </cell>
        </row>
        <row r="389">
          <cell r="B389" t="str">
            <v>G-INTC1</v>
          </cell>
          <cell r="C389" t="str">
            <v>VAR_ncap</v>
          </cell>
          <cell r="D389" t="str">
            <v>-</v>
          </cell>
          <cell r="I389">
            <v>4.14077993880232E-8</v>
          </cell>
          <cell r="J389">
            <v>6.2645682471300198E-8</v>
          </cell>
          <cell r="K389">
            <v>2.0022843183408299E-7</v>
          </cell>
        </row>
        <row r="390">
          <cell r="B390" t="str">
            <v>G-INTC1</v>
          </cell>
          <cell r="C390" t="str">
            <v>VAR_cap</v>
          </cell>
          <cell r="D390" t="str">
            <v>-</v>
          </cell>
          <cell r="I390">
            <v>15.305609246898081</v>
          </cell>
          <cell r="J390">
            <v>15.305609265739214</v>
          </cell>
          <cell r="K390">
            <v>15.305609389009565</v>
          </cell>
        </row>
        <row r="391">
          <cell r="B391" t="str">
            <v>EHYD-RUNS00</v>
          </cell>
          <cell r="C391" t="str">
            <v>VAR_fout</v>
          </cell>
          <cell r="D391" t="str">
            <v>ELC35</v>
          </cell>
          <cell r="I391">
            <v>12.263455321485285</v>
          </cell>
          <cell r="J391">
            <v>12.271538771859175</v>
          </cell>
          <cell r="K391">
            <v>12.28785277107907</v>
          </cell>
        </row>
        <row r="392">
          <cell r="B392" t="str">
            <v>EHYD-RUNS00</v>
          </cell>
          <cell r="C392" t="str">
            <v>VAR_fin</v>
          </cell>
          <cell r="D392" t="str">
            <v>HYDR</v>
          </cell>
          <cell r="I392">
            <v>12.263455321485285</v>
          </cell>
          <cell r="J392">
            <v>12.271538771859175</v>
          </cell>
          <cell r="K392">
            <v>12.28785277107907</v>
          </cell>
        </row>
        <row r="393">
          <cell r="B393" t="str">
            <v>EHYD-RUNS00</v>
          </cell>
          <cell r="C393" t="str">
            <v>VAR_cap</v>
          </cell>
          <cell r="D393" t="str">
            <v>-</v>
          </cell>
          <cell r="I393">
            <v>0.89707999999999899</v>
          </cell>
          <cell r="J393">
            <v>0.89707999999999899</v>
          </cell>
          <cell r="K393">
            <v>0.89707999999999899</v>
          </cell>
        </row>
        <row r="394">
          <cell r="B394" t="str">
            <v>RHNS-SHSTG-CHPWOD</v>
          </cell>
          <cell r="C394" t="str">
            <v>VAR_fout</v>
          </cell>
          <cell r="D394" t="str">
            <v>AUX_RNS-CHPWOD_OUT</v>
          </cell>
          <cell r="I394">
            <v>6.0549855012026444E-4</v>
          </cell>
          <cell r="J394">
            <v>8.3434123012270968E-4</v>
          </cell>
          <cell r="K394">
            <v>8.2042173211987785E-4</v>
          </cell>
        </row>
        <row r="395">
          <cell r="B395" t="str">
            <v>RHNS-SHSTG-CHPWOD</v>
          </cell>
          <cell r="C395" t="str">
            <v>VAR_fout</v>
          </cell>
          <cell r="D395" t="str">
            <v>RHNS_LTH_CHPWOD</v>
          </cell>
          <cell r="I395">
            <v>6.0605507452294802E-4</v>
          </cell>
          <cell r="J395">
            <v>8.3434123012270621E-4</v>
          </cell>
          <cell r="K395">
            <v>8.2042173211987676E-4</v>
          </cell>
        </row>
        <row r="396">
          <cell r="B396" t="str">
            <v>RHNS-SHSTG-CHPWOD</v>
          </cell>
          <cell r="C396" t="str">
            <v>VAR_fin</v>
          </cell>
          <cell r="D396" t="str">
            <v>AUX_RNS-CHPWOD_IN</v>
          </cell>
          <cell r="I396">
            <v>7.3340032536283221E-4</v>
          </cell>
          <cell r="J396">
            <v>9.8157791779148449E-4</v>
          </cell>
          <cell r="K396">
            <v>9.1157970235545259E-4</v>
          </cell>
        </row>
        <row r="397">
          <cell r="B397" t="str">
            <v>RHNS-SHSTG-CHPWOD</v>
          </cell>
          <cell r="C397" t="str">
            <v>VAR_fin</v>
          </cell>
          <cell r="D397" t="str">
            <v>RHNS_LTH_CHPWOD</v>
          </cell>
          <cell r="I397">
            <v>7.3340032536283221E-4</v>
          </cell>
          <cell r="J397">
            <v>9.8157791779148449E-4</v>
          </cell>
          <cell r="K397">
            <v>9.1157970235545259E-4</v>
          </cell>
        </row>
        <row r="398">
          <cell r="B398" t="str">
            <v>RHNS-SHSTG-CHPWOD</v>
          </cell>
          <cell r="C398" t="str">
            <v>VAR_ncap</v>
          </cell>
          <cell r="D398" t="str">
            <v>-</v>
          </cell>
          <cell r="I398">
            <v>2.9237738529784302E-4</v>
          </cell>
          <cell r="J398">
            <v>1.8329676605906499E-5</v>
          </cell>
          <cell r="K398">
            <v>3.69722258688804E-5</v>
          </cell>
        </row>
        <row r="399">
          <cell r="B399" t="str">
            <v>RHNS-SHSTG-CHPWOD</v>
          </cell>
          <cell r="C399" t="str">
            <v>VAR_cap</v>
          </cell>
          <cell r="D399" t="str">
            <v>-</v>
          </cell>
          <cell r="I399">
            <v>3.5951915572801668E-4</v>
          </cell>
          <cell r="J399">
            <v>3.1299786333461297E-4</v>
          </cell>
          <cell r="K399">
            <v>1.7231133338919743E-4</v>
          </cell>
        </row>
        <row r="400">
          <cell r="B400" t="str">
            <v>HPLOIL</v>
          </cell>
          <cell r="C400" t="str">
            <v>VAR_fout</v>
          </cell>
          <cell r="D400" t="str">
            <v>LTH</v>
          </cell>
          <cell r="I400">
            <v>6.1074296580244974E-5</v>
          </cell>
          <cell r="J400">
            <v>6.7052209403781798E-5</v>
          </cell>
          <cell r="K400">
            <v>3.7827983070477117E-5</v>
          </cell>
        </row>
        <row r="401">
          <cell r="B401" t="str">
            <v>HPLOIL</v>
          </cell>
          <cell r="C401" t="str">
            <v>VAR_fout</v>
          </cell>
          <cell r="D401" t="str">
            <v>CO2_E</v>
          </cell>
          <cell r="I401">
            <v>5.26789076011119E-3</v>
          </cell>
          <cell r="J401">
            <v>5.7835085157161899E-3</v>
          </cell>
          <cell r="K401">
            <v>3.2628076563892198E-3</v>
          </cell>
        </row>
        <row r="402">
          <cell r="B402" t="str">
            <v>HPLOIL</v>
          </cell>
          <cell r="C402" t="str">
            <v>VAR_fin</v>
          </cell>
          <cell r="D402" t="str">
            <v>ELFO</v>
          </cell>
          <cell r="I402">
            <v>7.1477486568672852E-5</v>
          </cell>
          <cell r="J402">
            <v>7.8473656929663329E-5</v>
          </cell>
          <cell r="K402">
            <v>4.427147430650226E-5</v>
          </cell>
        </row>
        <row r="403">
          <cell r="B403" t="str">
            <v>HPLOIL</v>
          </cell>
          <cell r="C403" t="str">
            <v>VAR_ncap</v>
          </cell>
          <cell r="D403" t="str">
            <v>-</v>
          </cell>
          <cell r="I403">
            <v>6.7346031755268596E-5</v>
          </cell>
          <cell r="J403">
            <v>2.70414232695175E-6</v>
          </cell>
          <cell r="K403">
            <v>1.1680265007830501E-6</v>
          </cell>
        </row>
        <row r="404">
          <cell r="B404" t="str">
            <v>HPLOIL</v>
          </cell>
          <cell r="C404" t="str">
            <v>VAR_cap</v>
          </cell>
          <cell r="D404" t="str">
            <v>-</v>
          </cell>
          <cell r="I404">
            <v>6.9149647118484068E-5</v>
          </cell>
          <cell r="J404">
            <v>7.0951855559863887E-5</v>
          </cell>
          <cell r="K404">
            <v>5.6880819590236076E-5</v>
          </cell>
        </row>
        <row r="405">
          <cell r="B405" t="str">
            <v>V2G</v>
          </cell>
          <cell r="C405" t="str">
            <v>VAR_fout</v>
          </cell>
          <cell r="D405" t="str">
            <v>ELC35</v>
          </cell>
          <cell r="I405">
            <v>4.1015372394892675E-3</v>
          </cell>
          <cell r="J405">
            <v>4.7671162297662974E-2</v>
          </cell>
          <cell r="K405">
            <v>0.19693871987089381</v>
          </cell>
        </row>
        <row r="406">
          <cell r="B406" t="str">
            <v>V2G</v>
          </cell>
          <cell r="C406" t="str">
            <v>VAR_fin</v>
          </cell>
          <cell r="D406" t="str">
            <v>T-ELC-Bus_c_BatSTGout_S1</v>
          </cell>
          <cell r="I406">
            <v>7.4457528609992349E-5</v>
          </cell>
          <cell r="J406">
            <v>5.6440568728893532E-4</v>
          </cell>
          <cell r="K406">
            <v>3.4171545388314762E-4</v>
          </cell>
        </row>
        <row r="407">
          <cell r="B407" t="str">
            <v>V2G</v>
          </cell>
          <cell r="C407" t="str">
            <v>VAR_fin</v>
          </cell>
          <cell r="D407" t="str">
            <v>T-ELC-Bus_c_BatSTGout_S2</v>
          </cell>
          <cell r="I407">
            <v>5.896139872952228E-5</v>
          </cell>
          <cell r="J407">
            <v>6.197308900206025E-5</v>
          </cell>
          <cell r="K407">
            <v>5.4453815173186069E-5</v>
          </cell>
        </row>
        <row r="408">
          <cell r="B408" t="str">
            <v>V2G</v>
          </cell>
          <cell r="C408" t="str">
            <v>VAR_fin</v>
          </cell>
          <cell r="D408" t="str">
            <v>T-ELC-Bus_c_BatSTGout_S3</v>
          </cell>
          <cell r="I408">
            <v>2.8317203389509343E-5</v>
          </cell>
          <cell r="J408">
            <v>2.3680898337648519E-5</v>
          </cell>
          <cell r="K408">
            <v>3.1499746626662966E-5</v>
          </cell>
        </row>
        <row r="409">
          <cell r="B409" t="str">
            <v>V2G</v>
          </cell>
          <cell r="C409" t="str">
            <v>VAR_fin</v>
          </cell>
          <cell r="D409" t="str">
            <v>T-ELC-Bus_c_BatSTGout_S4</v>
          </cell>
          <cell r="I409">
            <v>3.2789384184566708E-5</v>
          </cell>
          <cell r="J409">
            <v>3.2959916700264899E-5</v>
          </cell>
          <cell r="K409">
            <v>3.1762299046325875E-5</v>
          </cell>
        </row>
        <row r="410">
          <cell r="B410" t="str">
            <v>V2G</v>
          </cell>
          <cell r="C410" t="str">
            <v>VAR_fin</v>
          </cell>
          <cell r="D410" t="str">
            <v>T-ELC-car-BatSTGOut_S1</v>
          </cell>
          <cell r="I410">
            <v>4.007147534583596E-4</v>
          </cell>
          <cell r="J410">
            <v>1.5311478436034712E-2</v>
          </cell>
          <cell r="K410">
            <v>6.1699304896235464E-2</v>
          </cell>
        </row>
        <row r="411">
          <cell r="B411" t="str">
            <v>V2G</v>
          </cell>
          <cell r="C411" t="str">
            <v>VAR_fin</v>
          </cell>
          <cell r="D411" t="str">
            <v>T-ELC-car-BatSTGOut_S2</v>
          </cell>
          <cell r="I411">
            <v>1.1624700135830691E-4</v>
          </cell>
          <cell r="J411">
            <v>7.1976962351342497E-3</v>
          </cell>
          <cell r="K411">
            <v>3.1736553867512007E-2</v>
          </cell>
        </row>
        <row r="412">
          <cell r="B412" t="str">
            <v>V2G</v>
          </cell>
          <cell r="C412" t="str">
            <v>VAR_fin</v>
          </cell>
          <cell r="D412" t="str">
            <v>T-ELC-car-BatSTGOut_S3</v>
          </cell>
          <cell r="I412">
            <v>1.2430681391157182E-4</v>
          </cell>
          <cell r="J412">
            <v>7.4495951134127218E-3</v>
          </cell>
          <cell r="K412">
            <v>3.7913593649450752E-2</v>
          </cell>
        </row>
        <row r="413">
          <cell r="B413" t="str">
            <v>V2G</v>
          </cell>
          <cell r="C413" t="str">
            <v>VAR_fin</v>
          </cell>
          <cell r="D413" t="str">
            <v>T-ELC-car-BatSTGOut_S4</v>
          </cell>
          <cell r="I413">
            <v>1.1632413190198323E-4</v>
          </cell>
          <cell r="J413">
            <v>7.18111564550491E-3</v>
          </cell>
          <cell r="K413">
            <v>3.0355252974434987E-2</v>
          </cell>
        </row>
        <row r="414">
          <cell r="B414" t="str">
            <v>V2G</v>
          </cell>
          <cell r="C414" t="str">
            <v>VAR_fin</v>
          </cell>
          <cell r="D414" t="str">
            <v>T-ELC-car-PlgSTGOut_S1</v>
          </cell>
          <cell r="I414">
            <v>1.634285956463104E-4</v>
          </cell>
          <cell r="J414">
            <v>2.0048020004137586E-4</v>
          </cell>
          <cell r="K414">
            <v>1.8924401438932576E-4</v>
          </cell>
        </row>
        <row r="415">
          <cell r="B415" t="str">
            <v>V2G</v>
          </cell>
          <cell r="C415" t="str">
            <v>VAR_fin</v>
          </cell>
          <cell r="D415" t="str">
            <v>T-ELC-car-PlgSTGOut_S2</v>
          </cell>
          <cell r="I415">
            <v>7.4830126653166918E-5</v>
          </cell>
          <cell r="J415">
            <v>2.0963613380153376E-4</v>
          </cell>
          <cell r="K415">
            <v>1.0905831344841372E-4</v>
          </cell>
        </row>
        <row r="416">
          <cell r="B416" t="str">
            <v>V2G</v>
          </cell>
          <cell r="C416" t="str">
            <v>VAR_fin</v>
          </cell>
          <cell r="D416" t="str">
            <v>T-ELC-car-PlgSTGOut_S3</v>
          </cell>
          <cell r="I416">
            <v>1.1813605600942433E-4</v>
          </cell>
          <cell r="J416">
            <v>6.1515947533180102E-3</v>
          </cell>
          <cell r="K416">
            <v>3.1959049061852679E-2</v>
          </cell>
        </row>
        <row r="417">
          <cell r="B417" t="str">
            <v>V2G</v>
          </cell>
          <cell r="C417" t="str">
            <v>VAR_fin</v>
          </cell>
          <cell r="D417" t="str">
            <v>T-ELC-TWSTGout_S1</v>
          </cell>
          <cell r="I417">
            <v>4.2400009899520988E-4</v>
          </cell>
          <cell r="J417">
            <v>3.9280973250611993E-4</v>
          </cell>
          <cell r="K417">
            <v>2.7040923510810192E-4</v>
          </cell>
        </row>
        <row r="418">
          <cell r="B418" t="str">
            <v>V2G</v>
          </cell>
          <cell r="C418" t="str">
            <v>VAR_fin</v>
          </cell>
          <cell r="D418" t="str">
            <v>T-ELC-car-PlgSTGOut_S4</v>
          </cell>
          <cell r="I418">
            <v>1.1372209987855393E-4</v>
          </cell>
          <cell r="J418">
            <v>4.9076287890161322E-4</v>
          </cell>
          <cell r="K418">
            <v>5.9133064854120288E-4</v>
          </cell>
        </row>
        <row r="419">
          <cell r="B419" t="str">
            <v>V2G</v>
          </cell>
          <cell r="C419" t="str">
            <v>VAR_fin</v>
          </cell>
          <cell r="D419" t="str">
            <v>T-ELC-TWSTGout_S2</v>
          </cell>
          <cell r="I419">
            <v>5.4169101534906378E-4</v>
          </cell>
          <cell r="J419">
            <v>4.7526612036516804E-4</v>
          </cell>
          <cell r="K419">
            <v>3.0952651072797057E-4</v>
          </cell>
        </row>
        <row r="420">
          <cell r="B420" t="str">
            <v>V2G</v>
          </cell>
          <cell r="C420" t="str">
            <v>VAR_fin</v>
          </cell>
          <cell r="D420" t="str">
            <v>T-ELC-TWSTGout_S3</v>
          </cell>
          <cell r="I420">
            <v>6.9046309250095101E-4</v>
          </cell>
          <cell r="J420">
            <v>7.5622894954945638E-4</v>
          </cell>
          <cell r="K420">
            <v>4.8910253666843261E-4</v>
          </cell>
        </row>
        <row r="421">
          <cell r="B421" t="str">
            <v>V2G</v>
          </cell>
          <cell r="C421" t="str">
            <v>VAR_fin</v>
          </cell>
          <cell r="D421" t="str">
            <v>T-ELC-TWSTGout_S4</v>
          </cell>
          <cell r="I421">
            <v>7.5323077643696195E-4</v>
          </cell>
          <cell r="J421">
            <v>8.9279333060546468E-4</v>
          </cell>
          <cell r="K421">
            <v>7.1303247278315047E-4</v>
          </cell>
        </row>
        <row r="422">
          <cell r="B422" t="str">
            <v>V2G</v>
          </cell>
          <cell r="C422" t="str">
            <v>VAR_fin</v>
          </cell>
          <cell r="D422" t="str">
            <v>T-ELC-Bus_u_BatSTGout_S1</v>
          </cell>
          <cell r="I422">
            <v>2.8686967349891694E-5</v>
          </cell>
          <cell r="J422">
            <v>2.9764860872063673E-5</v>
          </cell>
          <cell r="K422">
            <v>1.8433976018025608E-5</v>
          </cell>
        </row>
        <row r="423">
          <cell r="B423" t="str">
            <v>V2G</v>
          </cell>
          <cell r="C423" t="str">
            <v>VAR_fin</v>
          </cell>
          <cell r="D423" t="str">
            <v>T-ELC-Bus_u_BatSTGout_S2</v>
          </cell>
          <cell r="I423">
            <v>2.9024174813222646E-5</v>
          </cell>
          <cell r="J423">
            <v>2.3441808834069327E-5</v>
          </cell>
          <cell r="K423">
            <v>1.6172126920380971E-5</v>
          </cell>
        </row>
        <row r="424">
          <cell r="B424" t="str">
            <v>V2G</v>
          </cell>
          <cell r="C424" t="str">
            <v>VAR_fin</v>
          </cell>
          <cell r="D424" t="str">
            <v>T-ELC-Bus_u_BatSTGout_S3</v>
          </cell>
          <cell r="I424">
            <v>1.719875760719169E-5</v>
          </cell>
          <cell r="J424">
            <v>1.5130267639461009E-5</v>
          </cell>
          <cell r="K424">
            <v>1.1174718195046278E-5</v>
          </cell>
        </row>
        <row r="425">
          <cell r="B425" t="str">
            <v>V2G</v>
          </cell>
          <cell r="C425" t="str">
            <v>VAR_fin</v>
          </cell>
          <cell r="D425" t="str">
            <v>T-ELC-Bus_u_BatSTGout_S4</v>
          </cell>
          <cell r="I425">
            <v>3.0525684885215472E-5</v>
          </cell>
          <cell r="J425">
            <v>3.4475609561650156E-5</v>
          </cell>
          <cell r="K425">
            <v>2.2873105184770927E-5</v>
          </cell>
        </row>
        <row r="426">
          <cell r="B426" t="str">
            <v>V2G</v>
          </cell>
          <cell r="C426" t="str">
            <v>VAR_fin</v>
          </cell>
          <cell r="D426" t="str">
            <v>T-ELC-LGV_BatSTGout</v>
          </cell>
          <cell r="I426">
            <v>8.3138982479746758E-5</v>
          </cell>
          <cell r="J426">
            <v>6.3310543439545645E-5</v>
          </cell>
          <cell r="K426">
            <v>3.574154107943276E-5</v>
          </cell>
        </row>
        <row r="427">
          <cell r="B427" t="str">
            <v>V2G</v>
          </cell>
          <cell r="C427" t="str">
            <v>VAR_fin</v>
          </cell>
          <cell r="D427" t="str">
            <v>T-ELC-HGV_BatSTGout</v>
          </cell>
          <cell r="I427">
            <v>9.7623400220208493E-5</v>
          </cell>
          <cell r="J427">
            <v>1.2668299366199796E-4</v>
          </cell>
          <cell r="K427">
            <v>5.2245027381817576E-5</v>
          </cell>
        </row>
        <row r="428">
          <cell r="B428" t="str">
            <v>V2G</v>
          </cell>
          <cell r="C428" t="str">
            <v>VAR_ncap</v>
          </cell>
          <cell r="D428" t="str">
            <v>-</v>
          </cell>
          <cell r="I428">
            <v>1.7637415759353E-3</v>
          </cell>
          <cell r="J428">
            <v>0.37068841403356001</v>
          </cell>
          <cell r="K428">
            <v>1.06299918197576</v>
          </cell>
        </row>
        <row r="429">
          <cell r="B429" t="str">
            <v>V2G</v>
          </cell>
          <cell r="C429" t="str">
            <v>VAR_cap</v>
          </cell>
          <cell r="D429" t="str">
            <v>-</v>
          </cell>
          <cell r="I429">
            <v>2.3138009724734637E-3</v>
          </cell>
          <cell r="J429">
            <v>0.37282658958588066</v>
          </cell>
          <cell r="K429">
            <v>1.3327653831405544</v>
          </cell>
        </row>
        <row r="430">
          <cell r="B430" t="str">
            <v>D-EBIO</v>
          </cell>
          <cell r="C430" t="str">
            <v>VAR_fout</v>
          </cell>
          <cell r="D430" t="str">
            <v>EBIO</v>
          </cell>
          <cell r="I430">
            <v>1.1839503900325747</v>
          </cell>
          <cell r="J430">
            <v>1.1839501829189236</v>
          </cell>
          <cell r="K430">
            <v>1.1839506700654387</v>
          </cell>
        </row>
        <row r="431">
          <cell r="B431" t="str">
            <v>D-EBIO</v>
          </cell>
          <cell r="C431" t="str">
            <v>VAR_fin</v>
          </cell>
          <cell r="D431" t="str">
            <v>BIO</v>
          </cell>
          <cell r="I431">
            <v>1.1839503900325747</v>
          </cell>
          <cell r="J431">
            <v>1.1839501829189236</v>
          </cell>
          <cell r="K431">
            <v>1.1839506700654387</v>
          </cell>
        </row>
        <row r="432">
          <cell r="B432" t="str">
            <v>G-INTC3</v>
          </cell>
          <cell r="C432" t="str">
            <v>VAR_fout</v>
          </cell>
          <cell r="D432" t="str">
            <v>ELC35</v>
          </cell>
          <cell r="I432">
            <v>89.331008719866972</v>
          </cell>
          <cell r="J432">
            <v>128.87319741497947</v>
          </cell>
          <cell r="K432">
            <v>113.04370975914574</v>
          </cell>
        </row>
        <row r="433">
          <cell r="B433" t="str">
            <v>G-INTC3</v>
          </cell>
          <cell r="C433" t="str">
            <v>VAR_fout</v>
          </cell>
          <cell r="D433" t="str">
            <v>ELC3</v>
          </cell>
          <cell r="I433">
            <v>91.646231559139778</v>
          </cell>
          <cell r="J433">
            <v>40.954603989247175</v>
          </cell>
          <cell r="K433">
            <v>38.453849482692789</v>
          </cell>
        </row>
        <row r="434">
          <cell r="B434" t="str">
            <v>G-INTC3</v>
          </cell>
          <cell r="C434" t="str">
            <v>VAR_fout</v>
          </cell>
          <cell r="D434" t="str">
            <v>ELC</v>
          </cell>
          <cell r="I434">
            <v>5.0457483102411143E-4</v>
          </cell>
          <cell r="J434">
            <v>1.4524567068735143E-2</v>
          </cell>
          <cell r="K434">
            <v>5.4647133547062493E-2</v>
          </cell>
        </row>
        <row r="435">
          <cell r="B435" t="str">
            <v>G-INTC3</v>
          </cell>
          <cell r="C435" t="str">
            <v>VAR_fin</v>
          </cell>
          <cell r="D435" t="str">
            <v>ELC13</v>
          </cell>
          <cell r="I435">
            <v>186.8375854603716</v>
          </cell>
          <cell r="J435">
            <v>174.39688180723061</v>
          </cell>
          <cell r="K435">
            <v>153.95726948621461</v>
          </cell>
        </row>
        <row r="436">
          <cell r="B436" t="str">
            <v>G-INTC3</v>
          </cell>
          <cell r="C436" t="str">
            <v>VAR_ncap</v>
          </cell>
          <cell r="D436" t="str">
            <v>-</v>
          </cell>
          <cell r="I436">
            <v>5.5520251035362601E-8</v>
          </cell>
          <cell r="J436">
            <v>8.3876805394244006E-8</v>
          </cell>
          <cell r="K436">
            <v>2.6814500406992899E-7</v>
          </cell>
        </row>
        <row r="437">
          <cell r="B437" t="str">
            <v>G-INTC3</v>
          </cell>
          <cell r="C437" t="str">
            <v>VAR_cap</v>
          </cell>
          <cell r="D437" t="str">
            <v>-</v>
          </cell>
          <cell r="I437">
            <v>13.91419025185202</v>
          </cell>
          <cell r="J437">
            <v>13.914190277400181</v>
          </cell>
          <cell r="K437">
            <v>13.914190442538549</v>
          </cell>
        </row>
        <row r="438">
          <cell r="B438" t="str">
            <v>HPLBIO</v>
          </cell>
          <cell r="C438" t="str">
            <v>VAR_fout</v>
          </cell>
          <cell r="D438" t="str">
            <v>LTH</v>
          </cell>
          <cell r="I438">
            <v>0.90177459316803144</v>
          </cell>
          <cell r="J438">
            <v>0.90177443541663405</v>
          </cell>
          <cell r="K438">
            <v>0.90177480645950481</v>
          </cell>
        </row>
        <row r="439">
          <cell r="B439" t="str">
            <v>HPLBIO</v>
          </cell>
          <cell r="C439" t="str">
            <v>VAR_fin</v>
          </cell>
          <cell r="D439" t="str">
            <v>EBIO</v>
          </cell>
          <cell r="I439">
            <v>1.1839503900325747</v>
          </cell>
          <cell r="J439">
            <v>1.1839501829189236</v>
          </cell>
          <cell r="K439">
            <v>1.1839506700654387</v>
          </cell>
        </row>
        <row r="440">
          <cell r="B440" t="str">
            <v>HPLBIO</v>
          </cell>
          <cell r="C440" t="str">
            <v>VAR_ncap</v>
          </cell>
          <cell r="D440" t="str">
            <v>-</v>
          </cell>
          <cell r="I440">
            <v>5.1449410381300797E-2</v>
          </cell>
          <cell r="J440">
            <v>3.3419436153159802E-6</v>
          </cell>
          <cell r="K440">
            <v>5.7017483133039601E-2</v>
          </cell>
        </row>
        <row r="441">
          <cell r="B441" t="str">
            <v>HPLBIO</v>
          </cell>
          <cell r="C441" t="str">
            <v>VAR_cap</v>
          </cell>
          <cell r="D441" t="str">
            <v>-</v>
          </cell>
          <cell r="I441">
            <v>0.11438075811063426</v>
          </cell>
          <cell r="J441">
            <v>0.11438112521597961</v>
          </cell>
          <cell r="K441">
            <v>0.11438138996955886</v>
          </cell>
        </row>
        <row r="442">
          <cell r="B442" t="str">
            <v>CHPGFC</v>
          </cell>
          <cell r="C442" t="str">
            <v>VAR_fout</v>
          </cell>
          <cell r="D442" t="str">
            <v>ELC35</v>
          </cell>
          <cell r="I442"/>
          <cell r="J442">
            <v>0.33838956264486619</v>
          </cell>
          <cell r="K442">
            <v>1.7166480473620569</v>
          </cell>
        </row>
        <row r="443">
          <cell r="B443" t="str">
            <v>CHPGFC</v>
          </cell>
          <cell r="C443" t="str">
            <v>VAR_fout</v>
          </cell>
          <cell r="D443" t="str">
            <v>LTH</v>
          </cell>
          <cell r="I443"/>
          <cell r="J443">
            <v>0.43144669237220484</v>
          </cell>
          <cell r="K443">
            <v>2.2745586627547265</v>
          </cell>
        </row>
        <row r="444">
          <cell r="B444" t="str">
            <v>CHPGFC</v>
          </cell>
          <cell r="C444" t="str">
            <v>VAR_fout</v>
          </cell>
          <cell r="D444" t="str">
            <v>CO2_E</v>
          </cell>
          <cell r="I444"/>
          <cell r="J444">
            <v>47.712928332926197</v>
          </cell>
          <cell r="K444">
            <v>242.04737467805001</v>
          </cell>
        </row>
        <row r="445">
          <cell r="B445" t="str">
            <v>CHPGFC</v>
          </cell>
          <cell r="C445" t="str">
            <v>VAR_fin</v>
          </cell>
          <cell r="D445" t="str">
            <v>ENGA</v>
          </cell>
          <cell r="I445"/>
          <cell r="J445">
            <v>0.84597390661216554</v>
          </cell>
          <cell r="K445">
            <v>4.2916201184051452</v>
          </cell>
        </row>
        <row r="446">
          <cell r="B446" t="str">
            <v>CHPGFC</v>
          </cell>
          <cell r="C446" t="str">
            <v>VAR_ncap</v>
          </cell>
          <cell r="D446" t="str">
            <v>-</v>
          </cell>
          <cell r="I446"/>
          <cell r="J446">
            <v>1.2623958975283201E-2</v>
          </cell>
          <cell r="K446">
            <v>5.1417949142535897E-2</v>
          </cell>
        </row>
        <row r="447">
          <cell r="B447" t="str">
            <v>CHPGFC</v>
          </cell>
          <cell r="C447" t="str">
            <v>VAR_cap</v>
          </cell>
          <cell r="D447" t="str">
            <v>-</v>
          </cell>
          <cell r="J447">
            <v>1.2623958975283201E-2</v>
          </cell>
          <cell r="K447">
            <v>6.404189711740603E-2</v>
          </cell>
        </row>
        <row r="448">
          <cell r="B448" t="str">
            <v>G-INTC5</v>
          </cell>
          <cell r="C448" t="str">
            <v>VAR_fout</v>
          </cell>
          <cell r="D448" t="str">
            <v>ELC5</v>
          </cell>
          <cell r="I448">
            <v>109.53040200336225</v>
          </cell>
          <cell r="J448">
            <v>149.3762196810745</v>
          </cell>
          <cell r="K448">
            <v>148.0423749936798</v>
          </cell>
        </row>
        <row r="449">
          <cell r="B449" t="str">
            <v>G-INTC5</v>
          </cell>
          <cell r="C449" t="str">
            <v>VAR_fout</v>
          </cell>
          <cell r="D449" t="str">
            <v>ELC13</v>
          </cell>
          <cell r="I449">
            <v>4.6407898096617915E-4</v>
          </cell>
          <cell r="J449">
            <v>2.6336449075170998E-4</v>
          </cell>
          <cell r="K449">
            <v>1.7875540974717365E-2</v>
          </cell>
        </row>
        <row r="450">
          <cell r="B450" t="str">
            <v>G-INTC5</v>
          </cell>
          <cell r="C450" t="str">
            <v>VAR_fin</v>
          </cell>
          <cell r="D450" t="str">
            <v>ELC35</v>
          </cell>
          <cell r="I450">
            <v>113.63963280148555</v>
          </cell>
          <cell r="J450">
            <v>154.42526641452849</v>
          </cell>
          <cell r="K450">
            <v>151.97666769858546</v>
          </cell>
        </row>
        <row r="451">
          <cell r="B451" t="str">
            <v>G-INTC5</v>
          </cell>
          <cell r="C451" t="str">
            <v>VAR_ncap</v>
          </cell>
          <cell r="D451" t="str">
            <v>-</v>
          </cell>
          <cell r="I451">
            <v>2.46721532064672E-7</v>
          </cell>
          <cell r="J451">
            <v>3.7202537201650298E-7</v>
          </cell>
          <cell r="K451">
            <v>1.17940479297764E-6</v>
          </cell>
        </row>
        <row r="452">
          <cell r="B452" t="str">
            <v>G-INTC5</v>
          </cell>
          <cell r="C452" t="str">
            <v>VAR_cap</v>
          </cell>
          <cell r="D452" t="str">
            <v>-</v>
          </cell>
          <cell r="I452">
            <v>12.649264172466179</v>
          </cell>
          <cell r="J452">
            <v>12.649264285487201</v>
          </cell>
          <cell r="K452">
            <v>12.64926501639146</v>
          </cell>
        </row>
        <row r="453">
          <cell r="B453" t="str">
            <v>D-SLFO</v>
          </cell>
          <cell r="C453" t="str">
            <v>VAR_fout</v>
          </cell>
          <cell r="D453" t="str">
            <v>CO2</v>
          </cell>
          <cell r="I453">
            <v>1127.52227525905</v>
          </cell>
          <cell r="J453">
            <v>941.95130536162196</v>
          </cell>
          <cell r="K453">
            <v>431.71931378004098</v>
          </cell>
        </row>
        <row r="454">
          <cell r="B454" t="str">
            <v>D-SLFO</v>
          </cell>
          <cell r="C454" t="str">
            <v>VAR_fout</v>
          </cell>
          <cell r="D454" t="str">
            <v>SLFO</v>
          </cell>
          <cell r="I454">
            <v>15.04337077221672</v>
          </cell>
          <cell r="J454">
            <v>12.567469645482841</v>
          </cell>
          <cell r="K454">
            <v>5.7599878035504828</v>
          </cell>
        </row>
        <row r="455">
          <cell r="B455" t="str">
            <v>D-SLFO</v>
          </cell>
          <cell r="C455" t="str">
            <v>VAR_fin</v>
          </cell>
          <cell r="D455" t="str">
            <v>LFO</v>
          </cell>
          <cell r="I455">
            <v>15.298809705007498</v>
          </cell>
          <cell r="J455">
            <v>12.780886097172628</v>
          </cell>
          <cell r="K455">
            <v>5.8577925886030044</v>
          </cell>
        </row>
        <row r="456">
          <cell r="B456" t="str">
            <v>D-SLFO</v>
          </cell>
          <cell r="C456" t="str">
            <v>VAR_fin</v>
          </cell>
          <cell r="D456" t="str">
            <v>BDS</v>
          </cell>
          <cell r="I456">
            <v>7.0467369834030291E-5</v>
          </cell>
          <cell r="J456">
            <v>3.994852635896373E-5</v>
          </cell>
          <cell r="K456">
            <v>2.7598156817678704E-5</v>
          </cell>
        </row>
        <row r="457">
          <cell r="B457" t="str">
            <v>D-RCOA</v>
          </cell>
          <cell r="C457" t="str">
            <v>VAR_fout</v>
          </cell>
          <cell r="D457" t="str">
            <v>CO2</v>
          </cell>
          <cell r="I457">
            <v>2.1057646262267599E-2</v>
          </cell>
        </row>
        <row r="458">
          <cell r="B458" t="str">
            <v>D-RCOA</v>
          </cell>
          <cell r="C458" t="str">
            <v>VAR_fout</v>
          </cell>
          <cell r="D458" t="str">
            <v>RCOA</v>
          </cell>
          <cell r="I458">
            <v>2.2715907510536753E-4</v>
          </cell>
        </row>
        <row r="459">
          <cell r="B459" t="str">
            <v>D-RCOA</v>
          </cell>
          <cell r="C459" t="str">
            <v>VAR_fin</v>
          </cell>
          <cell r="D459" t="str">
            <v>COA</v>
          </cell>
          <cell r="I459">
            <v>2.2715907510536753E-4</v>
          </cell>
        </row>
        <row r="460">
          <cell r="B460" t="str">
            <v>EHYD-RUN00</v>
          </cell>
          <cell r="C460" t="str">
            <v>VAR_fout</v>
          </cell>
          <cell r="D460" t="str">
            <v>ELC13</v>
          </cell>
          <cell r="I460">
            <v>51.104112573284837</v>
          </cell>
          <cell r="J460">
            <v>50.010955992210675</v>
          </cell>
          <cell r="K460">
            <v>47.825152386018068</v>
          </cell>
        </row>
        <row r="461">
          <cell r="B461" t="str">
            <v>EHYD-RUN00</v>
          </cell>
          <cell r="C461" t="str">
            <v>VAR_fin</v>
          </cell>
          <cell r="D461" t="str">
            <v>HYDR</v>
          </cell>
          <cell r="I461">
            <v>51.104112573284837</v>
          </cell>
          <cell r="J461">
            <v>50.010955992210675</v>
          </cell>
          <cell r="K461">
            <v>47.825152386018068</v>
          </cell>
        </row>
        <row r="462">
          <cell r="B462" t="str">
            <v>EHYD-RUN00</v>
          </cell>
          <cell r="C462" t="str">
            <v>VAR_cap</v>
          </cell>
          <cell r="D462" t="str">
            <v>-</v>
          </cell>
          <cell r="I462">
            <v>3.9647700000000001</v>
          </cell>
          <cell r="J462">
            <v>3.9647700000000001</v>
          </cell>
          <cell r="K462">
            <v>3.9647700000000001</v>
          </cell>
        </row>
        <row r="463">
          <cell r="B463" t="str">
            <v>HPLELCHP</v>
          </cell>
          <cell r="C463" t="str">
            <v>VAR_fout</v>
          </cell>
          <cell r="D463" t="str">
            <v>LTH</v>
          </cell>
          <cell r="I463">
            <v>5.5852080960966033</v>
          </cell>
          <cell r="J463">
            <v>5.8701099094844107</v>
          </cell>
          <cell r="K463">
            <v>6.4842535864457167</v>
          </cell>
        </row>
        <row r="464">
          <cell r="B464" t="str">
            <v>HPLELCHP</v>
          </cell>
          <cell r="C464" t="str">
            <v>VAR_fin</v>
          </cell>
          <cell r="D464" t="str">
            <v>ELC35</v>
          </cell>
          <cell r="I464">
            <v>1.8617360320322016</v>
          </cell>
          <cell r="J464">
            <v>1.9567033031614702</v>
          </cell>
          <cell r="K464">
            <v>2.1614178621485722</v>
          </cell>
        </row>
        <row r="465">
          <cell r="B465" t="str">
            <v>HPLELCHP</v>
          </cell>
          <cell r="C465" t="str">
            <v>VAR_fin</v>
          </cell>
          <cell r="D465" t="str">
            <v>WWTPCC</v>
          </cell>
          <cell r="I465">
            <v>11.170416192193199</v>
          </cell>
          <cell r="J465">
            <v>11.7402198189688</v>
          </cell>
          <cell r="K465">
            <v>12.9685071728914</v>
          </cell>
        </row>
        <row r="466">
          <cell r="B466" t="str">
            <v>HPLELCHP</v>
          </cell>
          <cell r="C466" t="str">
            <v>VAR_ncap</v>
          </cell>
          <cell r="D466" t="str">
            <v>-</v>
          </cell>
          <cell r="I466">
            <v>1.6697513066236201E-2</v>
          </cell>
          <cell r="J466">
            <v>0.16304053500777499</v>
          </cell>
          <cell r="K466">
            <v>0.22039644454240501</v>
          </cell>
        </row>
        <row r="467">
          <cell r="B467" t="str">
            <v>HPLELCHP</v>
          </cell>
          <cell r="C467" t="str">
            <v>VAR_cap</v>
          </cell>
          <cell r="D467" t="str">
            <v>-</v>
          </cell>
          <cell r="I467">
            <v>0.34391421200174932</v>
          </cell>
          <cell r="J467">
            <v>0.36145530487286137</v>
          </cell>
          <cell r="K467">
            <v>0.40087023506788949</v>
          </cell>
        </row>
        <row r="468">
          <cell r="B468" t="str">
            <v>D-ITOT_LTH</v>
          </cell>
          <cell r="C468" t="str">
            <v>VAR_fout</v>
          </cell>
          <cell r="D468" t="str">
            <v>ITOT_LTH_DH</v>
          </cell>
          <cell r="I468">
            <v>7.6289325263116927</v>
          </cell>
          <cell r="J468">
            <v>7.6293734342231367</v>
          </cell>
          <cell r="K468">
            <v>9.0217681351161509</v>
          </cell>
        </row>
        <row r="469">
          <cell r="B469" t="str">
            <v>D-ITOT_LTH</v>
          </cell>
          <cell r="C469" t="str">
            <v>VAR_fin</v>
          </cell>
          <cell r="D469" t="str">
            <v>LTH</v>
          </cell>
          <cell r="I469">
            <v>8.2772897922990918</v>
          </cell>
          <cell r="J469">
            <v>8.2723422615696904</v>
          </cell>
          <cell r="K469">
            <v>9.769274518526073</v>
          </cell>
        </row>
        <row r="470">
          <cell r="B470" t="str">
            <v>D-ITOT_LTH</v>
          </cell>
          <cell r="C470" t="str">
            <v>VAR_ncap</v>
          </cell>
          <cell r="D470" t="str">
            <v>-</v>
          </cell>
          <cell r="I470">
            <v>1.1309661750347899E-8</v>
          </cell>
          <cell r="J470">
            <v>1.00535026197797E-8</v>
          </cell>
          <cell r="K470">
            <v>1.5519528435987599E-8</v>
          </cell>
        </row>
        <row r="471">
          <cell r="B471" t="str">
            <v>D-ITOT_LTH</v>
          </cell>
          <cell r="C471" t="str">
            <v>VAR_cap</v>
          </cell>
          <cell r="D471" t="str">
            <v>-</v>
          </cell>
          <cell r="I471">
            <v>0.79547233554545704</v>
          </cell>
          <cell r="J471">
            <v>0.79547234559895896</v>
          </cell>
          <cell r="K471">
            <v>0.79547236111848796</v>
          </cell>
        </row>
        <row r="472">
          <cell r="B472" t="str">
            <v>D-IH2</v>
          </cell>
          <cell r="C472" t="str">
            <v>VAR_fout</v>
          </cell>
          <cell r="D472" t="str">
            <v>IH2</v>
          </cell>
          <cell r="I472">
            <v>3.7579222926331331E-4</v>
          </cell>
          <cell r="J472">
            <v>2.8714549308942144E-4</v>
          </cell>
          <cell r="K472">
            <v>5.5162902678216408E-3</v>
          </cell>
        </row>
        <row r="473">
          <cell r="B473" t="str">
            <v>D-IH2</v>
          </cell>
          <cell r="C473" t="str">
            <v>VAR_fin</v>
          </cell>
          <cell r="D473" t="str">
            <v>H2</v>
          </cell>
          <cell r="I473">
            <v>3.7865516028012341E-4</v>
          </cell>
          <cell r="J473">
            <v>2.8933307887349797E-4</v>
          </cell>
          <cell r="K473">
            <v>5.5583155075037693E-3</v>
          </cell>
        </row>
        <row r="474">
          <cell r="B474" t="str">
            <v>D-IH2</v>
          </cell>
          <cell r="C474" t="str">
            <v>VAR_ncap</v>
          </cell>
          <cell r="D474" t="str">
            <v>-</v>
          </cell>
          <cell r="I474">
            <v>3.1866100314097099E-5</v>
          </cell>
          <cell r="J474">
            <v>6.5856576295225099E-6</v>
          </cell>
          <cell r="K474">
            <v>1.0261363017178399E-3</v>
          </cell>
        </row>
        <row r="475">
          <cell r="B475" t="str">
            <v>D-IH2</v>
          </cell>
          <cell r="C475" t="str">
            <v>VAR_cap</v>
          </cell>
          <cell r="D475" t="str">
            <v>-</v>
          </cell>
          <cell r="I475">
            <v>6.2044480772977803E-5</v>
          </cell>
          <cell r="J475">
            <v>6.8630138402500396E-5</v>
          </cell>
          <cell r="K475">
            <v>1.09476644012034E-3</v>
          </cell>
        </row>
        <row r="476">
          <cell r="B476" t="str">
            <v>RHEM-ESOLPV</v>
          </cell>
          <cell r="C476" t="str">
            <v>VAR_fout</v>
          </cell>
          <cell r="D476" t="str">
            <v>RHEM_SOL_ELC</v>
          </cell>
          <cell r="I476">
            <v>2.0381870192611276</v>
          </cell>
          <cell r="J476">
            <v>2.1421553523407346</v>
          </cell>
          <cell r="K476">
            <v>2.3662724738504526</v>
          </cell>
        </row>
        <row r="477">
          <cell r="B477" t="str">
            <v>RHEM-ESOLPV</v>
          </cell>
          <cell r="C477" t="str">
            <v>VAR_fin</v>
          </cell>
          <cell r="D477" t="str">
            <v>SOL</v>
          </cell>
          <cell r="I477">
            <v>2.0381870192611276</v>
          </cell>
          <cell r="J477">
            <v>2.1421553523407346</v>
          </cell>
          <cell r="K477">
            <v>2.3662724738504526</v>
          </cell>
        </row>
        <row r="478">
          <cell r="B478" t="str">
            <v>RHEM-ESOLPV</v>
          </cell>
          <cell r="C478" t="str">
            <v>VAR_fin</v>
          </cell>
          <cell r="D478" t="str">
            <v>SOLPVC</v>
          </cell>
          <cell r="I478">
            <v>2.0381870192611302</v>
          </cell>
          <cell r="J478">
            <v>2.1421553523407302</v>
          </cell>
          <cell r="K478">
            <v>2.3662724738504499</v>
          </cell>
        </row>
        <row r="479">
          <cell r="B479" t="str">
            <v>RHEM-ESOLPV</v>
          </cell>
          <cell r="C479" t="str">
            <v>VAR_ncap</v>
          </cell>
          <cell r="D479" t="str">
            <v>-</v>
          </cell>
          <cell r="I479">
            <v>0.116963768571318</v>
          </cell>
          <cell r="J479">
            <v>0.25495946726121199</v>
          </cell>
          <cell r="K479">
            <v>0.33396432492324901</v>
          </cell>
        </row>
        <row r="480">
          <cell r="B480" t="str">
            <v>RHEM-ESOLPV</v>
          </cell>
          <cell r="C480" t="str">
            <v>VAR_cap</v>
          </cell>
          <cell r="D480" t="str">
            <v>-</v>
          </cell>
          <cell r="I480">
            <v>0.58755044586363092</v>
          </cell>
          <cell r="J480">
            <v>0.61752151462933402</v>
          </cell>
          <cell r="K480">
            <v>0.68212759262733302</v>
          </cell>
        </row>
        <row r="481">
          <cell r="B481" t="str">
            <v>HPLNUC</v>
          </cell>
          <cell r="C481" t="str">
            <v>VAR_fout</v>
          </cell>
          <cell r="D481" t="str">
            <v>LTH</v>
          </cell>
          <cell r="I481">
            <v>0.65014638929007362</v>
          </cell>
        </row>
        <row r="482">
          <cell r="B482" t="str">
            <v>HPLNUC</v>
          </cell>
          <cell r="C482" t="str">
            <v>VAR_fin</v>
          </cell>
          <cell r="D482" t="str">
            <v>URN</v>
          </cell>
          <cell r="I482">
            <v>0.65014638929007362</v>
          </cell>
        </row>
        <row r="483">
          <cell r="B483" t="str">
            <v>HPLNUC</v>
          </cell>
          <cell r="C483" t="str">
            <v>VAR_cap</v>
          </cell>
          <cell r="D483" t="str">
            <v>-</v>
          </cell>
          <cell r="I483">
            <v>8.85558611937695E-2</v>
          </cell>
          <cell r="J483">
            <v>1.56851844506808E-2</v>
          </cell>
        </row>
        <row r="484">
          <cell r="B484" t="str">
            <v>ITOT-CHPWODCCS</v>
          </cell>
          <cell r="C484" t="str">
            <v>VAR_fin</v>
          </cell>
          <cell r="D484" t="str">
            <v>IWOD</v>
          </cell>
          <cell r="J484">
            <v>3.451064334756683E-5</v>
          </cell>
          <cell r="K484">
            <v>2.4518317336078799E-5</v>
          </cell>
        </row>
        <row r="485">
          <cell r="B485" t="str">
            <v>SUP_WODBIO</v>
          </cell>
          <cell r="C485" t="str">
            <v>VAR_fout</v>
          </cell>
          <cell r="D485" t="str">
            <v>ELC35</v>
          </cell>
          <cell r="I485">
            <v>1.03310098577852E-8</v>
          </cell>
          <cell r="J485">
            <v>8.9640228790723999E-7</v>
          </cell>
          <cell r="K485">
            <v>1.287382925794807E-6</v>
          </cell>
        </row>
        <row r="486">
          <cell r="B486" t="str">
            <v>SUP_WODBIO</v>
          </cell>
          <cell r="C486" t="str">
            <v>VAR_fout</v>
          </cell>
          <cell r="D486" t="str">
            <v>BIO</v>
          </cell>
          <cell r="I486">
            <v>4.3575101764745518E-5</v>
          </cell>
          <cell r="J486">
            <v>4.4765349127195432E-5</v>
          </cell>
          <cell r="K486">
            <v>4.702044950986624E-5</v>
          </cell>
        </row>
        <row r="487">
          <cell r="B487" t="str">
            <v>SUP_WODBIO</v>
          </cell>
          <cell r="C487" t="str">
            <v>VAR_fout</v>
          </cell>
          <cell r="D487" t="str">
            <v>LTH</v>
          </cell>
          <cell r="I487">
            <v>5.2290122117694657E-6</v>
          </cell>
          <cell r="J487">
            <v>5.3718418952634527E-6</v>
          </cell>
          <cell r="K487">
            <v>4.1188045811840093E-6</v>
          </cell>
        </row>
        <row r="488">
          <cell r="B488" t="str">
            <v>SUP_WODBIO</v>
          </cell>
          <cell r="C488" t="str">
            <v>VAR_fin</v>
          </cell>
          <cell r="D488" t="str">
            <v>CWOD</v>
          </cell>
          <cell r="I488">
            <v>5.8826387382406449E-5</v>
          </cell>
          <cell r="J488">
            <v>6.043322132171384E-5</v>
          </cell>
          <cell r="K488">
            <v>6.347760683831937E-5</v>
          </cell>
        </row>
        <row r="489">
          <cell r="B489" t="str">
            <v>SUP_WODBIO</v>
          </cell>
          <cell r="C489" t="str">
            <v>VAR_ncap</v>
          </cell>
          <cell r="D489" t="str">
            <v>-</v>
          </cell>
          <cell r="I489">
            <v>1.6558741709658001E-6</v>
          </cell>
          <cell r="J489">
            <v>1.1039711908823401E-6</v>
          </cell>
          <cell r="K489">
            <v>1.05209364804665E-6</v>
          </cell>
        </row>
        <row r="490">
          <cell r="B490" t="str">
            <v>SUP_WODBIO</v>
          </cell>
          <cell r="C490" t="str">
            <v>VAR_cap</v>
          </cell>
          <cell r="D490" t="str">
            <v>-</v>
          </cell>
          <cell r="I490">
            <v>6.0244287442286205E-6</v>
          </cell>
          <cell r="J490">
            <v>5.0459571396521469E-6</v>
          </cell>
          <cell r="K490">
            <v>3.4444557388101268E-6</v>
          </cell>
        </row>
        <row r="491">
          <cell r="B491" t="str">
            <v>D-RLFO</v>
          </cell>
          <cell r="C491" t="str">
            <v>VAR_fout</v>
          </cell>
          <cell r="D491" t="str">
            <v>CO2</v>
          </cell>
          <cell r="I491">
            <v>1781.64752549125</v>
          </cell>
          <cell r="J491">
            <v>1379.7603121213201</v>
          </cell>
          <cell r="K491">
            <v>497.94864738437099</v>
          </cell>
        </row>
        <row r="492">
          <cell r="B492" t="str">
            <v>D-RLFO</v>
          </cell>
          <cell r="C492" t="str">
            <v>VAR_fout</v>
          </cell>
          <cell r="D492" t="str">
            <v>RLFO</v>
          </cell>
          <cell r="I492">
            <v>23.770651936299174</v>
          </cell>
          <cell r="J492">
            <v>18.408678567354954</v>
          </cell>
          <cell r="K492">
            <v>6.6436135812447645</v>
          </cell>
        </row>
        <row r="493">
          <cell r="B493" t="str">
            <v>D-RLFO</v>
          </cell>
          <cell r="C493" t="str">
            <v>VAR_fin</v>
          </cell>
          <cell r="D493" t="str">
            <v>LFO</v>
          </cell>
          <cell r="I493">
            <v>24.174321919826969</v>
          </cell>
          <cell r="J493">
            <v>18.721306813043618</v>
          </cell>
          <cell r="K493">
            <v>6.7564266944962119</v>
          </cell>
        </row>
        <row r="494">
          <cell r="B494" t="str">
            <v>D-RLFO</v>
          </cell>
          <cell r="C494" t="str">
            <v>VAR_fin</v>
          </cell>
          <cell r="D494" t="str">
            <v>BDS</v>
          </cell>
          <cell r="I494">
            <v>7.0531899481544321E-5</v>
          </cell>
          <cell r="J494">
            <v>4.00668043123922E-5</v>
          </cell>
          <cell r="K494">
            <v>2.763550293599105E-5</v>
          </cell>
        </row>
        <row r="495">
          <cell r="B495" t="str">
            <v>G-INTC-EXP00-IT</v>
          </cell>
          <cell r="C495" t="str">
            <v>VAR_fout</v>
          </cell>
          <cell r="D495" t="str">
            <v>ELC_E-IT</v>
          </cell>
          <cell r="I495">
            <v>42.111276468682028</v>
          </cell>
          <cell r="J495">
            <v>19.666703827334754</v>
          </cell>
          <cell r="K495">
            <v>14.119489532974951</v>
          </cell>
        </row>
        <row r="496">
          <cell r="B496" t="str">
            <v>G-INTC-EXP00-IT</v>
          </cell>
          <cell r="C496" t="str">
            <v>VAR_fin</v>
          </cell>
          <cell r="D496" t="str">
            <v>ELC</v>
          </cell>
          <cell r="I496">
            <v>42.111276468682028</v>
          </cell>
          <cell r="J496">
            <v>19.666703827334754</v>
          </cell>
          <cell r="K496">
            <v>14.119489532974951</v>
          </cell>
        </row>
        <row r="497">
          <cell r="B497" t="str">
            <v>G-INTC-EXP00-IT</v>
          </cell>
          <cell r="C497" t="str">
            <v>VAR_ncap</v>
          </cell>
          <cell r="D497" t="str">
            <v>-</v>
          </cell>
          <cell r="I497">
            <v>1.83290275349975E-7</v>
          </cell>
          <cell r="J497">
            <v>2.71217291657782E-7</v>
          </cell>
          <cell r="K497">
            <v>4.1278398523048801E-7</v>
          </cell>
        </row>
        <row r="498">
          <cell r="B498" t="str">
            <v>G-INTC-EXP00-IT</v>
          </cell>
          <cell r="C498" t="str">
            <v>VAR_cap</v>
          </cell>
          <cell r="D498" t="str">
            <v>-</v>
          </cell>
          <cell r="I498">
            <v>3.7500003870587069</v>
          </cell>
          <cell r="J498">
            <v>2.4000000970504107</v>
          </cell>
          <cell r="K498">
            <v>2.4000001114439131</v>
          </cell>
        </row>
        <row r="499">
          <cell r="B499" t="str">
            <v>EWOD-CCS</v>
          </cell>
          <cell r="C499" t="str">
            <v>VAR_fin</v>
          </cell>
          <cell r="D499" t="str">
            <v>EWOD</v>
          </cell>
          <cell r="J499">
            <v>3.4518301761107039E-5</v>
          </cell>
          <cell r="K499">
            <v>2.448464364980841E-5</v>
          </cell>
        </row>
        <row r="500">
          <cell r="B500" t="str">
            <v>EOIL-ENG</v>
          </cell>
          <cell r="C500" t="str">
            <v>VAR_fout</v>
          </cell>
          <cell r="D500" t="str">
            <v>ELC35</v>
          </cell>
          <cell r="I500">
            <v>2.7546241326403202E-4</v>
          </cell>
          <cell r="J500">
            <v>3.6711552126983529E-4</v>
          </cell>
          <cell r="K500">
            <v>8.5278433504057827E-4</v>
          </cell>
        </row>
        <row r="501">
          <cell r="B501" t="str">
            <v>EOIL-ENG</v>
          </cell>
          <cell r="C501" t="str">
            <v>VAR_fout</v>
          </cell>
          <cell r="D501" t="str">
            <v>CO2_E</v>
          </cell>
          <cell r="I501">
            <v>6.7998852990667796E-2</v>
          </cell>
          <cell r="J501">
            <v>8.5585342667640701E-2</v>
          </cell>
          <cell r="K501">
            <v>0.198454878754208</v>
          </cell>
        </row>
        <row r="502">
          <cell r="B502" t="str">
            <v>EOIL-ENG</v>
          </cell>
          <cell r="C502" t="str">
            <v>VAR_fin</v>
          </cell>
          <cell r="D502" t="str">
            <v>ELFO</v>
          </cell>
          <cell r="I502">
            <v>9.2264386690186985E-4</v>
          </cell>
          <cell r="J502">
            <v>1.1612665219489923E-3</v>
          </cell>
          <cell r="K502">
            <v>2.6927391961222222E-3</v>
          </cell>
        </row>
        <row r="503">
          <cell r="B503" t="str">
            <v>EOIL-ENG</v>
          </cell>
          <cell r="C503" t="str">
            <v>VAR_ncap</v>
          </cell>
          <cell r="D503" t="str">
            <v>-</v>
          </cell>
          <cell r="I503">
            <v>1.5422188656421001E-2</v>
          </cell>
          <cell r="J503">
            <v>3.0682086283394199E-7</v>
          </cell>
          <cell r="K503">
            <v>2.6244376757822801E-7</v>
          </cell>
        </row>
        <row r="504">
          <cell r="B504" t="str">
            <v>EOIL-ENG</v>
          </cell>
          <cell r="C504" t="str">
            <v>VAR_cap</v>
          </cell>
          <cell r="D504" t="str">
            <v>-</v>
          </cell>
          <cell r="I504">
            <v>2.3395924864511683E-2</v>
          </cell>
          <cell r="J504">
            <v>2.3395695023622941E-2</v>
          </cell>
          <cell r="K504">
            <v>3.8261631127930011E-3</v>
          </cell>
        </row>
        <row r="505">
          <cell r="B505" t="str">
            <v>D-SWOD</v>
          </cell>
          <cell r="C505" t="str">
            <v>VAR_fout</v>
          </cell>
          <cell r="D505" t="str">
            <v>SWOD</v>
          </cell>
          <cell r="I505">
            <v>9.9619005876720124</v>
          </cell>
          <cell r="J505">
            <v>8.9615283799430294</v>
          </cell>
          <cell r="K505">
            <v>7.5164592421474685</v>
          </cell>
        </row>
        <row r="506">
          <cell r="B506" t="str">
            <v>D-SWOD</v>
          </cell>
          <cell r="C506" t="str">
            <v>VAR_fin</v>
          </cell>
          <cell r="D506" t="str">
            <v>WOD</v>
          </cell>
          <cell r="I506">
            <v>9.9619005876720124</v>
          </cell>
          <cell r="J506">
            <v>8.9615283799430294</v>
          </cell>
          <cell r="K506">
            <v>7.5164592421474685</v>
          </cell>
        </row>
        <row r="507">
          <cell r="B507" t="str">
            <v>SCOM-CHPWOD</v>
          </cell>
          <cell r="C507" t="str">
            <v>VAR_fout</v>
          </cell>
          <cell r="D507" t="str">
            <v>SCOM_KEV_WOD_ELC_CHP</v>
          </cell>
          <cell r="I507">
            <v>2.5883094898348195E-4</v>
          </cell>
          <cell r="J507">
            <v>2.0153951227966352E-4</v>
          </cell>
          <cell r="K507">
            <v>6.8486686768716475E-5</v>
          </cell>
        </row>
        <row r="508">
          <cell r="B508" t="str">
            <v>SCOM-CHPWOD</v>
          </cell>
          <cell r="C508" t="str">
            <v>VAR_fout</v>
          </cell>
          <cell r="D508" t="str">
            <v>SCOM_LTH_CHPWOD</v>
          </cell>
          <cell r="I508">
            <v>4.0474045973937347E-4</v>
          </cell>
          <cell r="J508">
            <v>3.0821071751802455E-4</v>
          </cell>
          <cell r="K508">
            <v>1.0057927829026402E-4</v>
          </cell>
        </row>
        <row r="509">
          <cell r="B509" t="str">
            <v>SCOM-CHPWOD</v>
          </cell>
          <cell r="C509" t="str">
            <v>VAR_fin</v>
          </cell>
          <cell r="D509" t="str">
            <v>SWOD</v>
          </cell>
          <cell r="I509">
            <v>8.6650740833122992E-4</v>
          </cell>
          <cell r="J509">
            <v>6.5450540569905768E-4</v>
          </cell>
          <cell r="K509">
            <v>2.3874351783212267E-4</v>
          </cell>
        </row>
        <row r="510">
          <cell r="B510" t="str">
            <v>SCOM-CHPWOD</v>
          </cell>
          <cell r="C510" t="str">
            <v>VAR_ncap</v>
          </cell>
          <cell r="D510" t="str">
            <v>-</v>
          </cell>
          <cell r="I510">
            <v>8.5601632180720698E-6</v>
          </cell>
          <cell r="J510">
            <v>2.2506087643538E-7</v>
          </cell>
          <cell r="K510">
            <v>4.7471233995037802E-6</v>
          </cell>
        </row>
        <row r="511">
          <cell r="B511" t="str">
            <v>SCOM-CHPWOD</v>
          </cell>
          <cell r="C511" t="str">
            <v>VAR_cap</v>
          </cell>
          <cell r="D511" t="str">
            <v>-</v>
          </cell>
          <cell r="I511">
            <v>2.4997167659643301E-5</v>
          </cell>
          <cell r="J511">
            <v>1.9990239136807616E-5</v>
          </cell>
          <cell r="K511">
            <v>8.5206773809262103E-6</v>
          </cell>
        </row>
        <row r="512">
          <cell r="B512" t="str">
            <v>ENUC_BMGL</v>
          </cell>
          <cell r="C512" t="str">
            <v>VAR_fout</v>
          </cell>
          <cell r="D512" t="str">
            <v>ELC</v>
          </cell>
          <cell r="I512">
            <v>32.820799791869831</v>
          </cell>
          <cell r="J512">
            <v>32.820801358144379</v>
          </cell>
        </row>
        <row r="513">
          <cell r="B513" t="str">
            <v>ENUC_BMGL</v>
          </cell>
          <cell r="C513" t="str">
            <v>VAR_fin</v>
          </cell>
          <cell r="D513" t="str">
            <v>URN</v>
          </cell>
          <cell r="I513">
            <v>98.945498779208975</v>
          </cell>
          <cell r="J513">
            <v>98.94550350108716</v>
          </cell>
        </row>
        <row r="514">
          <cell r="B514" t="str">
            <v>ENUC_BMGL</v>
          </cell>
          <cell r="C514" t="str">
            <v>VAR_cap</v>
          </cell>
          <cell r="D514" t="str">
            <v>-</v>
          </cell>
          <cell r="I514">
            <v>1.22</v>
          </cell>
          <cell r="J514">
            <v>1.2200000471422674</v>
          </cell>
        </row>
        <row r="515">
          <cell r="B515" t="str">
            <v>ENGA-GTOC</v>
          </cell>
          <cell r="C515" t="str">
            <v>VAR_fout</v>
          </cell>
          <cell r="D515" t="str">
            <v>ELC13</v>
          </cell>
          <cell r="I515">
            <v>6.8762775193312146E-4</v>
          </cell>
          <cell r="J515">
            <v>7.7599869226232458E-4</v>
          </cell>
          <cell r="K515">
            <v>8.9418291863683998E-4</v>
          </cell>
        </row>
        <row r="516">
          <cell r="B516" t="str">
            <v>ENGA-GTOC</v>
          </cell>
          <cell r="C516" t="str">
            <v>VAR_fout</v>
          </cell>
          <cell r="D516" t="str">
            <v>CO2_E</v>
          </cell>
          <cell r="I516">
            <v>9.8185011884554294E-2</v>
          </cell>
          <cell r="J516">
            <v>0.11429391046789</v>
          </cell>
          <cell r="K516">
            <v>0.11859445172388</v>
          </cell>
        </row>
        <row r="517">
          <cell r="B517" t="str">
            <v>ENGA-GTOC</v>
          </cell>
          <cell r="C517" t="str">
            <v>VAR_fin</v>
          </cell>
          <cell r="D517" t="str">
            <v>ENGA</v>
          </cell>
          <cell r="I517">
            <v>1.7408690050452885E-3</v>
          </cell>
          <cell r="J517">
            <v>2.0264877742533754E-3</v>
          </cell>
          <cell r="K517">
            <v>2.1027385057425579E-3</v>
          </cell>
        </row>
        <row r="518">
          <cell r="B518" t="str">
            <v>ENGA-GTOC</v>
          </cell>
          <cell r="C518" t="str">
            <v>VAR_fin</v>
          </cell>
          <cell r="D518" t="str">
            <v>GTC</v>
          </cell>
          <cell r="I518">
            <v>6.7549491605438906E-5</v>
          </cell>
          <cell r="J518">
            <v>2.8035846559293056E-4</v>
          </cell>
          <cell r="K518">
            <v>2.7719964761072004E-4</v>
          </cell>
        </row>
        <row r="519">
          <cell r="B519" t="str">
            <v>ENGA-GTOC</v>
          </cell>
          <cell r="C519" t="str">
            <v>VAR_ncap</v>
          </cell>
          <cell r="D519" t="str">
            <v>-</v>
          </cell>
          <cell r="I519">
            <v>2.8050032145571598E-4</v>
          </cell>
          <cell r="J519">
            <v>1.47750195301621E-7</v>
          </cell>
          <cell r="K519">
            <v>8.0490457928264404E-8</v>
          </cell>
        </row>
        <row r="520">
          <cell r="B520" t="str">
            <v>ENGA-GTOC</v>
          </cell>
          <cell r="C520" t="str">
            <v>VAR_cap</v>
          </cell>
          <cell r="D520" t="str">
            <v>-</v>
          </cell>
          <cell r="I520">
            <v>6.7549491605438906E-5</v>
          </cell>
          <cell r="J520">
            <v>2.8035846559293088E-4</v>
          </cell>
          <cell r="K520">
            <v>2.771996476107202E-4</v>
          </cell>
        </row>
        <row r="521">
          <cell r="B521" t="str">
            <v>D-RWOD</v>
          </cell>
          <cell r="C521" t="str">
            <v>VAR_fout</v>
          </cell>
          <cell r="D521" t="str">
            <v>RWOD</v>
          </cell>
          <cell r="I521">
            <v>15.125323878609684</v>
          </cell>
          <cell r="J521">
            <v>13.789650562116487</v>
          </cell>
          <cell r="K521">
            <v>10.985976816209211</v>
          </cell>
        </row>
        <row r="522">
          <cell r="B522" t="str">
            <v>D-RWOD</v>
          </cell>
          <cell r="C522" t="str">
            <v>VAR_fin</v>
          </cell>
          <cell r="D522" t="str">
            <v>WOD</v>
          </cell>
          <cell r="I522">
            <v>15.125323878609684</v>
          </cell>
          <cell r="J522">
            <v>13.789650562116487</v>
          </cell>
          <cell r="K522">
            <v>10.985976816209211</v>
          </cell>
        </row>
        <row r="523">
          <cell r="B523" t="str">
            <v>SCOM-CHPGFC</v>
          </cell>
          <cell r="C523" t="str">
            <v>VAR_fout</v>
          </cell>
          <cell r="D523" t="str">
            <v>CO2_S</v>
          </cell>
          <cell r="I523">
            <v>3.4512017355965603E-2</v>
          </cell>
          <cell r="J523">
            <v>0.25705813523482901</v>
          </cell>
          <cell r="K523">
            <v>651.53682497987302</v>
          </cell>
        </row>
        <row r="524">
          <cell r="B524" t="str">
            <v>SCOM-CHPGFC</v>
          </cell>
          <cell r="C524" t="str">
            <v>VAR_fout</v>
          </cell>
          <cell r="D524" t="str">
            <v>SCOM_NKEV_GAS_ELC_CHP</v>
          </cell>
          <cell r="I524">
            <v>3.6969913332090404E-4</v>
          </cell>
          <cell r="J524">
            <v>2.7797582466767652E-3</v>
          </cell>
          <cell r="K524">
            <v>7.1622836715800986</v>
          </cell>
        </row>
        <row r="525">
          <cell r="B525" t="str">
            <v>SCOM-CHPGFC</v>
          </cell>
          <cell r="C525" t="str">
            <v>VAR_fout</v>
          </cell>
          <cell r="D525" t="str">
            <v>SCOM_LTH_CHPNGA</v>
          </cell>
          <cell r="I525">
            <v>1.1000064376679361E-4</v>
          </cell>
          <cell r="J525">
            <v>8.2025653180625984E-4</v>
          </cell>
          <cell r="K525">
            <v>2.0793726758647804</v>
          </cell>
        </row>
        <row r="526">
          <cell r="B526" t="str">
            <v>SCOM-CHPGFC</v>
          </cell>
          <cell r="C526" t="str">
            <v>VAR_fin</v>
          </cell>
          <cell r="D526" t="str">
            <v>SNGA</v>
          </cell>
          <cell r="I526">
            <v>6.1191520134690929E-4</v>
          </cell>
          <cell r="J526">
            <v>4.5577683552274701E-3</v>
          </cell>
          <cell r="K526">
            <v>11.552071364891374</v>
          </cell>
        </row>
        <row r="527">
          <cell r="B527" t="str">
            <v>SCOM-CHPGFC</v>
          </cell>
          <cell r="C527" t="str">
            <v>VAR_ncap</v>
          </cell>
          <cell r="D527" t="str">
            <v>-</v>
          </cell>
          <cell r="I527">
            <v>1.4594684170030299E-5</v>
          </cell>
          <cell r="J527">
            <v>1.43678507607E-4</v>
          </cell>
          <cell r="K527">
            <v>0.42023465771579499</v>
          </cell>
        </row>
        <row r="528">
          <cell r="B528" t="str">
            <v>SCOM-CHPGFC</v>
          </cell>
          <cell r="C528" t="str">
            <v>VAR_cap</v>
          </cell>
          <cell r="D528" t="str">
            <v>-</v>
          </cell>
          <cell r="I528">
            <v>2.1770047499944899E-5</v>
          </cell>
          <cell r="J528">
            <v>1.6316617666827735E-4</v>
          </cell>
          <cell r="K528">
            <v>0.42034509765363781</v>
          </cell>
        </row>
        <row r="529">
          <cell r="B529" t="str">
            <v>CHPOIL</v>
          </cell>
          <cell r="C529" t="str">
            <v>VAR_fout</v>
          </cell>
          <cell r="D529" t="str">
            <v>ELC35</v>
          </cell>
          <cell r="I529">
            <v>1.4356291631325047E-4</v>
          </cell>
          <cell r="J529">
            <v>1.3200269125088646E-4</v>
          </cell>
          <cell r="K529">
            <v>7.0703961825700808E-5</v>
          </cell>
        </row>
        <row r="530">
          <cell r="B530" t="str">
            <v>CHPOIL</v>
          </cell>
          <cell r="C530" t="str">
            <v>VAR_fout</v>
          </cell>
          <cell r="D530" t="str">
            <v>LTH</v>
          </cell>
          <cell r="I530">
            <v>7.383235696110025E-4</v>
          </cell>
          <cell r="J530">
            <v>6.788709835759874E-4</v>
          </cell>
          <cell r="K530">
            <v>3.6362037510360442E-4</v>
          </cell>
        </row>
        <row r="531">
          <cell r="B531" t="str">
            <v>CHPOIL</v>
          </cell>
          <cell r="C531" t="str">
            <v>VAR_fout</v>
          </cell>
          <cell r="D531" t="str">
            <v>CO2_E</v>
          </cell>
          <cell r="I531">
            <v>0.102711988664935</v>
          </cell>
          <cell r="J531">
            <v>9.0735907765648702E-2</v>
          </cell>
          <cell r="K531">
            <v>4.8656926554440601E-2</v>
          </cell>
        </row>
        <row r="532">
          <cell r="B532" t="str">
            <v>CHPOIL</v>
          </cell>
          <cell r="C532" t="str">
            <v>VAR_fin</v>
          </cell>
          <cell r="D532" t="str">
            <v>ELFO</v>
          </cell>
          <cell r="I532">
            <v>1.3936497783573313E-3</v>
          </cell>
          <cell r="J532">
            <v>1.2311520728039186E-3</v>
          </cell>
          <cell r="K532">
            <v>6.6020253126784995E-4</v>
          </cell>
        </row>
        <row r="533">
          <cell r="B533" t="str">
            <v>CHPOIL</v>
          </cell>
          <cell r="C533" t="str">
            <v>VAR_ncap</v>
          </cell>
          <cell r="D533" t="str">
            <v>-</v>
          </cell>
          <cell r="I533">
            <v>8.6558197644089904E-7</v>
          </cell>
          <cell r="J533">
            <v>3.44128946645699E-6</v>
          </cell>
          <cell r="K533">
            <v>1.8089896164654E-5</v>
          </cell>
        </row>
        <row r="534">
          <cell r="B534" t="str">
            <v>CHPOIL</v>
          </cell>
          <cell r="C534" t="str">
            <v>VAR_cap</v>
          </cell>
          <cell r="D534" t="str">
            <v>-</v>
          </cell>
          <cell r="I534">
            <v>1.0916842448913545E-4</v>
          </cell>
          <cell r="J534">
            <v>3.9553208571261017E-5</v>
          </cell>
          <cell r="K534">
            <v>2.2130499772038688E-5</v>
          </cell>
        </row>
        <row r="535">
          <cell r="B535" t="str">
            <v>ITOT-ESOLPV</v>
          </cell>
          <cell r="C535" t="str">
            <v>VAR_fout</v>
          </cell>
          <cell r="D535" t="str">
            <v>ITOT_SOL_ELC</v>
          </cell>
          <cell r="I535">
            <v>19.69301970430017</v>
          </cell>
          <cell r="J535">
            <v>27.988785837279867</v>
          </cell>
          <cell r="K535">
            <v>30.917032778647435</v>
          </cell>
        </row>
        <row r="536">
          <cell r="B536" t="str">
            <v>ITOT-ESOLPV</v>
          </cell>
          <cell r="C536" t="str">
            <v>VAR_fin</v>
          </cell>
          <cell r="D536" t="str">
            <v>SOL</v>
          </cell>
          <cell r="I536">
            <v>19.69301970430017</v>
          </cell>
          <cell r="J536">
            <v>27.988785837279867</v>
          </cell>
          <cell r="K536">
            <v>30.917032778647435</v>
          </cell>
        </row>
        <row r="537">
          <cell r="B537" t="str">
            <v>ITOT-ESOLPV</v>
          </cell>
          <cell r="C537" t="str">
            <v>VAR_fin</v>
          </cell>
          <cell r="D537" t="str">
            <v>SOLPVC</v>
          </cell>
          <cell r="I537">
            <v>19.693019704300202</v>
          </cell>
          <cell r="J537">
            <v>27.988785837279799</v>
          </cell>
          <cell r="K537">
            <v>30.9170327786474</v>
          </cell>
        </row>
        <row r="538">
          <cell r="B538" t="str">
            <v>ITOT-ESOLPV</v>
          </cell>
          <cell r="C538" t="str">
            <v>VAR_ncap</v>
          </cell>
          <cell r="D538" t="str">
            <v>-</v>
          </cell>
          <cell r="I538">
            <v>0.78947303174652095</v>
          </cell>
          <cell r="J538">
            <v>3.1038576653192198</v>
          </cell>
          <cell r="K538">
            <v>4.68348639909029</v>
          </cell>
        </row>
        <row r="539">
          <cell r="B539" t="str">
            <v>ITOT-ESOLPV</v>
          </cell>
          <cell r="C539" t="str">
            <v>VAR_cap</v>
          </cell>
          <cell r="D539" t="str">
            <v>-</v>
          </cell>
          <cell r="I539">
            <v>5.6769236688767908</v>
          </cell>
          <cell r="J539">
            <v>8.0683511109311876</v>
          </cell>
          <cell r="K539">
            <v>8.9124791242278292</v>
          </cell>
        </row>
        <row r="540">
          <cell r="B540" t="str">
            <v>RHNS-CHPNGA</v>
          </cell>
          <cell r="C540" t="str">
            <v>VAR_fout</v>
          </cell>
          <cell r="D540" t="str">
            <v>CO2_R</v>
          </cell>
          <cell r="I540">
            <v>0.118140110134028</v>
          </cell>
          <cell r="J540">
            <v>9.0005797889217101E-2</v>
          </cell>
          <cell r="K540">
            <v>5.1426498825118801E-2</v>
          </cell>
        </row>
        <row r="541">
          <cell r="B541" t="str">
            <v>RHNS-CHPNGA</v>
          </cell>
          <cell r="C541" t="str">
            <v>VAR_fout</v>
          </cell>
          <cell r="D541" t="str">
            <v>RHNS_LTH_CHPNGA</v>
          </cell>
          <cell r="I541">
            <v>1.0846932585405603E-3</v>
          </cell>
          <cell r="J541">
            <v>7.6049805659442497E-4</v>
          </cell>
          <cell r="K541">
            <v>4.4139151659058256E-4</v>
          </cell>
        </row>
        <row r="542">
          <cell r="B542" t="str">
            <v>RHNS-CHPNGA</v>
          </cell>
          <cell r="C542" t="str">
            <v>VAR_fout</v>
          </cell>
          <cell r="D542" t="str">
            <v>RHNS_NKEV_GAS_ELC_CHP</v>
          </cell>
          <cell r="I542">
            <v>4.7875288734256963E-4</v>
          </cell>
          <cell r="J542">
            <v>3.3865929082720449E-4</v>
          </cell>
          <cell r="K542">
            <v>2.0318022192264889E-4</v>
          </cell>
        </row>
        <row r="543">
          <cell r="B543" t="str">
            <v>RHNS-CHPNGA</v>
          </cell>
          <cell r="C543" t="str">
            <v>VAR_fin</v>
          </cell>
          <cell r="D543" t="str">
            <v>RNGA</v>
          </cell>
          <cell r="I543">
            <v>2.094682803794819E-3</v>
          </cell>
          <cell r="J543">
            <v>1.5958474803052674E-3</v>
          </cell>
          <cell r="K543">
            <v>9.1181735505529711E-4</v>
          </cell>
        </row>
        <row r="544">
          <cell r="B544" t="str">
            <v>RHNS-CHPNGA</v>
          </cell>
          <cell r="C544" t="str">
            <v>VAR_ncap</v>
          </cell>
          <cell r="D544" t="str">
            <v>-</v>
          </cell>
          <cell r="I544">
            <v>5.1648367173820104E-6</v>
          </cell>
          <cell r="J544">
            <v>3.9616217507165804E-6</v>
          </cell>
          <cell r="K544">
            <v>9.9674869636162403E-6</v>
          </cell>
        </row>
        <row r="545">
          <cell r="B545" t="str">
            <v>RHNS-CHPNGA</v>
          </cell>
          <cell r="C545" t="str">
            <v>VAR_cap</v>
          </cell>
          <cell r="D545" t="str">
            <v>-</v>
          </cell>
          <cell r="I545">
            <v>4.2562378416796898E-5</v>
          </cell>
          <cell r="J545">
            <v>3.0102818710341476E-5</v>
          </cell>
          <cell r="K545">
            <v>1.8057097544122895E-5</v>
          </cell>
        </row>
        <row r="546">
          <cell r="B546" t="str">
            <v>ENUC_BEZ</v>
          </cell>
          <cell r="C546" t="str">
            <v>VAR_fout</v>
          </cell>
          <cell r="D546" t="str">
            <v>ELC</v>
          </cell>
        </row>
        <row r="547">
          <cell r="B547" t="str">
            <v>ENUC_BEZ</v>
          </cell>
          <cell r="C547" t="str">
            <v>VAR_fin</v>
          </cell>
          <cell r="D547" t="str">
            <v>URN</v>
          </cell>
        </row>
        <row r="548">
          <cell r="B548" t="str">
            <v>ENUC_BEZ</v>
          </cell>
          <cell r="C548" t="str">
            <v>VAR_cap</v>
          </cell>
          <cell r="D548" t="str">
            <v>-</v>
          </cell>
        </row>
        <row r="549">
          <cell r="B549" t="str">
            <v>RHNM-CHPWOD</v>
          </cell>
          <cell r="C549" t="str">
            <v>VAR_fout</v>
          </cell>
          <cell r="D549" t="str">
            <v>RHNM_LTH_CHPWOD</v>
          </cell>
          <cell r="I549">
            <v>6.6638455727577241E-4</v>
          </cell>
          <cell r="J549">
            <v>4.0003416738301984E-4</v>
          </cell>
          <cell r="K549">
            <v>2.6147324971012922E-4</v>
          </cell>
        </row>
        <row r="550">
          <cell r="B550" t="str">
            <v>RHNM-CHPWOD</v>
          </cell>
          <cell r="C550" t="str">
            <v>VAR_fout</v>
          </cell>
          <cell r="D550" t="str">
            <v>RHNM_KEV_WOD_ELC_CHP</v>
          </cell>
          <cell r="I550">
            <v>2.5051123171663278E-4</v>
          </cell>
          <cell r="J550">
            <v>1.5038321477546849E-4</v>
          </cell>
          <cell r="K550">
            <v>9.8294573502140964E-5</v>
          </cell>
        </row>
        <row r="551">
          <cell r="B551" t="str">
            <v>RHNM-CHPWOD</v>
          </cell>
          <cell r="C551" t="str">
            <v>VAR_fin</v>
          </cell>
          <cell r="D551" t="str">
            <v>RWOD</v>
          </cell>
          <cell r="I551">
            <v>1.0337838403639626E-3</v>
          </cell>
          <cell r="J551">
            <v>6.2705297695979725E-4</v>
          </cell>
          <cell r="K551">
            <v>3.9622923620615289E-4</v>
          </cell>
        </row>
        <row r="552">
          <cell r="B552" t="str">
            <v>RHNM-CHPWOD</v>
          </cell>
          <cell r="C552" t="str">
            <v>VAR_ncap</v>
          </cell>
          <cell r="D552" t="str">
            <v>-</v>
          </cell>
          <cell r="I552">
            <v>5.62089433328197E-6</v>
          </cell>
          <cell r="J552">
            <v>1.12650231927636E-7</v>
          </cell>
          <cell r="K552">
            <v>5.7806366810556701E-6</v>
          </cell>
        </row>
        <row r="553">
          <cell r="B553" t="str">
            <v>RHNM-CHPWOD</v>
          </cell>
          <cell r="C553" t="str">
            <v>VAR_cap</v>
          </cell>
          <cell r="D553" t="str">
            <v>-</v>
          </cell>
          <cell r="I553">
            <v>1.8796280469807699E-5</v>
          </cell>
          <cell r="J553">
            <v>1.4715443114459258E-5</v>
          </cell>
          <cell r="K553">
            <v>8.2321340438277446E-6</v>
          </cell>
        </row>
        <row r="554">
          <cell r="B554" t="str">
            <v>RHNM-SHSTG-CHPNGA</v>
          </cell>
          <cell r="C554" t="str">
            <v>VAR_fout</v>
          </cell>
          <cell r="D554" t="str">
            <v>AUX_RNM-CHPNGA_OUT</v>
          </cell>
          <cell r="I554">
            <v>0.94540152760327445</v>
          </cell>
          <cell r="J554">
            <v>16.220869687051344</v>
          </cell>
          <cell r="K554">
            <v>21.962832733523719</v>
          </cell>
        </row>
        <row r="555">
          <cell r="B555" t="str">
            <v>RHNM-SHSTG-CHPNGA</v>
          </cell>
          <cell r="C555" t="str">
            <v>VAR_fout</v>
          </cell>
          <cell r="D555" t="str">
            <v>RHNM_LTH_CHPNGA</v>
          </cell>
          <cell r="I555">
            <v>0.94627046283084959</v>
          </cell>
          <cell r="J555">
            <v>16.220869687051287</v>
          </cell>
          <cell r="K555">
            <v>21.962832733523705</v>
          </cell>
        </row>
        <row r="556">
          <cell r="B556" t="str">
            <v>RHNM-SHSTG-CHPNGA</v>
          </cell>
          <cell r="C556" t="str">
            <v>VAR_fin</v>
          </cell>
          <cell r="D556" t="str">
            <v>AUX_RNM-CHPNGA_IN</v>
          </cell>
          <cell r="I556">
            <v>1.1469932885148484</v>
          </cell>
          <cell r="J556">
            <v>19.083376102413251</v>
          </cell>
          <cell r="K556">
            <v>24.403147481693086</v>
          </cell>
        </row>
        <row r="557">
          <cell r="B557" t="str">
            <v>RHNM-SHSTG-CHPNGA</v>
          </cell>
          <cell r="C557" t="str">
            <v>VAR_fin</v>
          </cell>
          <cell r="D557" t="str">
            <v>RHNM_LTH_CHPNGA</v>
          </cell>
          <cell r="I557">
            <v>1.1469932885148484</v>
          </cell>
          <cell r="J557">
            <v>19.083376102413251</v>
          </cell>
          <cell r="K557">
            <v>24.403147481693086</v>
          </cell>
        </row>
        <row r="558">
          <cell r="B558" t="str">
            <v>RHNM-SHSTG-CHPNGA</v>
          </cell>
          <cell r="C558" t="str">
            <v>VAR_ncap</v>
          </cell>
          <cell r="D558" t="str">
            <v>-</v>
          </cell>
          <cell r="I558">
            <v>1.7511213063290201E-2</v>
          </cell>
          <cell r="J558">
            <v>0.98234393521496199</v>
          </cell>
          <cell r="K558">
            <v>0.67255026863519496</v>
          </cell>
        </row>
        <row r="559">
          <cell r="B559" t="str">
            <v>RHNM-SHSTG-CHPNGA</v>
          </cell>
          <cell r="C559" t="str">
            <v>VAR_cap</v>
          </cell>
          <cell r="D559" t="str">
            <v>-</v>
          </cell>
          <cell r="I559">
            <v>5.9992031473894578E-2</v>
          </cell>
          <cell r="J559">
            <v>1.0287231089231665</v>
          </cell>
          <cell r="K559">
            <v>1.3928746953912472</v>
          </cell>
        </row>
        <row r="560">
          <cell r="B560" t="str">
            <v>CT_CWODBDS</v>
          </cell>
          <cell r="C560" t="str">
            <v>VAR_fout</v>
          </cell>
          <cell r="D560" t="str">
            <v>BDS</v>
          </cell>
          <cell r="I560">
            <v>2.4898326391342513E-5</v>
          </cell>
          <cell r="J560">
            <v>2.0205333037605364E-5</v>
          </cell>
          <cell r="K560">
            <v>1.3282327136930549E-5</v>
          </cell>
        </row>
        <row r="561">
          <cell r="B561" t="str">
            <v>CT_CWODBDS</v>
          </cell>
          <cell r="C561" t="str">
            <v>VAR_fout</v>
          </cell>
          <cell r="D561" t="str">
            <v>LTH</v>
          </cell>
          <cell r="I561">
            <v>9.7103472926235721E-6</v>
          </cell>
          <cell r="J561">
            <v>7.8800798846660877E-6</v>
          </cell>
          <cell r="K561">
            <v>5.1801075834029046E-6</v>
          </cell>
        </row>
        <row r="562">
          <cell r="B562" t="str">
            <v>CT_CWODBDS</v>
          </cell>
          <cell r="C562" t="str">
            <v>VAR_fin</v>
          </cell>
          <cell r="D562" t="str">
            <v>CWOD</v>
          </cell>
          <cell r="I562">
            <v>7.0947781052130548E-5</v>
          </cell>
          <cell r="J562">
            <v>5.7575096490656472E-5</v>
          </cell>
          <cell r="K562">
            <v>3.7847991176683568E-5</v>
          </cell>
        </row>
        <row r="563">
          <cell r="B563" t="str">
            <v>CT_CWODBDS</v>
          </cell>
          <cell r="C563" t="str">
            <v>VAR_fin</v>
          </cell>
          <cell r="D563" t="str">
            <v>CELC</v>
          </cell>
          <cell r="I563">
            <v>1.7304336841983056E-6</v>
          </cell>
          <cell r="J563">
            <v>1.404270646113573E-6</v>
          </cell>
          <cell r="K563">
            <v>9.2312173601667328E-7</v>
          </cell>
        </row>
        <row r="564">
          <cell r="B564" t="str">
            <v>CT_CWODBDS</v>
          </cell>
          <cell r="C564" t="str">
            <v>VAR_ncap</v>
          </cell>
          <cell r="D564" t="str">
            <v>-</v>
          </cell>
          <cell r="I564">
            <v>8.8218811455322806E-8</v>
          </cell>
          <cell r="J564">
            <v>7.5737384304931201E-8</v>
          </cell>
          <cell r="K564">
            <v>2.7768558922554E-6</v>
          </cell>
        </row>
        <row r="565">
          <cell r="B565" t="str">
            <v>CT_CWODBDS</v>
          </cell>
          <cell r="C565" t="str">
            <v>VAR_cap</v>
          </cell>
          <cell r="D565" t="str">
            <v>-</v>
          </cell>
          <cell r="I565">
            <v>7.6792697591785558E-6</v>
          </cell>
          <cell r="J565">
            <v>7.3283317001639941E-6</v>
          </cell>
          <cell r="K565">
            <v>2.903559904818384E-6</v>
          </cell>
        </row>
        <row r="566">
          <cell r="B566" t="str">
            <v>RHNS-EBAT</v>
          </cell>
          <cell r="C566" t="str">
            <v>VAR_fout</v>
          </cell>
          <cell r="D566" t="str">
            <v>RHNS_ELC</v>
          </cell>
          <cell r="I566">
            <v>6.8361024962264358E-2</v>
          </cell>
          <cell r="J566">
            <v>5.8129241365492863E-2</v>
          </cell>
          <cell r="K566">
            <v>0.23315945676785038</v>
          </cell>
        </row>
        <row r="567">
          <cell r="B567" t="str">
            <v>RHNS-EBAT</v>
          </cell>
          <cell r="C567" t="str">
            <v>VAR_fout</v>
          </cell>
          <cell r="D567" t="str">
            <v>AUX_RHNS-EBAT_OUT</v>
          </cell>
          <cell r="I567">
            <v>6.8361024962264413E-2</v>
          </cell>
          <cell r="J567">
            <v>5.8129241365492988E-2</v>
          </cell>
          <cell r="K567">
            <v>0.23315945676785063</v>
          </cell>
        </row>
        <row r="568">
          <cell r="B568" t="str">
            <v>RHNS-EBAT</v>
          </cell>
          <cell r="C568" t="str">
            <v>VAR_fin</v>
          </cell>
          <cell r="D568" t="str">
            <v>RHNS_ELC</v>
          </cell>
          <cell r="I568">
            <v>7.559815608226042E-2</v>
          </cell>
          <cell r="J568">
            <v>6.4283187905617115E-2</v>
          </cell>
          <cell r="K568">
            <v>0.25784298612877238</v>
          </cell>
        </row>
        <row r="569">
          <cell r="B569" t="str">
            <v>RHNS-EBAT</v>
          </cell>
          <cell r="C569" t="str">
            <v>VAR_fin</v>
          </cell>
          <cell r="D569" t="str">
            <v>AUX_RHNS-EBAT_IN</v>
          </cell>
          <cell r="I569">
            <v>7.559815608226042E-2</v>
          </cell>
          <cell r="J569">
            <v>6.4283187905617115E-2</v>
          </cell>
          <cell r="K569">
            <v>0.25784298612877238</v>
          </cell>
        </row>
        <row r="570">
          <cell r="B570" t="str">
            <v>RHNS-EBAT</v>
          </cell>
          <cell r="C570" t="str">
            <v>VAR_ncap</v>
          </cell>
          <cell r="D570" t="str">
            <v>-</v>
          </cell>
          <cell r="I570">
            <v>3.7471292935235899E-2</v>
          </cell>
          <cell r="J570">
            <v>3.9552281741748803E-2</v>
          </cell>
          <cell r="K570">
            <v>6.9088060730535597E-2</v>
          </cell>
        </row>
        <row r="571">
          <cell r="B571" t="str">
            <v>RHNS-EBAT</v>
          </cell>
          <cell r="C571" t="str">
            <v>VAR_cap</v>
          </cell>
          <cell r="D571" t="str">
            <v>-</v>
          </cell>
          <cell r="I571">
            <v>7.0537974679113227E-2</v>
          </cell>
          <cell r="J571">
            <v>7.7077002164032252E-2</v>
          </cell>
          <cell r="K571">
            <v>9.5499483596923757E-2</v>
          </cell>
        </row>
        <row r="572">
          <cell r="B572" t="str">
            <v>G-INTC-EXP00-AT</v>
          </cell>
          <cell r="C572" t="str">
            <v>VAR_fout</v>
          </cell>
          <cell r="D572" t="str">
            <v>ELC_E-AT</v>
          </cell>
          <cell r="I572">
            <v>3.1748556315195829E-5</v>
          </cell>
          <cell r="J572">
            <v>3.1349691552700163E-5</v>
          </cell>
          <cell r="K572">
            <v>2.3715854726538352E-5</v>
          </cell>
        </row>
        <row r="573">
          <cell r="B573" t="str">
            <v>G-INTC-EXP00-AT</v>
          </cell>
          <cell r="C573" t="str">
            <v>VAR_fin</v>
          </cell>
          <cell r="D573" t="str">
            <v>ELC</v>
          </cell>
          <cell r="I573">
            <v>3.1748556315195829E-5</v>
          </cell>
          <cell r="J573">
            <v>3.1349691552700163E-5</v>
          </cell>
          <cell r="K573">
            <v>2.3715854726538352E-5</v>
          </cell>
        </row>
        <row r="574">
          <cell r="B574" t="str">
            <v>G-INTC-EXP00-AT</v>
          </cell>
          <cell r="C574" t="str">
            <v>VAR_ncap</v>
          </cell>
          <cell r="D574" t="str">
            <v>-</v>
          </cell>
          <cell r="I574">
            <v>8.5538856765321693E-8</v>
          </cell>
          <cell r="J574">
            <v>1.3952529194167299E-7</v>
          </cell>
          <cell r="K574">
            <v>2.9036971107867801E-7</v>
          </cell>
        </row>
        <row r="575">
          <cell r="B575" t="str">
            <v>G-INTC-EXP00-AT</v>
          </cell>
          <cell r="C575" t="str">
            <v>VAR_cap</v>
          </cell>
          <cell r="D575" t="str">
            <v>-</v>
          </cell>
          <cell r="I575">
            <v>7.1344492054370434E-5</v>
          </cell>
          <cell r="J575">
            <v>7.1014709507988272E-5</v>
          </cell>
          <cell r="K575">
            <v>7.1526976389346686E-5</v>
          </cell>
        </row>
        <row r="576">
          <cell r="B576" t="str">
            <v>G-INTC-IMP00-DE</v>
          </cell>
          <cell r="C576" t="str">
            <v>VAR_fout</v>
          </cell>
          <cell r="D576" t="str">
            <v>ELC</v>
          </cell>
          <cell r="I576">
            <v>39.388939952955546</v>
          </cell>
          <cell r="J576">
            <v>32.401833850262157</v>
          </cell>
          <cell r="K576">
            <v>26.543291934058644</v>
          </cell>
        </row>
        <row r="577">
          <cell r="B577" t="str">
            <v>G-INTC-IMP00-DE</v>
          </cell>
          <cell r="C577" t="str">
            <v>VAR_fin</v>
          </cell>
          <cell r="D577" t="str">
            <v>ELC_I-DE</v>
          </cell>
          <cell r="I577">
            <v>39.388939952955546</v>
          </cell>
          <cell r="J577">
            <v>32.401833850262157</v>
          </cell>
          <cell r="K577">
            <v>26.543291934058644</v>
          </cell>
        </row>
        <row r="578">
          <cell r="B578" t="str">
            <v>G-INTC-IMP00-DE</v>
          </cell>
          <cell r="C578" t="str">
            <v>VAR_ncap</v>
          </cell>
          <cell r="D578" t="str">
            <v>-</v>
          </cell>
          <cell r="I578">
            <v>1.9091817947362999E-7</v>
          </cell>
          <cell r="J578">
            <v>2.7472380532312899E-7</v>
          </cell>
          <cell r="K578">
            <v>4.2030536376869002E-7</v>
          </cell>
        </row>
        <row r="579">
          <cell r="B579" t="str">
            <v>G-INTC-IMP00-DE</v>
          </cell>
          <cell r="C579" t="str">
            <v>VAR_cap</v>
          </cell>
          <cell r="D579" t="str">
            <v>-</v>
          </cell>
          <cell r="I579">
            <v>2.3999998269824614</v>
          </cell>
          <cell r="J579">
            <v>2.3999994971066467</v>
          </cell>
          <cell r="K579">
            <v>2.3999995110830215</v>
          </cell>
        </row>
        <row r="580">
          <cell r="B580" t="str">
            <v>RHEM-SHSTG-CHPWOD</v>
          </cell>
          <cell r="C580" t="str">
            <v>VAR_fout</v>
          </cell>
          <cell r="D580" t="str">
            <v>AUX_REM-CHPWOD_OUT</v>
          </cell>
          <cell r="I580">
            <v>7.5489840070094394E-4</v>
          </cell>
          <cell r="J580">
            <v>1.0081631450225472E-3</v>
          </cell>
          <cell r="K580">
            <v>1.1090353866765031E-3</v>
          </cell>
        </row>
        <row r="581">
          <cell r="B581" t="str">
            <v>RHEM-SHSTG-CHPWOD</v>
          </cell>
          <cell r="C581" t="str">
            <v>VAR_fout</v>
          </cell>
          <cell r="D581" t="str">
            <v>RHEM_LTH_CHPWOD</v>
          </cell>
          <cell r="I581">
            <v>7.5559224114276355E-4</v>
          </cell>
          <cell r="J581">
            <v>1.008163145022544E-3</v>
          </cell>
          <cell r="K581">
            <v>1.1090353866765022E-3</v>
          </cell>
        </row>
        <row r="582">
          <cell r="B582" t="str">
            <v>RHEM-SHSTG-CHPWOD</v>
          </cell>
          <cell r="C582" t="str">
            <v>VAR_fin</v>
          </cell>
          <cell r="D582" t="str">
            <v>AUX_REM-CHPWOD_IN</v>
          </cell>
          <cell r="I582">
            <v>9.1465749702276283E-4</v>
          </cell>
          <cell r="J582">
            <v>1.1860742882617147E-3</v>
          </cell>
          <cell r="K582">
            <v>1.2322615407516476E-3</v>
          </cell>
        </row>
        <row r="583">
          <cell r="B583" t="str">
            <v>RHEM-SHSTG-CHPWOD</v>
          </cell>
          <cell r="C583" t="str">
            <v>VAR_fin</v>
          </cell>
          <cell r="D583" t="str">
            <v>RHEM_LTH_CHPWOD</v>
          </cell>
          <cell r="I583">
            <v>9.1465749702276283E-4</v>
          </cell>
          <cell r="J583">
            <v>1.1860742882617147E-3</v>
          </cell>
          <cell r="K583">
            <v>1.2322615407516476E-3</v>
          </cell>
        </row>
        <row r="584">
          <cell r="B584" t="str">
            <v>RHEM-SHSTG-CHPWOD</v>
          </cell>
          <cell r="C584" t="str">
            <v>VAR_ncap</v>
          </cell>
          <cell r="D584" t="str">
            <v>-</v>
          </cell>
          <cell r="I584">
            <v>4.6724022668073002E-4</v>
          </cell>
          <cell r="J584">
            <v>2.8562775721031699E-5</v>
          </cell>
          <cell r="K584">
            <v>5.9421377999736098E-5</v>
          </cell>
        </row>
        <row r="585">
          <cell r="B585" t="str">
            <v>RHEM-SHSTG-CHPWOD</v>
          </cell>
          <cell r="C585" t="str">
            <v>VAR_cap</v>
          </cell>
          <cell r="D585" t="str">
            <v>-</v>
          </cell>
          <cell r="I585">
            <v>5.7491027850854997E-4</v>
          </cell>
          <cell r="J585">
            <v>4.9952861015248806E-4</v>
          </cell>
          <cell r="K585">
            <v>2.7512975761672423E-4</v>
          </cell>
        </row>
        <row r="586">
          <cell r="B586" t="str">
            <v>RHNM-CHPGFC</v>
          </cell>
          <cell r="C586" t="str">
            <v>VAR_fout</v>
          </cell>
          <cell r="D586" t="str">
            <v>CO2_R</v>
          </cell>
          <cell r="I586">
            <v>5.9192370400087603E-2</v>
          </cell>
          <cell r="J586">
            <v>0.140966391875576</v>
          </cell>
          <cell r="K586">
            <v>84.013115172827696</v>
          </cell>
        </row>
        <row r="587">
          <cell r="B587" t="str">
            <v>RHNM-CHPGFC</v>
          </cell>
          <cell r="C587" t="str">
            <v>VAR_fout</v>
          </cell>
          <cell r="D587" t="str">
            <v>RHNM_NKEV_GAS_ELC_CHP</v>
          </cell>
          <cell r="I587">
            <v>4.5128934879499398E-4</v>
          </cell>
          <cell r="J587">
            <v>1.0997378089583967E-3</v>
          </cell>
          <cell r="K587">
            <v>0.6703174082938379</v>
          </cell>
        </row>
        <row r="588">
          <cell r="B588" t="str">
            <v>RHNM-CHPGFC</v>
          </cell>
          <cell r="C588" t="str">
            <v>VAR_fout</v>
          </cell>
          <cell r="D588" t="str">
            <v>RHNM_LTH_CHPNGA</v>
          </cell>
          <cell r="I588">
            <v>4.9190539018654339E-4</v>
          </cell>
          <cell r="J588">
            <v>1.1657220774959002E-3</v>
          </cell>
          <cell r="K588">
            <v>0.6703174082938379</v>
          </cell>
        </row>
        <row r="589">
          <cell r="B589" t="str">
            <v>RHNM-CHPGFC</v>
          </cell>
          <cell r="C589" t="str">
            <v>VAR_fin</v>
          </cell>
          <cell r="D589" t="str">
            <v>RNGA</v>
          </cell>
          <cell r="I589">
            <v>1.0495101134767304E-3</v>
          </cell>
          <cell r="J589">
            <v>2.499404111269084E-3</v>
          </cell>
          <cell r="K589">
            <v>1.4895942406529739</v>
          </cell>
        </row>
        <row r="590">
          <cell r="B590" t="str">
            <v>RHNM-CHPGFC</v>
          </cell>
          <cell r="C590" t="str">
            <v>VAR_ncap</v>
          </cell>
          <cell r="D590" t="str">
            <v>-</v>
          </cell>
          <cell r="I590">
            <v>3.0329050453705301E-5</v>
          </cell>
          <cell r="J590">
            <v>5.7638130021246502E-5</v>
          </cell>
          <cell r="K590">
            <v>5.9501032449364603E-2</v>
          </cell>
        </row>
        <row r="591">
          <cell r="B591" t="str">
            <v>RHNM-CHPGFC</v>
          </cell>
          <cell r="C591" t="str">
            <v>VAR_cap</v>
          </cell>
          <cell r="D591" t="str">
            <v>-</v>
          </cell>
          <cell r="I591">
            <v>4.01182194193898E-5</v>
          </cell>
          <cell r="J591">
            <v>9.774471977775757E-5</v>
          </cell>
          <cell r="K591">
            <v>5.9585361487399777E-2</v>
          </cell>
        </row>
        <row r="592">
          <cell r="B592" t="str">
            <v>G-INTC-EXP00-FR</v>
          </cell>
          <cell r="C592" t="str">
            <v>VAR_fout</v>
          </cell>
          <cell r="D592" t="str">
            <v>ELC_E-FR</v>
          </cell>
          <cell r="I592">
            <v>1.1865401083123758E-4</v>
          </cell>
          <cell r="J592">
            <v>2.5846084712864101E-4</v>
          </cell>
          <cell r="K592">
            <v>1.4219102608374219E-4</v>
          </cell>
        </row>
        <row r="593">
          <cell r="B593" t="str">
            <v>G-INTC-EXP00-FR</v>
          </cell>
          <cell r="C593" t="str">
            <v>VAR_fin</v>
          </cell>
          <cell r="D593" t="str">
            <v>ELC</v>
          </cell>
          <cell r="I593">
            <v>1.1865401083123758E-4</v>
          </cell>
          <cell r="J593">
            <v>2.5846084712864101E-4</v>
          </cell>
          <cell r="K593">
            <v>1.4219102608374219E-4</v>
          </cell>
        </row>
        <row r="594">
          <cell r="B594" t="str">
            <v>G-INTC-EXP00-FR</v>
          </cell>
          <cell r="C594" t="str">
            <v>VAR_ncap</v>
          </cell>
          <cell r="D594" t="str">
            <v>-</v>
          </cell>
          <cell r="I594">
            <v>5.0377706266912804E-7</v>
          </cell>
          <cell r="J594">
            <v>7.5169519671428402E-7</v>
          </cell>
          <cell r="K594">
            <v>1.18358984072997E-6</v>
          </cell>
        </row>
        <row r="595">
          <cell r="B595" t="str">
            <v>G-INTC-EXP00-FR</v>
          </cell>
          <cell r="C595" t="str">
            <v>VAR_cap</v>
          </cell>
          <cell r="D595" t="str">
            <v>-</v>
          </cell>
          <cell r="I595">
            <v>1.431682993342509E-4</v>
          </cell>
          <cell r="J595">
            <v>1.4324010791422204E-4</v>
          </cell>
          <cell r="K595">
            <v>1.4427658853732872E-4</v>
          </cell>
        </row>
        <row r="596">
          <cell r="B596" t="str">
            <v>RHNM-EBAT</v>
          </cell>
          <cell r="C596" t="str">
            <v>VAR_fout</v>
          </cell>
          <cell r="D596" t="str">
            <v>RHNM_ELC</v>
          </cell>
          <cell r="I596">
            <v>2.3796808471580777E-2</v>
          </cell>
          <cell r="J596">
            <v>2.0169760795853128E-2</v>
          </cell>
          <cell r="K596">
            <v>6.8722927949792262E-2</v>
          </cell>
        </row>
        <row r="597">
          <cell r="B597" t="str">
            <v>RHNM-EBAT</v>
          </cell>
          <cell r="C597" t="str">
            <v>VAR_fout</v>
          </cell>
          <cell r="D597" t="str">
            <v>AUX_RHNM-EBAT_OUT</v>
          </cell>
          <cell r="I597">
            <v>2.3796808471580784E-2</v>
          </cell>
          <cell r="J597">
            <v>2.0169760795853149E-2</v>
          </cell>
          <cell r="K597">
            <v>6.8722927949792303E-2</v>
          </cell>
        </row>
        <row r="598">
          <cell r="B598" t="str">
            <v>RHNM-EBAT</v>
          </cell>
          <cell r="C598" t="str">
            <v>VAR_fin</v>
          </cell>
          <cell r="D598" t="str">
            <v>RHNM_ELC</v>
          </cell>
          <cell r="I598">
            <v>2.6316157017542943E-2</v>
          </cell>
          <cell r="J598">
            <v>2.2305134393295983E-2</v>
          </cell>
          <cell r="K598">
            <v>7.5998417723130304E-2</v>
          </cell>
        </row>
        <row r="599">
          <cell r="B599" t="str">
            <v>RHNM-EBAT</v>
          </cell>
          <cell r="C599" t="str">
            <v>VAR_fin</v>
          </cell>
          <cell r="D599" t="str">
            <v>AUX_RHNM-EBAT_IN</v>
          </cell>
          <cell r="I599">
            <v>2.6316157017542943E-2</v>
          </cell>
          <cell r="J599">
            <v>2.2305134393295983E-2</v>
          </cell>
          <cell r="K599">
            <v>7.5998417723130304E-2</v>
          </cell>
        </row>
        <row r="600">
          <cell r="B600" t="str">
            <v>RHNM-EBAT</v>
          </cell>
          <cell r="C600" t="str">
            <v>VAR_ncap</v>
          </cell>
          <cell r="D600" t="str">
            <v>-</v>
          </cell>
          <cell r="I600">
            <v>1.1285833600551499E-2</v>
          </cell>
          <cell r="J600">
            <v>1.18244061835138E-2</v>
          </cell>
          <cell r="K600">
            <v>2.0238842282642201E-2</v>
          </cell>
        </row>
        <row r="601">
          <cell r="B601" t="str">
            <v>RHNM-EBAT</v>
          </cell>
          <cell r="C601" t="str">
            <v>VAR_cap</v>
          </cell>
          <cell r="D601" t="str">
            <v>-</v>
          </cell>
          <cell r="I601">
            <v>2.1655717430704317E-2</v>
          </cell>
          <cell r="J601">
            <v>2.3219596855812312E-2</v>
          </cell>
          <cell r="K601">
            <v>2.8149338332446847E-2</v>
          </cell>
        </row>
        <row r="602">
          <cell r="B602" t="str">
            <v>ITOT-CHPWST</v>
          </cell>
          <cell r="C602" t="str">
            <v>VAR_fout</v>
          </cell>
          <cell r="D602" t="str">
            <v>ITOT_LTH_CHP</v>
          </cell>
          <cell r="I602">
            <v>1.7294290098807429E-3</v>
          </cell>
          <cell r="J602">
            <v>8.8746538391749593E-4</v>
          </cell>
          <cell r="K602">
            <v>1.926174426252252E-4</v>
          </cell>
        </row>
        <row r="603">
          <cell r="B603" t="str">
            <v>ITOT-CHPWST</v>
          </cell>
          <cell r="C603" t="str">
            <v>VAR_fout</v>
          </cell>
          <cell r="D603" t="str">
            <v>ITOT_KEV_WST_ELC_CHP</v>
          </cell>
          <cell r="I603">
            <v>2.930522970280162E-4</v>
          </cell>
          <cell r="J603">
            <v>1.7521393136151045E-4</v>
          </cell>
          <cell r="K603">
            <v>5.678166298744474E-5</v>
          </cell>
        </row>
        <row r="604">
          <cell r="B604" t="str">
            <v>ITOT-CHPWST</v>
          </cell>
          <cell r="C604" t="str">
            <v>VAR_fout</v>
          </cell>
          <cell r="D604" t="str">
            <v>CO2_I</v>
          </cell>
          <cell r="I604">
            <v>0.43882669072936598</v>
          </cell>
          <cell r="J604">
            <v>0.26237142806528901</v>
          </cell>
          <cell r="K604">
            <v>8.5026834853672503E-2</v>
          </cell>
        </row>
        <row r="605">
          <cell r="B605" t="str">
            <v>ITOT-CHPWST</v>
          </cell>
          <cell r="C605" t="str">
            <v>VAR_fin</v>
          </cell>
          <cell r="D605" t="str">
            <v>IWST</v>
          </cell>
          <cell r="I605">
            <v>4.7287358914802347E-3</v>
          </cell>
          <cell r="J605">
            <v>2.827278319669065E-3</v>
          </cell>
          <cell r="K605">
            <v>9.1623744454388486E-4</v>
          </cell>
        </row>
        <row r="606">
          <cell r="B606" t="str">
            <v>ITOT-CHPWST</v>
          </cell>
          <cell r="C606" t="str">
            <v>VAR_ncap</v>
          </cell>
          <cell r="D606" t="str">
            <v>-</v>
          </cell>
          <cell r="I606">
            <v>4.4445149108525901E-8</v>
          </cell>
          <cell r="J606">
            <v>1.10514585024517E-8</v>
          </cell>
          <cell r="K606">
            <v>1.4934931334470499E-8</v>
          </cell>
        </row>
        <row r="607">
          <cell r="B607" t="str">
            <v>ITOT-CHPWST</v>
          </cell>
          <cell r="C607" t="str">
            <v>VAR_cap</v>
          </cell>
          <cell r="D607" t="str">
            <v>-</v>
          </cell>
          <cell r="I607">
            <v>4.3332810546397454E-5</v>
          </cell>
          <cell r="J607">
            <v>4.3299529744579048E-5</v>
          </cell>
          <cell r="K607">
            <v>2.003316368273363E-5</v>
          </cell>
        </row>
        <row r="608">
          <cell r="B608" t="str">
            <v>CAES-EBAT</v>
          </cell>
          <cell r="C608" t="str">
            <v>VAR_fout</v>
          </cell>
          <cell r="D608" t="str">
            <v>ELC13</v>
          </cell>
          <cell r="I608">
            <v>9.3708126547702294E-4</v>
          </cell>
          <cell r="J608">
            <v>4.0830097339785977E-4</v>
          </cell>
          <cell r="K608">
            <v>9.4498685793720838E-2</v>
          </cell>
        </row>
        <row r="609">
          <cell r="B609" t="str">
            <v>CAES-EBAT</v>
          </cell>
          <cell r="C609" t="str">
            <v>VAR_fout</v>
          </cell>
          <cell r="D609" t="str">
            <v>AUX_CAES_OUT</v>
          </cell>
          <cell r="I609">
            <v>9.3708126547702251E-4</v>
          </cell>
          <cell r="J609">
            <v>4.0830097339785939E-4</v>
          </cell>
          <cell r="K609">
            <v>9.4498685793720602E-2</v>
          </cell>
        </row>
        <row r="610">
          <cell r="B610" t="str">
            <v>CAES-EBAT</v>
          </cell>
          <cell r="C610" t="str">
            <v>VAR_fin</v>
          </cell>
          <cell r="D610" t="str">
            <v>ELC13</v>
          </cell>
          <cell r="I610">
            <v>1.3390211057746168E-3</v>
          </cell>
          <cell r="J610">
            <v>5.8351302855607354E-4</v>
          </cell>
          <cell r="K610">
            <v>0.13499839565697302</v>
          </cell>
        </row>
        <row r="611">
          <cell r="B611" t="str">
            <v>CAES-EBAT</v>
          </cell>
          <cell r="C611" t="str">
            <v>VAR_fin</v>
          </cell>
          <cell r="D611" t="str">
            <v>AUX_CAES_IN</v>
          </cell>
          <cell r="I611">
            <v>1.3390211057746168E-3</v>
          </cell>
          <cell r="J611">
            <v>5.8351302855607354E-4</v>
          </cell>
          <cell r="K611">
            <v>0.13499839565697302</v>
          </cell>
        </row>
        <row r="612">
          <cell r="B612" t="str">
            <v>CAES-EBAT</v>
          </cell>
          <cell r="C612" t="str">
            <v>VAR_ncap</v>
          </cell>
          <cell r="D612" t="str">
            <v>-</v>
          </cell>
          <cell r="I612">
            <v>5.8992132199274598E-8</v>
          </cell>
          <cell r="J612">
            <v>9.1339103710297105E-8</v>
          </cell>
          <cell r="K612">
            <v>1.5117040616918799E-7</v>
          </cell>
        </row>
        <row r="613">
          <cell r="B613" t="str">
            <v>CAES-EBAT</v>
          </cell>
          <cell r="C613" t="str">
            <v>VAR_cap</v>
          </cell>
          <cell r="D613" t="str">
            <v>-</v>
          </cell>
          <cell r="I613">
            <v>9.9998422581159888E-2</v>
          </cell>
          <cell r="J613">
            <v>9.9998443590857578E-2</v>
          </cell>
          <cell r="K613">
            <v>9.9998620055231829E-2</v>
          </cell>
        </row>
        <row r="614">
          <cell r="B614" t="str">
            <v>HPLSOL</v>
          </cell>
          <cell r="C614" t="str">
            <v>VAR_fout</v>
          </cell>
          <cell r="D614" t="str">
            <v>LTH</v>
          </cell>
          <cell r="I614">
            <v>7.2384505023674357E-6</v>
          </cell>
          <cell r="J614">
            <v>7.3268788878549504E-6</v>
          </cell>
          <cell r="K614">
            <v>7.4158374867036142E-6</v>
          </cell>
        </row>
        <row r="615">
          <cell r="B615" t="str">
            <v>HPLSOL</v>
          </cell>
          <cell r="C615" t="str">
            <v>VAR_fin</v>
          </cell>
          <cell r="D615" t="str">
            <v>SOL</v>
          </cell>
          <cell r="I615">
            <v>7.2384505023674357E-6</v>
          </cell>
          <cell r="J615">
            <v>7.3268788878549504E-6</v>
          </cell>
          <cell r="K615">
            <v>7.4158374867036142E-6</v>
          </cell>
        </row>
        <row r="616">
          <cell r="B616" t="str">
            <v>HPLSOL</v>
          </cell>
          <cell r="C616" t="str">
            <v>VAR_fin</v>
          </cell>
          <cell r="D616" t="str">
            <v>SOLPVC</v>
          </cell>
          <cell r="I616">
            <v>7.2384505023674298E-6</v>
          </cell>
          <cell r="J616">
            <v>7.3268788878549496E-6</v>
          </cell>
          <cell r="K616">
            <v>7.4158374867036201E-6</v>
          </cell>
        </row>
        <row r="617">
          <cell r="B617" t="str">
            <v>HPLSOL</v>
          </cell>
          <cell r="C617" t="str">
            <v>VAR_ncap</v>
          </cell>
          <cell r="D617" t="str">
            <v>-</v>
          </cell>
          <cell r="I617">
            <v>4.4940372590677302E-7</v>
          </cell>
          <cell r="J617">
            <v>4.1756131752404397E-8</v>
          </cell>
          <cell r="K617">
            <v>6.9324383873963698E-7</v>
          </cell>
        </row>
        <row r="618">
          <cell r="B618" t="str">
            <v>HPLSOL</v>
          </cell>
          <cell r="C618" t="str">
            <v>VAR_cap</v>
          </cell>
          <cell r="D618" t="str">
            <v>-</v>
          </cell>
          <cell r="I618">
            <v>1.9214692086080098E-6</v>
          </cell>
          <cell r="J618">
            <v>1.9632253403604101E-6</v>
          </cell>
          <cell r="K618">
            <v>1.47590198296155E-6</v>
          </cell>
        </row>
        <row r="619">
          <cell r="B619" t="str">
            <v>RHEM-CHPNGA</v>
          </cell>
          <cell r="C619" t="str">
            <v>VAR_fout</v>
          </cell>
          <cell r="D619" t="str">
            <v>CO2_R</v>
          </cell>
          <cell r="I619">
            <v>114.99906058893301</v>
          </cell>
          <cell r="J619">
            <v>386.66788171066702</v>
          </cell>
          <cell r="K619">
            <v>306.82051329569202</v>
          </cell>
        </row>
        <row r="620">
          <cell r="B620" t="str">
            <v>RHEM-CHPNGA</v>
          </cell>
          <cell r="C620" t="str">
            <v>VAR_fout</v>
          </cell>
          <cell r="D620" t="str">
            <v>RHEM_LTH_CHPNGA</v>
          </cell>
          <cell r="I620">
            <v>1.2558218662592557</v>
          </cell>
          <cell r="J620">
            <v>4.1934786477930643</v>
          </cell>
          <cell r="K620">
            <v>3.2930196578599094</v>
          </cell>
        </row>
        <row r="621">
          <cell r="B621" t="str">
            <v>RHEM-CHPNGA</v>
          </cell>
          <cell r="C621" t="str">
            <v>VAR_fout</v>
          </cell>
          <cell r="D621" t="str">
            <v>RHEM_NKEV_GAS_ELC_CHP</v>
          </cell>
          <cell r="I621">
            <v>0.6151375843828788</v>
          </cell>
          <cell r="J621">
            <v>2.0796926627266412</v>
          </cell>
          <cell r="K621">
            <v>1.6735017933386451</v>
          </cell>
        </row>
        <row r="622">
          <cell r="B622" t="str">
            <v>RHEM-CHPNGA</v>
          </cell>
          <cell r="C622" t="str">
            <v>VAR_fin</v>
          </cell>
          <cell r="D622" t="str">
            <v>RNGA</v>
          </cell>
          <cell r="I622">
            <v>2.0389904359739845</v>
          </cell>
          <cell r="J622">
            <v>6.8558135055082809</v>
          </cell>
          <cell r="K622">
            <v>5.44008002297325</v>
          </cell>
        </row>
        <row r="623">
          <cell r="B623" t="str">
            <v>RHEM-CHPNGA</v>
          </cell>
          <cell r="C623" t="str">
            <v>VAR_ncap</v>
          </cell>
          <cell r="D623" t="str">
            <v>-</v>
          </cell>
          <cell r="I623">
            <v>6.3599646800320299E-3</v>
          </cell>
          <cell r="J623">
            <v>0.10904262099678801</v>
          </cell>
          <cell r="K623">
            <v>5.3700073077003903E-7</v>
          </cell>
        </row>
        <row r="624">
          <cell r="B624" t="str">
            <v>RHEM-CHPNGA</v>
          </cell>
          <cell r="C624" t="str">
            <v>VAR_cap</v>
          </cell>
          <cell r="D624" t="str">
            <v>-</v>
          </cell>
          <cell r="I624">
            <v>4.564529594838599E-2</v>
          </cell>
          <cell r="J624">
            <v>0.1543202328719859</v>
          </cell>
          <cell r="K624">
            <v>0.12417948925142813</v>
          </cell>
        </row>
        <row r="625">
          <cell r="B625" t="str">
            <v>D-DH2</v>
          </cell>
          <cell r="C625" t="str">
            <v>VAR_fout</v>
          </cell>
          <cell r="D625" t="str">
            <v>H2</v>
          </cell>
          <cell r="I625">
            <v>1.5571302698249387E-5</v>
          </cell>
          <cell r="J625">
            <v>1.5030917799787097E-4</v>
          </cell>
          <cell r="K625">
            <v>1.5921929972703539E-4</v>
          </cell>
        </row>
        <row r="626">
          <cell r="B626" t="str">
            <v>D-DH2</v>
          </cell>
          <cell r="C626" t="str">
            <v>VAR_fin</v>
          </cell>
          <cell r="D626" t="str">
            <v>H2_E</v>
          </cell>
          <cell r="I626">
            <v>1.5728588584090282E-5</v>
          </cell>
          <cell r="J626">
            <v>1.518274525231018E-4</v>
          </cell>
          <cell r="K626">
            <v>1.6082757548185401E-4</v>
          </cell>
        </row>
        <row r="627">
          <cell r="B627" t="str">
            <v>D-DH2</v>
          </cell>
          <cell r="C627" t="str">
            <v>VAR_ncap</v>
          </cell>
          <cell r="D627" t="str">
            <v>-</v>
          </cell>
          <cell r="I627">
            <v>7.2313871273322397E-6</v>
          </cell>
          <cell r="J627">
            <v>2.8294641330236198E-5</v>
          </cell>
          <cell r="K627">
            <v>8.9730714697771505E-7</v>
          </cell>
        </row>
        <row r="628">
          <cell r="B628" t="str">
            <v>D-DH2</v>
          </cell>
          <cell r="C628" t="str">
            <v>VAR_cap</v>
          </cell>
          <cell r="D628" t="str">
            <v>-</v>
          </cell>
          <cell r="I628">
            <v>1.30085570511515E-5</v>
          </cell>
          <cell r="J628">
            <v>4.13031983813877E-5</v>
          </cell>
          <cell r="K628">
            <v>4.2200505528365401E-5</v>
          </cell>
        </row>
        <row r="629">
          <cell r="B629" t="str">
            <v>D-SBIO</v>
          </cell>
          <cell r="C629" t="str">
            <v>VAR_fout</v>
          </cell>
          <cell r="D629" t="str">
            <v>SBIO</v>
          </cell>
          <cell r="I629">
            <v>2.9902101972691657</v>
          </cell>
          <cell r="J629">
            <v>2.949458088717162</v>
          </cell>
          <cell r="K629">
            <v>2.871228686747576</v>
          </cell>
        </row>
        <row r="630">
          <cell r="B630" t="str">
            <v>D-SBIO</v>
          </cell>
          <cell r="C630" t="str">
            <v>VAR_fin</v>
          </cell>
          <cell r="D630" t="str">
            <v>BIO</v>
          </cell>
          <cell r="I630">
            <v>2.9902101972691657</v>
          </cell>
          <cell r="J630">
            <v>2.949458088717162</v>
          </cell>
          <cell r="K630">
            <v>2.871228686747576</v>
          </cell>
        </row>
        <row r="631">
          <cell r="B631" t="str">
            <v>SCOM-CHPBIO</v>
          </cell>
          <cell r="C631" t="str">
            <v>VAR_fout</v>
          </cell>
          <cell r="D631" t="str">
            <v>SCOM_LTH_CHPBIO</v>
          </cell>
          <cell r="I631">
            <v>1.1649102591496598</v>
          </cell>
          <cell r="J631">
            <v>1.0059076362439967</v>
          </cell>
          <cell r="K631">
            <v>1.0059076488301397</v>
          </cell>
        </row>
        <row r="632">
          <cell r="B632" t="str">
            <v>SCOM-CHPBIO</v>
          </cell>
          <cell r="C632" t="str">
            <v>VAR_fout</v>
          </cell>
          <cell r="D632" t="str">
            <v>SCOM_KEV_BIO_ELC_CHP</v>
          </cell>
          <cell r="I632">
            <v>1.105938949128318</v>
          </cell>
          <cell r="J632">
            <v>1.1059389323936908</v>
          </cell>
          <cell r="K632">
            <v>1.105938946231448</v>
          </cell>
        </row>
        <row r="633">
          <cell r="B633" t="str">
            <v>SCOM-CHPBIO</v>
          </cell>
          <cell r="C633" t="str">
            <v>VAR_fin</v>
          </cell>
          <cell r="D633" t="str">
            <v>SBIO</v>
          </cell>
          <cell r="I633">
            <v>2.9902101972691657</v>
          </cell>
          <cell r="J633">
            <v>2.949458088717162</v>
          </cell>
          <cell r="K633">
            <v>2.871228686747576</v>
          </cell>
        </row>
        <row r="634">
          <cell r="B634" t="str">
            <v>SCOM-CHPBIO</v>
          </cell>
          <cell r="C634" t="str">
            <v>VAR_ncap</v>
          </cell>
          <cell r="D634" t="str">
            <v>-</v>
          </cell>
          <cell r="I634">
            <v>4.4083680906952097E-2</v>
          </cell>
          <cell r="J634">
            <v>3.11510685628483E-2</v>
          </cell>
          <cell r="K634">
            <v>4.3489711602101397E-2</v>
          </cell>
        </row>
        <row r="635">
          <cell r="B635" t="str">
            <v>SCOM-CHPBIO</v>
          </cell>
          <cell r="C635" t="str">
            <v>VAR_cap</v>
          </cell>
          <cell r="D635" t="str">
            <v>-</v>
          </cell>
          <cell r="I635">
            <v>8.4744286031431734E-2</v>
          </cell>
          <cell r="J635">
            <v>8.4744248790131455E-2</v>
          </cell>
          <cell r="K635">
            <v>8.4744224739316837E-2</v>
          </cell>
        </row>
        <row r="636">
          <cell r="B636" t="str">
            <v>RHES-EBAT</v>
          </cell>
          <cell r="C636" t="str">
            <v>VAR_fout</v>
          </cell>
          <cell r="D636" t="str">
            <v>RHES_ELC</v>
          </cell>
          <cell r="I636">
            <v>6.839172507626988E-2</v>
          </cell>
          <cell r="J636">
            <v>5.8215170764695477E-2</v>
          </cell>
          <cell r="K636">
            <v>0.23342513666482903</v>
          </cell>
        </row>
        <row r="637">
          <cell r="B637" t="str">
            <v>RHES-EBAT</v>
          </cell>
          <cell r="C637" t="str">
            <v>VAR_fout</v>
          </cell>
          <cell r="D637" t="str">
            <v>AUX_RHES-EBAT_OUT</v>
          </cell>
          <cell r="I637">
            <v>6.8391725076269949E-2</v>
          </cell>
          <cell r="J637">
            <v>5.8215170764695519E-2</v>
          </cell>
          <cell r="K637">
            <v>0.2334251366648292</v>
          </cell>
        </row>
        <row r="638">
          <cell r="B638" t="str">
            <v>RHES-EBAT</v>
          </cell>
          <cell r="C638" t="str">
            <v>VAR_fin</v>
          </cell>
          <cell r="D638" t="str">
            <v>RHES_ELC</v>
          </cell>
          <cell r="I638">
            <v>7.5632106220387477E-2</v>
          </cell>
          <cell r="J638">
            <v>6.4378214201427475E-2</v>
          </cell>
          <cell r="K638">
            <v>0.25813679217458263</v>
          </cell>
        </row>
        <row r="639">
          <cell r="B639" t="str">
            <v>RHES-EBAT</v>
          </cell>
          <cell r="C639" t="str">
            <v>VAR_fin</v>
          </cell>
          <cell r="D639" t="str">
            <v>AUX_RHES-EBAT_IN</v>
          </cell>
          <cell r="I639">
            <v>7.5632106220387477E-2</v>
          </cell>
          <cell r="J639">
            <v>6.4378214201427475E-2</v>
          </cell>
          <cell r="K639">
            <v>0.25813679217458263</v>
          </cell>
        </row>
        <row r="640">
          <cell r="B640" t="str">
            <v>RHES-EBAT</v>
          </cell>
          <cell r="C640" t="str">
            <v>VAR_ncap</v>
          </cell>
          <cell r="D640" t="str">
            <v>-</v>
          </cell>
          <cell r="I640">
            <v>3.7499935610643E-2</v>
          </cell>
          <cell r="J640">
            <v>3.9579774296604503E-2</v>
          </cell>
          <cell r="K640">
            <v>6.9178063705722895E-2</v>
          </cell>
        </row>
        <row r="641">
          <cell r="B641" t="str">
            <v>RHES-EBAT</v>
          </cell>
          <cell r="C641" t="str">
            <v>VAR_cap</v>
          </cell>
          <cell r="D641" t="str">
            <v>-</v>
          </cell>
          <cell r="I641">
            <v>7.0570059835629695E-2</v>
          </cell>
          <cell r="J641">
            <v>7.7133143693513262E-2</v>
          </cell>
          <cell r="K641">
            <v>9.5608300697974671E-2</v>
          </cell>
        </row>
        <row r="642">
          <cell r="B642" t="str">
            <v>D-INGA</v>
          </cell>
          <cell r="C642" t="str">
            <v>VAR_fout</v>
          </cell>
          <cell r="D642" t="str">
            <v>CO2</v>
          </cell>
          <cell r="I642">
            <v>1588.57398816616</v>
          </cell>
          <cell r="J642">
            <v>1435.8468968960101</v>
          </cell>
          <cell r="K642">
            <v>634.54119402137803</v>
          </cell>
        </row>
        <row r="643">
          <cell r="B643" t="str">
            <v>D-INGA</v>
          </cell>
          <cell r="C643" t="str">
            <v>VAR_fout</v>
          </cell>
          <cell r="D643" t="str">
            <v>IH2</v>
          </cell>
          <cell r="I643">
            <v>4.5003443968354186E-3</v>
          </cell>
          <cell r="J643">
            <v>0.10486846972767644</v>
          </cell>
          <cell r="K643">
            <v>8.5798956868110426E-2</v>
          </cell>
        </row>
        <row r="644">
          <cell r="B644" t="str">
            <v>D-INGA</v>
          </cell>
          <cell r="C644" t="str">
            <v>VAR_fout</v>
          </cell>
          <cell r="D644" t="str">
            <v>INGA</v>
          </cell>
          <cell r="I644">
            <v>31.115172824981141</v>
          </cell>
          <cell r="J644">
            <v>28.41554841403379</v>
          </cell>
          <cell r="K644">
            <v>14.253304183656102</v>
          </cell>
        </row>
        <row r="645">
          <cell r="B645" t="str">
            <v>D-INGA</v>
          </cell>
          <cell r="C645" t="str">
            <v>VAR_fin</v>
          </cell>
          <cell r="D645" t="str">
            <v>NGA</v>
          </cell>
          <cell r="I645">
            <v>28.166205463939058</v>
          </cell>
          <cell r="J645">
            <v>25.458278313758949</v>
          </cell>
          <cell r="K645">
            <v>11.250730390449956</v>
          </cell>
        </row>
        <row r="646">
          <cell r="B646" t="str">
            <v>D-INGA</v>
          </cell>
          <cell r="C646" t="str">
            <v>VAR_fin</v>
          </cell>
          <cell r="D646" t="str">
            <v>BNGA</v>
          </cell>
          <cell r="I646">
            <v>3.0483833606897832</v>
          </cell>
          <cell r="J646">
            <v>3.0483835908160528</v>
          </cell>
          <cell r="K646">
            <v>3.0483845942567873</v>
          </cell>
        </row>
        <row r="647">
          <cell r="B647" t="str">
            <v>D-INGA</v>
          </cell>
          <cell r="C647" t="str">
            <v>VAR_fin</v>
          </cell>
          <cell r="D647" t="str">
            <v>H2</v>
          </cell>
          <cell r="I647">
            <v>4.5001229102587838E-3</v>
          </cell>
          <cell r="J647">
            <v>0.10486705586084955</v>
          </cell>
          <cell r="K647">
            <v>8.5797542999999518E-2</v>
          </cell>
        </row>
        <row r="648">
          <cell r="B648" t="str">
            <v>D-INGA</v>
          </cell>
          <cell r="C648" t="str">
            <v>VAR_ncap</v>
          </cell>
          <cell r="D648" t="str">
            <v>-</v>
          </cell>
          <cell r="I648">
            <v>1.2325271947784399E-7</v>
          </cell>
          <cell r="J648">
            <v>1.6116985710331901E-7</v>
          </cell>
          <cell r="K648">
            <v>2.7101491359512998E-7</v>
          </cell>
        </row>
        <row r="649">
          <cell r="B649" t="str">
            <v>D-INGA</v>
          </cell>
          <cell r="C649" t="str">
            <v>VAR_cap</v>
          </cell>
          <cell r="D649" t="str">
            <v>-</v>
          </cell>
          <cell r="I649">
            <v>1.9844837545723184</v>
          </cell>
          <cell r="J649">
            <v>1.9844839157421754</v>
          </cell>
          <cell r="K649">
            <v>1.0954602539369089</v>
          </cell>
        </row>
        <row r="650">
          <cell r="B650" t="str">
            <v>EWIND</v>
          </cell>
          <cell r="C650" t="str">
            <v>VAR_fout</v>
          </cell>
          <cell r="D650" t="str">
            <v>ELC35</v>
          </cell>
          <cell r="I650">
            <v>2.5788199211701577</v>
          </cell>
          <cell r="J650">
            <v>2.5788210604815029</v>
          </cell>
          <cell r="K650">
            <v>3.1828657413363497</v>
          </cell>
        </row>
        <row r="651">
          <cell r="B651" t="str">
            <v>EWIND</v>
          </cell>
          <cell r="C651" t="str">
            <v>VAR_fin</v>
          </cell>
          <cell r="D651" t="str">
            <v>WND</v>
          </cell>
          <cell r="I651">
            <v>2.5788199211701577</v>
          </cell>
          <cell r="J651">
            <v>2.5788210604815029</v>
          </cell>
          <cell r="K651">
            <v>3.1828657413363497</v>
          </cell>
        </row>
        <row r="652">
          <cell r="B652" t="str">
            <v>EWIND</v>
          </cell>
          <cell r="C652" t="str">
            <v>VAR_ncap</v>
          </cell>
          <cell r="D652" t="str">
            <v>-</v>
          </cell>
          <cell r="I652">
            <v>2.2846540419347E-2</v>
          </cell>
          <cell r="J652">
            <v>7.2707647986768595E-7</v>
          </cell>
          <cell r="K652">
            <v>0.58271535066159996</v>
          </cell>
        </row>
        <row r="653">
          <cell r="B653" t="str">
            <v>EWIND</v>
          </cell>
          <cell r="C653" t="str">
            <v>VAR_cap</v>
          </cell>
          <cell r="D653" t="str">
            <v>-</v>
          </cell>
          <cell r="I653">
            <v>0.42875345312302876</v>
          </cell>
          <cell r="J653">
            <v>0.42875388350414367</v>
          </cell>
          <cell r="K653">
            <v>0.52918211569133999</v>
          </cell>
        </row>
        <row r="654">
          <cell r="B654" t="str">
            <v>EGEO</v>
          </cell>
          <cell r="C654" t="str">
            <v>VAR_fout</v>
          </cell>
          <cell r="D654" t="str">
            <v>ELC35</v>
          </cell>
          <cell r="J654">
            <v>5.9631601870660089E-4</v>
          </cell>
          <cell r="K654">
            <v>3.8072967527247423E-3</v>
          </cell>
        </row>
        <row r="655">
          <cell r="B655" t="str">
            <v>EGEO</v>
          </cell>
          <cell r="C655" t="str">
            <v>VAR_fin</v>
          </cell>
          <cell r="D655" t="str">
            <v>GEO</v>
          </cell>
          <cell r="J655">
            <v>3.9754401247106752E-3</v>
          </cell>
          <cell r="K655">
            <v>2.5381978351498292E-2</v>
          </cell>
        </row>
        <row r="656">
          <cell r="B656" t="str">
            <v>EGEO</v>
          </cell>
          <cell r="C656" t="str">
            <v>VAR_ncap</v>
          </cell>
          <cell r="D656" t="str">
            <v>-</v>
          </cell>
          <cell r="J656">
            <v>1.51101792332054E-4</v>
          </cell>
          <cell r="K656">
            <v>1.2163105209604E-7</v>
          </cell>
        </row>
        <row r="657">
          <cell r="B657" t="str">
            <v>EGEO</v>
          </cell>
          <cell r="C657" t="str">
            <v>VAR_cap</v>
          </cell>
          <cell r="D657" t="str">
            <v>-</v>
          </cell>
          <cell r="J657">
            <v>2.36549810199159E-5</v>
          </cell>
          <cell r="K657">
            <v>1.51171974099677E-4</v>
          </cell>
        </row>
        <row r="658">
          <cell r="B658" t="str">
            <v>D-SPLT</v>
          </cell>
          <cell r="C658" t="str">
            <v>VAR_fout</v>
          </cell>
          <cell r="D658" t="str">
            <v>SPLT</v>
          </cell>
          <cell r="I658">
            <v>1.4339459448300471</v>
          </cell>
          <cell r="J658">
            <v>1.6454841769394453</v>
          </cell>
          <cell r="K658">
            <v>1.965994206028528</v>
          </cell>
        </row>
        <row r="659">
          <cell r="B659" t="str">
            <v>D-SPLT</v>
          </cell>
          <cell r="C659" t="str">
            <v>VAR_fin</v>
          </cell>
          <cell r="D659" t="str">
            <v>PLT</v>
          </cell>
          <cell r="I659">
            <v>1.4339459448300471</v>
          </cell>
          <cell r="J659">
            <v>1.6454841769394453</v>
          </cell>
          <cell r="K659">
            <v>1.965994206028528</v>
          </cell>
        </row>
        <row r="660">
          <cell r="B660" t="str">
            <v>RHES-ESOLPV</v>
          </cell>
          <cell r="C660" t="str">
            <v>VAR_fout</v>
          </cell>
          <cell r="D660" t="str">
            <v>RHES_SOL_ELC</v>
          </cell>
          <cell r="I660">
            <v>4.6110648023591185</v>
          </cell>
          <cell r="J660">
            <v>4.8944489304642218</v>
          </cell>
          <cell r="K660">
            <v>5.5145355672170364</v>
          </cell>
        </row>
        <row r="661">
          <cell r="B661" t="str">
            <v>RHES-ESOLPV</v>
          </cell>
          <cell r="C661" t="str">
            <v>VAR_fin</v>
          </cell>
          <cell r="D661" t="str">
            <v>SOL</v>
          </cell>
          <cell r="I661">
            <v>4.6110648023591185</v>
          </cell>
          <cell r="J661">
            <v>4.8944489304642218</v>
          </cell>
          <cell r="K661">
            <v>5.5145355672170364</v>
          </cell>
        </row>
        <row r="662">
          <cell r="B662" t="str">
            <v>RHES-ESOLPV</v>
          </cell>
          <cell r="C662" t="str">
            <v>VAR_fin</v>
          </cell>
          <cell r="D662" t="str">
            <v>SOLPVC</v>
          </cell>
          <cell r="I662">
            <v>4.6110648023591203</v>
          </cell>
          <cell r="J662">
            <v>4.89444893046422</v>
          </cell>
          <cell r="K662">
            <v>5.51453556721704</v>
          </cell>
        </row>
        <row r="663">
          <cell r="B663" t="str">
            <v>RHES-ESOLPV</v>
          </cell>
          <cell r="C663" t="str">
            <v>VAR_ncap</v>
          </cell>
          <cell r="D663" t="str">
            <v>-</v>
          </cell>
          <cell r="I663">
            <v>0.29984427370963501</v>
          </cell>
          <cell r="J663">
            <v>0.66479859701037103</v>
          </cell>
          <cell r="K663">
            <v>0.68594740728846904</v>
          </cell>
        </row>
        <row r="664">
          <cell r="B664" t="str">
            <v>RHES-ESOLPV</v>
          </cell>
          <cell r="C664" t="str">
            <v>VAR_cap</v>
          </cell>
          <cell r="D664" t="str">
            <v>-</v>
          </cell>
          <cell r="I664">
            <v>1.329235846343062</v>
          </cell>
          <cell r="J664">
            <v>1.4109272412730949</v>
          </cell>
          <cell r="K664">
            <v>1.5896800073711399</v>
          </cell>
        </row>
        <row r="665">
          <cell r="B665" t="str">
            <v>EHYD-DAM10</v>
          </cell>
          <cell r="C665" t="str">
            <v>VAR_fout</v>
          </cell>
          <cell r="D665" t="str">
            <v>ELC</v>
          </cell>
          <cell r="I665">
            <v>0.72354807770750629</v>
          </cell>
          <cell r="J665">
            <v>0.73998173062049244</v>
          </cell>
          <cell r="K665">
            <v>0.7314797211400369</v>
          </cell>
        </row>
        <row r="666">
          <cell r="B666" t="str">
            <v>EHYD-DAM10</v>
          </cell>
          <cell r="C666" t="str">
            <v>VAR_fin</v>
          </cell>
          <cell r="D666" t="str">
            <v>HYDD</v>
          </cell>
          <cell r="I666">
            <v>0.72354807770750629</v>
          </cell>
          <cell r="J666">
            <v>0.73998173062049244</v>
          </cell>
          <cell r="K666">
            <v>0.7314797211400369</v>
          </cell>
        </row>
        <row r="667">
          <cell r="B667" t="str">
            <v>EHYD-DAM10</v>
          </cell>
          <cell r="C667" t="str">
            <v>VAR_ncap</v>
          </cell>
          <cell r="D667" t="str">
            <v>-</v>
          </cell>
          <cell r="I667">
            <v>7.6144432884354597E-8</v>
          </cell>
          <cell r="J667">
            <v>6.0768260887225503E-8</v>
          </cell>
          <cell r="K667">
            <v>1.1775241176549801E-8</v>
          </cell>
        </row>
        <row r="668">
          <cell r="B668" t="str">
            <v>EHYD-DAM10</v>
          </cell>
          <cell r="C668" t="str">
            <v>VAR_cap</v>
          </cell>
          <cell r="D668" t="str">
            <v>-</v>
          </cell>
          <cell r="I668">
            <v>7.52564877492891E-2</v>
          </cell>
          <cell r="J668">
            <v>7.5256548517549898E-2</v>
          </cell>
          <cell r="K668">
            <v>7.5256560292791097E-2</v>
          </cell>
        </row>
        <row r="669">
          <cell r="B669" t="str">
            <v>DH-EBAT</v>
          </cell>
          <cell r="C669" t="str">
            <v>VAR_fout</v>
          </cell>
          <cell r="D669" t="str">
            <v>ELC35</v>
          </cell>
          <cell r="I669">
            <v>6.2242600566983192E-2</v>
          </cell>
          <cell r="J669">
            <v>1.773798218007357E-2</v>
          </cell>
          <cell r="K669">
            <v>0.40273163347552599</v>
          </cell>
        </row>
        <row r="670">
          <cell r="B670" t="str">
            <v>DH-EBAT</v>
          </cell>
          <cell r="C670" t="str">
            <v>VAR_fout</v>
          </cell>
          <cell r="D670" t="str">
            <v>AUX_DH-EBAT_OUT</v>
          </cell>
          <cell r="I670">
            <v>6.2242600566983171E-2</v>
          </cell>
          <cell r="J670">
            <v>1.7737982180073563E-2</v>
          </cell>
          <cell r="K670">
            <v>0.40273163347552587</v>
          </cell>
        </row>
        <row r="671">
          <cell r="B671" t="str">
            <v>DH-EBAT</v>
          </cell>
          <cell r="C671" t="str">
            <v>VAR_fin</v>
          </cell>
          <cell r="D671" t="str">
            <v>ELC35</v>
          </cell>
          <cell r="I671">
            <v>6.9601677689140606E-2</v>
          </cell>
          <cell r="J671">
            <v>1.9835236801887954E-2</v>
          </cell>
          <cell r="K671">
            <v>0.45034699334664718</v>
          </cell>
        </row>
        <row r="672">
          <cell r="B672" t="str">
            <v>DH-EBAT</v>
          </cell>
          <cell r="C672" t="str">
            <v>VAR_fin</v>
          </cell>
          <cell r="D672" t="str">
            <v>AUX_DH-EBAT_IN</v>
          </cell>
          <cell r="I672">
            <v>6.9601677689140606E-2</v>
          </cell>
          <cell r="J672">
            <v>1.9835236801887954E-2</v>
          </cell>
          <cell r="K672">
            <v>0.45034699334664718</v>
          </cell>
        </row>
        <row r="673">
          <cell r="B673" t="str">
            <v>DH-EBAT</v>
          </cell>
          <cell r="C673" t="str">
            <v>VAR_ncap</v>
          </cell>
          <cell r="D673" t="str">
            <v>-</v>
          </cell>
          <cell r="I673">
            <v>1.14204530920206E-2</v>
          </cell>
          <cell r="J673">
            <v>1.70064253376471E-2</v>
          </cell>
          <cell r="K673">
            <v>0.10517029777814201</v>
          </cell>
        </row>
        <row r="674">
          <cell r="B674" t="str">
            <v>DH-EBAT</v>
          </cell>
          <cell r="C674" t="str">
            <v>VAR_cap</v>
          </cell>
          <cell r="D674" t="str">
            <v>-</v>
          </cell>
          <cell r="I674">
            <v>2.3896811468426878E-2</v>
          </cell>
          <cell r="J674">
            <v>3.0292832144442755E-2</v>
          </cell>
          <cell r="K674">
            <v>0.11570320512789986</v>
          </cell>
        </row>
        <row r="675">
          <cell r="B675" t="str">
            <v>RHEM-EBAT</v>
          </cell>
          <cell r="C675" t="str">
            <v>VAR_fout</v>
          </cell>
          <cell r="D675" t="str">
            <v>RHEM_ELC</v>
          </cell>
          <cell r="I675">
            <v>2.3795241190821555E-2</v>
          </cell>
          <cell r="J675">
            <v>2.0167884625454362E-2</v>
          </cell>
          <cell r="K675">
            <v>6.8715431508456534E-2</v>
          </cell>
        </row>
        <row r="676">
          <cell r="B676" t="str">
            <v>RHEM-EBAT</v>
          </cell>
          <cell r="C676" t="str">
            <v>VAR_fout</v>
          </cell>
          <cell r="D676" t="str">
            <v>AUX_RHEM-EBAT_OUT</v>
          </cell>
          <cell r="I676">
            <v>2.3795241190821569E-2</v>
          </cell>
          <cell r="J676">
            <v>2.0167884625454387E-2</v>
          </cell>
          <cell r="K676">
            <v>6.8715431508456631E-2</v>
          </cell>
        </row>
        <row r="677">
          <cell r="B677" t="str">
            <v>RHEM-EBAT</v>
          </cell>
          <cell r="C677" t="str">
            <v>VAR_fin</v>
          </cell>
          <cell r="D677" t="str">
            <v>RHEM_ELC</v>
          </cell>
          <cell r="I677">
            <v>2.6314423764393528E-2</v>
          </cell>
          <cell r="J677">
            <v>2.2303059599710899E-2</v>
          </cell>
          <cell r="K677">
            <v>7.5990127675881869E-2</v>
          </cell>
        </row>
        <row r="678">
          <cell r="B678" t="str">
            <v>RHEM-EBAT</v>
          </cell>
          <cell r="C678" t="str">
            <v>VAR_fin</v>
          </cell>
          <cell r="D678" t="str">
            <v>AUX_RHEM-EBAT_IN</v>
          </cell>
          <cell r="I678">
            <v>2.6314423764393528E-2</v>
          </cell>
          <cell r="J678">
            <v>2.2303059599710899E-2</v>
          </cell>
          <cell r="K678">
            <v>7.5990127675881869E-2</v>
          </cell>
        </row>
        <row r="679">
          <cell r="B679" t="str">
            <v>RHEM-EBAT</v>
          </cell>
          <cell r="C679" t="str">
            <v>VAR_ncap</v>
          </cell>
          <cell r="D679" t="str">
            <v>-</v>
          </cell>
          <cell r="I679">
            <v>1.12853235844092E-2</v>
          </cell>
          <cell r="J679">
            <v>1.18227817890316E-2</v>
          </cell>
          <cell r="K679">
            <v>2.0236676051632301E-2</v>
          </cell>
        </row>
        <row r="680">
          <cell r="B680" t="str">
            <v>RHEM-EBAT</v>
          </cell>
          <cell r="C680" t="str">
            <v>VAR_cap</v>
          </cell>
          <cell r="D680" t="str">
            <v>-</v>
          </cell>
          <cell r="I680">
            <v>2.1654573451427638E-2</v>
          </cell>
          <cell r="J680">
            <v>2.3217446016584278E-2</v>
          </cell>
          <cell r="K680">
            <v>2.8146267957023817E-2</v>
          </cell>
        </row>
        <row r="681">
          <cell r="B681" t="str">
            <v>HPLGEO</v>
          </cell>
          <cell r="C681" t="str">
            <v>VAR_fout</v>
          </cell>
          <cell r="D681" t="str">
            <v>LTH</v>
          </cell>
          <cell r="J681">
            <v>1.8536329596347912E-5</v>
          </cell>
          <cell r="K681">
            <v>1.9563380106458115E-5</v>
          </cell>
        </row>
        <row r="682">
          <cell r="B682" t="str">
            <v>HPLGEO</v>
          </cell>
          <cell r="C682" t="str">
            <v>VAR_fin</v>
          </cell>
          <cell r="D682" t="str">
            <v>GEO</v>
          </cell>
          <cell r="J682">
            <v>2.180744658393872E-5</v>
          </cell>
          <cell r="K682">
            <v>2.3015741301715456E-5</v>
          </cell>
        </row>
        <row r="683">
          <cell r="B683" t="str">
            <v>HPLGEO</v>
          </cell>
          <cell r="C683" t="str">
            <v>VAR_ncap</v>
          </cell>
          <cell r="D683" t="str">
            <v>-</v>
          </cell>
          <cell r="J683">
            <v>1.4993259433577401E-6</v>
          </cell>
          <cell r="K683">
            <v>2.0113532340422899E-8</v>
          </cell>
        </row>
        <row r="684">
          <cell r="B684" t="str">
            <v>HPLGEO</v>
          </cell>
          <cell r="C684" t="str">
            <v>VAR_cap</v>
          </cell>
          <cell r="D684" t="str">
            <v>-</v>
          </cell>
          <cell r="J684">
            <v>1.4993259433577401E-6</v>
          </cell>
          <cell r="K684">
            <v>1.5194394756981601E-6</v>
          </cell>
        </row>
        <row r="685">
          <cell r="B685" t="str">
            <v>EHYD-PUM15</v>
          </cell>
          <cell r="C685" t="str">
            <v>VAR_fout</v>
          </cell>
          <cell r="D685" t="str">
            <v>ELC</v>
          </cell>
          <cell r="I685">
            <v>4.107676021225508E-4</v>
          </cell>
          <cell r="J685">
            <v>3.6529766806070831E-4</v>
          </cell>
          <cell r="K685">
            <v>3.0272853356489473E-4</v>
          </cell>
        </row>
        <row r="686">
          <cell r="B686" t="str">
            <v>EHYD-PUM15</v>
          </cell>
          <cell r="C686" t="str">
            <v>VAR_fout</v>
          </cell>
          <cell r="D686" t="str">
            <v>AUX_PUMP_OUT</v>
          </cell>
          <cell r="I686">
            <v>4.1076760212255091E-4</v>
          </cell>
          <cell r="J686">
            <v>3.6529766806070831E-4</v>
          </cell>
          <cell r="K686">
            <v>3.0272853356489473E-4</v>
          </cell>
        </row>
        <row r="687">
          <cell r="B687" t="str">
            <v>EHYD-PUM15</v>
          </cell>
          <cell r="C687" t="str">
            <v>VAR_fin</v>
          </cell>
          <cell r="D687" t="str">
            <v>AUX_PUMP_IN</v>
          </cell>
          <cell r="I687">
            <v>5.1344458415865683E-4</v>
          </cell>
          <cell r="J687">
            <v>4.5657381241191345E-4</v>
          </cell>
          <cell r="K687">
            <v>3.7836153494698798E-4</v>
          </cell>
        </row>
        <row r="688">
          <cell r="B688" t="str">
            <v>EHYD-PUM15</v>
          </cell>
          <cell r="C688" t="str">
            <v>VAR_fin</v>
          </cell>
          <cell r="D688" t="str">
            <v>ELC</v>
          </cell>
          <cell r="I688">
            <v>5.1344458415865683E-4</v>
          </cell>
          <cell r="J688">
            <v>4.5657381241191345E-4</v>
          </cell>
          <cell r="K688">
            <v>3.7836153494698798E-4</v>
          </cell>
        </row>
        <row r="689">
          <cell r="B689" t="str">
            <v>EHYD-PUM15</v>
          </cell>
          <cell r="C689" t="str">
            <v>VAR_ncap</v>
          </cell>
          <cell r="D689" t="str">
            <v>-</v>
          </cell>
          <cell r="I689">
            <v>1.4703361860947599E-8</v>
          </cell>
          <cell r="J689">
            <v>2.23613020532193E-8</v>
          </cell>
          <cell r="K689">
            <v>7.2376949949881806E-8</v>
          </cell>
        </row>
        <row r="690">
          <cell r="B690" t="str">
            <v>EHYD-PUM15</v>
          </cell>
          <cell r="C690" t="str">
            <v>VAR_cap</v>
          </cell>
          <cell r="D690" t="str">
            <v>-</v>
          </cell>
          <cell r="I690">
            <v>3.5160446081571003E-5</v>
          </cell>
          <cell r="J690">
            <v>3.51779978074175E-5</v>
          </cell>
          <cell r="K690">
            <v>3.5222105883073003E-5</v>
          </cell>
        </row>
        <row r="691">
          <cell r="B691" t="str">
            <v>D-EWST</v>
          </cell>
          <cell r="C691" t="str">
            <v>VAR_fout</v>
          </cell>
          <cell r="D691" t="str">
            <v>CO2</v>
          </cell>
          <cell r="I691">
            <v>2240.4529652780798</v>
          </cell>
          <cell r="J691">
            <v>2266.0985286049399</v>
          </cell>
          <cell r="K691">
            <v>2317.3895887523499</v>
          </cell>
        </row>
        <row r="692">
          <cell r="B692" t="str">
            <v>D-EWST</v>
          </cell>
          <cell r="C692" t="str">
            <v>VAR_fout</v>
          </cell>
          <cell r="D692" t="str">
            <v>EWST</v>
          </cell>
          <cell r="I692">
            <v>48.285626787979496</v>
          </cell>
          <cell r="J692">
            <v>48.838331782322662</v>
          </cell>
          <cell r="K692">
            <v>49.943742086340123</v>
          </cell>
        </row>
        <row r="693">
          <cell r="B693" t="str">
            <v>D-EWST</v>
          </cell>
          <cell r="C693" t="str">
            <v>VAR_fin</v>
          </cell>
          <cell r="D693" t="str">
            <v>WSTNREN</v>
          </cell>
          <cell r="I693">
            <v>24.142812125841317</v>
          </cell>
          <cell r="J693">
            <v>24.419165178932488</v>
          </cell>
          <cell r="K693">
            <v>24.971870568452093</v>
          </cell>
        </row>
        <row r="694">
          <cell r="B694" t="str">
            <v>D-EWST</v>
          </cell>
          <cell r="C694" t="str">
            <v>VAR_fin</v>
          </cell>
          <cell r="D694" t="str">
            <v>WSTREN</v>
          </cell>
          <cell r="I694">
            <v>24.142812125841317</v>
          </cell>
          <cell r="J694">
            <v>24.419165178932488</v>
          </cell>
          <cell r="K694">
            <v>24.971870568452093</v>
          </cell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5.0990671363732103</v>
          </cell>
          <cell r="I4">
            <v>5.0990671565322803</v>
          </cell>
          <cell r="J4">
            <v>5.0990672044094403</v>
          </cell>
        </row>
        <row r="5">
          <cell r="A5" t="str">
            <v>EXPELC_DE</v>
          </cell>
          <cell r="C5" t="str">
            <v>ELC_E-DE</v>
          </cell>
          <cell r="H5">
            <v>1.0847395975649158E-4</v>
          </cell>
          <cell r="I5">
            <v>1.924451488416514E-4</v>
          </cell>
          <cell r="J5">
            <v>5.9170992662555695E-5</v>
          </cell>
        </row>
        <row r="6">
          <cell r="A6" t="str">
            <v>IMPDSL</v>
          </cell>
          <cell r="C6" t="str">
            <v>DSL</v>
          </cell>
          <cell r="H6">
            <v>51.052124630228811</v>
          </cell>
          <cell r="I6">
            <v>49.855875386360132</v>
          </cell>
          <cell r="J6">
            <v>47.103607497066932</v>
          </cell>
        </row>
        <row r="7">
          <cell r="A7" t="str">
            <v>IMPH2</v>
          </cell>
          <cell r="C7" t="str">
            <v>H2</v>
          </cell>
          <cell r="I7">
            <v>7.2453169143617101E-5</v>
          </cell>
          <cell r="J7">
            <v>7.2893619374695488E-5</v>
          </cell>
        </row>
        <row r="8">
          <cell r="A8" t="str">
            <v>IMPELC_AT</v>
          </cell>
          <cell r="C8" t="str">
            <v>ELC_I-AT</v>
          </cell>
          <cell r="H8">
            <v>1.8881627940097803E-3</v>
          </cell>
          <cell r="I8">
            <v>1.2780070593152281E-3</v>
          </cell>
          <cell r="J8">
            <v>7.5107637450035211E-4</v>
          </cell>
        </row>
        <row r="9">
          <cell r="A9" t="str">
            <v>IMPELC_AT</v>
          </cell>
          <cell r="C9" t="str">
            <v>ELCS</v>
          </cell>
          <cell r="H9">
            <v>1.8881627940097803E-3</v>
          </cell>
          <cell r="I9">
            <v>1.2780070593152281E-3</v>
          </cell>
          <cell r="J9">
            <v>7.5107637450035211E-4</v>
          </cell>
        </row>
        <row r="10">
          <cell r="A10" t="str">
            <v>IMPELC_FR</v>
          </cell>
          <cell r="C10" t="str">
            <v>ELC_I-FR</v>
          </cell>
          <cell r="H10">
            <v>16.923942391330439</v>
          </cell>
          <cell r="I10">
            <v>10.286250912415632</v>
          </cell>
          <cell r="J10">
            <v>10.366695554679765</v>
          </cell>
        </row>
        <row r="11">
          <cell r="A11" t="str">
            <v>IMPELC_FR</v>
          </cell>
          <cell r="C11" t="str">
            <v>ELCS</v>
          </cell>
          <cell r="H11">
            <v>16.923942391330439</v>
          </cell>
          <cell r="I11">
            <v>10.286250912415632</v>
          </cell>
          <cell r="J11">
            <v>10.366695554679765</v>
          </cell>
        </row>
        <row r="12">
          <cell r="A12" t="str">
            <v>RNWHYDR1</v>
          </cell>
          <cell r="C12" t="str">
            <v>HYDR</v>
          </cell>
          <cell r="H12">
            <v>63.379645718084632</v>
          </cell>
          <cell r="I12">
            <v>62.294998550335201</v>
          </cell>
          <cell r="J12">
            <v>60.125377697233304</v>
          </cell>
        </row>
        <row r="13">
          <cell r="A13" t="str">
            <v>EXPELC_IT</v>
          </cell>
          <cell r="C13" t="str">
            <v>ELC_E-IT</v>
          </cell>
          <cell r="H13">
            <v>42.111276468682028</v>
          </cell>
          <cell r="I13">
            <v>19.666703827334754</v>
          </cell>
          <cell r="J13">
            <v>14.119489532974951</v>
          </cell>
        </row>
        <row r="14">
          <cell r="A14" t="str">
            <v>IMPLNG</v>
          </cell>
          <cell r="C14" t="str">
            <v>LBIO</v>
          </cell>
          <cell r="H14">
            <v>2.1351239012404819</v>
          </cell>
          <cell r="I14">
            <v>2.1355519250035977</v>
          </cell>
          <cell r="J14">
            <v>2.1356162157692755</v>
          </cell>
        </row>
        <row r="15">
          <cell r="A15" t="str">
            <v>IMPLNG</v>
          </cell>
          <cell r="C15" t="str">
            <v>LNGA</v>
          </cell>
          <cell r="H15">
            <v>5.7368212334943977E-4</v>
          </cell>
          <cell r="I15">
            <v>1.4824450135803792E-4</v>
          </cell>
          <cell r="J15">
            <v>8.3828853105365157E-5</v>
          </cell>
        </row>
        <row r="16">
          <cell r="A16" t="str">
            <v>IMPURN1</v>
          </cell>
          <cell r="C16" t="str">
            <v>URN</v>
          </cell>
          <cell r="H16">
            <v>167.60362368854229</v>
          </cell>
          <cell r="I16">
            <v>98.94550350108716</v>
          </cell>
        </row>
        <row r="17">
          <cell r="A17" t="str">
            <v>EXPELC_AT</v>
          </cell>
          <cell r="C17" t="str">
            <v>ELC_E-AT</v>
          </cell>
          <cell r="H17">
            <v>3.1748556315195829E-5</v>
          </cell>
          <cell r="I17">
            <v>3.1349691552700163E-5</v>
          </cell>
          <cell r="J17">
            <v>2.3715854726538352E-5</v>
          </cell>
        </row>
        <row r="18">
          <cell r="A18" t="str">
            <v>EXPELC_FR</v>
          </cell>
          <cell r="C18" t="str">
            <v>ELC_E-FR</v>
          </cell>
          <cell r="H18">
            <v>1.1865401083123758E-4</v>
          </cell>
          <cell r="I18">
            <v>2.5846084712864101E-4</v>
          </cell>
          <cell r="J18">
            <v>1.4219102608374219E-4</v>
          </cell>
        </row>
        <row r="19">
          <cell r="A19" t="str">
            <v>RNWWND1</v>
          </cell>
          <cell r="C19" t="str">
            <v>WND</v>
          </cell>
          <cell r="H19">
            <v>0.87512337150297714</v>
          </cell>
          <cell r="I19">
            <v>0.87512454764345837</v>
          </cell>
          <cell r="J19">
            <v>0.8751233922285363</v>
          </cell>
        </row>
        <row r="20">
          <cell r="A20" t="str">
            <v>RNWWND2</v>
          </cell>
          <cell r="C20" t="str">
            <v>WND</v>
          </cell>
          <cell r="H20">
            <v>1.7025586483037336</v>
          </cell>
          <cell r="I20">
            <v>1.7027500345392759</v>
          </cell>
          <cell r="J20">
            <v>2.3070767766041911</v>
          </cell>
        </row>
        <row r="21">
          <cell r="A21" t="str">
            <v>RNWMNR1</v>
          </cell>
          <cell r="C21" t="str">
            <v>MNR</v>
          </cell>
          <cell r="H21">
            <v>12.540426527137894</v>
          </cell>
          <cell r="I21">
            <v>12.54042535130487</v>
          </cell>
          <cell r="J21">
            <v>12.540425850572815</v>
          </cell>
        </row>
        <row r="22">
          <cell r="A22" t="str">
            <v>RNWWND3</v>
          </cell>
          <cell r="C22" t="str">
            <v>WND</v>
          </cell>
          <cell r="H22">
            <v>7.5140089597963667E-4</v>
          </cell>
          <cell r="I22">
            <v>6.573685136921334E-4</v>
          </cell>
          <cell r="J22">
            <v>4.7329930612961905E-4</v>
          </cell>
        </row>
        <row r="23">
          <cell r="A23" t="str">
            <v>RNWMNR2</v>
          </cell>
          <cell r="C23" t="str">
            <v>MNR</v>
          </cell>
          <cell r="I23">
            <v>9.1218081957913061E-2</v>
          </cell>
          <cell r="J23">
            <v>6.2701964093878173</v>
          </cell>
        </row>
        <row r="24">
          <cell r="A24" t="str">
            <v>RNWWND4</v>
          </cell>
          <cell r="C24" t="str">
            <v>WND</v>
          </cell>
          <cell r="H24">
            <v>2.5215618486161594E-4</v>
          </cell>
          <cell r="I24">
            <v>1.8944024988746223E-4</v>
          </cell>
          <cell r="J24">
            <v>1.2759722965668423E-4</v>
          </cell>
        </row>
        <row r="25">
          <cell r="A25" t="str">
            <v>RNWMNR3</v>
          </cell>
          <cell r="C25" t="str">
            <v>MNR</v>
          </cell>
          <cell r="I25">
            <v>1.8762071390506841E-4</v>
          </cell>
          <cell r="J25">
            <v>1.1558160647694477E-4</v>
          </cell>
        </row>
        <row r="26">
          <cell r="A26" t="str">
            <v>IMPLFO1</v>
          </cell>
          <cell r="C26" t="str">
            <v>LFO</v>
          </cell>
          <cell r="H26">
            <v>43.923791385518683</v>
          </cell>
          <cell r="I26">
            <v>33.624734144844595</v>
          </cell>
          <cell r="J26">
            <v>12.617771148671793</v>
          </cell>
        </row>
        <row r="27">
          <cell r="A27" t="str">
            <v>RNWWND5</v>
          </cell>
          <cell r="C27" t="str">
            <v>WND</v>
          </cell>
          <cell r="H27">
            <v>1.3660575539261308E-4</v>
          </cell>
          <cell r="I27">
            <v>1.0211754320663309E-4</v>
          </cell>
          <cell r="J27">
            <v>6.6226888582960643E-5</v>
          </cell>
        </row>
        <row r="28">
          <cell r="A28" t="str">
            <v>IMPBNGA</v>
          </cell>
          <cell r="C28" t="str">
            <v>BIO</v>
          </cell>
          <cell r="H28">
            <v>1.3535269157681504</v>
          </cell>
          <cell r="I28">
            <v>1.406046168141291</v>
          </cell>
          <cell r="J28">
            <v>1.7171783501923743</v>
          </cell>
        </row>
        <row r="29">
          <cell r="A29" t="str">
            <v>RNWGEO1</v>
          </cell>
          <cell r="C29" t="str">
            <v>GEO</v>
          </cell>
          <cell r="I29">
            <v>2.1489876949444616E-3</v>
          </cell>
          <cell r="J29">
            <v>2.2985072495097673E-2</v>
          </cell>
        </row>
        <row r="30">
          <cell r="A30" t="str">
            <v>RNWGEO2</v>
          </cell>
          <cell r="C30" t="str">
            <v>GEO</v>
          </cell>
          <cell r="I30">
            <v>8.8762568963592081E-4</v>
          </cell>
          <cell r="J30">
            <v>1.2807668648249298E-3</v>
          </cell>
        </row>
        <row r="31">
          <cell r="A31" t="str">
            <v>IMPKERintl</v>
          </cell>
          <cell r="C31" t="str">
            <v>KERintl</v>
          </cell>
          <cell r="H31">
            <v>79.885384730369694</v>
          </cell>
          <cell r="I31">
            <v>78.998251524253604</v>
          </cell>
          <cell r="J31">
            <v>75.728716455620003</v>
          </cell>
        </row>
        <row r="32">
          <cell r="A32" t="str">
            <v>RNWGEO3</v>
          </cell>
          <cell r="C32" t="str">
            <v>GEO</v>
          </cell>
          <cell r="I32">
            <v>4.0819215466473565E-4</v>
          </cell>
          <cell r="J32">
            <v>5.1187859142656051E-4</v>
          </cell>
        </row>
        <row r="33">
          <cell r="A33" t="str">
            <v>RNWGEO4</v>
          </cell>
          <cell r="C33" t="str">
            <v>GEO</v>
          </cell>
          <cell r="I33">
            <v>3.0561800462800839E-4</v>
          </cell>
          <cell r="J33">
            <v>3.5157632473674524E-4</v>
          </cell>
        </row>
        <row r="34">
          <cell r="A34" t="str">
            <v>RNWGEO5</v>
          </cell>
          <cell r="C34" t="str">
            <v>GEO</v>
          </cell>
          <cell r="I34">
            <v>2.4893279894622151E-4</v>
          </cell>
          <cell r="J34">
            <v>2.7714130787968297E-4</v>
          </cell>
        </row>
        <row r="35">
          <cell r="A35" t="str">
            <v>IMPGSL</v>
          </cell>
          <cell r="C35" t="str">
            <v>GSL</v>
          </cell>
          <cell r="H35">
            <v>24.817981271949122</v>
          </cell>
          <cell r="I35">
            <v>23.92159287327998</v>
          </cell>
          <cell r="J35">
            <v>18.549938163230824</v>
          </cell>
        </row>
        <row r="36">
          <cell r="A36" t="str">
            <v>RNWWOD1</v>
          </cell>
          <cell r="C36" t="str">
            <v>WOD</v>
          </cell>
          <cell r="H36">
            <v>15.849139690109613</v>
          </cell>
          <cell r="I36">
            <v>16.266396698059427</v>
          </cell>
          <cell r="J36">
            <v>16.956994255419907</v>
          </cell>
        </row>
        <row r="37">
          <cell r="A37" t="str">
            <v>RNWWOD2</v>
          </cell>
          <cell r="C37" t="str">
            <v>WOD</v>
          </cell>
          <cell r="H37">
            <v>7.6690268602129636</v>
          </cell>
          <cell r="I37">
            <v>7.6690269607091919</v>
          </cell>
          <cell r="J37">
            <v>7.6690270418265705</v>
          </cell>
        </row>
        <row r="38">
          <cell r="A38" t="str">
            <v>RNWWOD3</v>
          </cell>
          <cell r="C38" t="str">
            <v>WOD</v>
          </cell>
          <cell r="H38">
            <v>4.80538619107356</v>
          </cell>
          <cell r="I38">
            <v>4.8053863256623561</v>
          </cell>
          <cell r="J38">
            <v>4.8053862181681222</v>
          </cell>
        </row>
        <row r="39">
          <cell r="A39" t="str">
            <v>RNWWOD4</v>
          </cell>
          <cell r="C39" t="str">
            <v>WOD</v>
          </cell>
          <cell r="H39">
            <v>19.869256762688938</v>
          </cell>
          <cell r="I39">
            <v>19.869257217279422</v>
          </cell>
          <cell r="J39">
            <v>19.869257543921563</v>
          </cell>
        </row>
        <row r="40">
          <cell r="A40" t="str">
            <v>RNWWOD5</v>
          </cell>
          <cell r="C40" t="str">
            <v>WOD</v>
          </cell>
          <cell r="H40">
            <v>2.9466891555234427</v>
          </cell>
          <cell r="I40">
            <v>2.8721164572235369</v>
          </cell>
          <cell r="J40">
            <v>2.1815198789461241</v>
          </cell>
        </row>
        <row r="41">
          <cell r="A41" t="str">
            <v>RNNWWST1</v>
          </cell>
          <cell r="C41" t="str">
            <v>WSTNREN</v>
          </cell>
          <cell r="H41">
            <v>34.93758404670367</v>
          </cell>
          <cell r="I41">
            <v>35.159448241670432</v>
          </cell>
          <cell r="J41">
            <v>35.603175446770223</v>
          </cell>
        </row>
        <row r="42">
          <cell r="A42" t="str">
            <v>RNWSOL1</v>
          </cell>
          <cell r="C42" t="str">
            <v>SOL</v>
          </cell>
          <cell r="H42">
            <v>42.910802652330567</v>
          </cell>
          <cell r="I42">
            <v>53.088704476245482</v>
          </cell>
          <cell r="J42">
            <v>70.978015215696217</v>
          </cell>
        </row>
        <row r="43">
          <cell r="A43" t="str">
            <v>IMPHFO1</v>
          </cell>
          <cell r="C43" t="str">
            <v>HFO</v>
          </cell>
          <cell r="H43">
            <v>2.1475595720041343E-4</v>
          </cell>
          <cell r="I43">
            <v>1.5167079044543772E-4</v>
          </cell>
        </row>
        <row r="44">
          <cell r="A44" t="str">
            <v>RNWHYDD1</v>
          </cell>
          <cell r="C44" t="str">
            <v>HYDD</v>
          </cell>
          <cell r="H44">
            <v>71.524206751417836</v>
          </cell>
          <cell r="I44">
            <v>72.608853931233682</v>
          </cell>
          <cell r="J44">
            <v>74.778475292619078</v>
          </cell>
        </row>
        <row r="45">
          <cell r="A45" t="str">
            <v>IMPKER</v>
          </cell>
          <cell r="C45" t="str">
            <v>KER</v>
          </cell>
          <cell r="H45">
            <v>1.8008573130806771</v>
          </cell>
          <cell r="I45">
            <v>1.3155356701849374</v>
          </cell>
          <cell r="J45">
            <v>0.79272881034235598</v>
          </cell>
        </row>
        <row r="46">
          <cell r="A46" t="str">
            <v>IMPBDS</v>
          </cell>
          <cell r="C46" t="str">
            <v>BDS</v>
          </cell>
          <cell r="H46">
            <v>4.4282431892650038</v>
          </cell>
          <cell r="I46">
            <v>4.4281231815796955</v>
          </cell>
          <cell r="J46">
            <v>4.4280627842604066</v>
          </cell>
        </row>
        <row r="47">
          <cell r="A47" t="str">
            <v>IMPCOA1</v>
          </cell>
          <cell r="C47" t="str">
            <v>COA</v>
          </cell>
          <cell r="H47">
            <v>4.3150084983956127E-4</v>
          </cell>
          <cell r="I47">
            <v>1.4036414627889622E-4</v>
          </cell>
          <cell r="J47">
            <v>6.9803593413080809E-5</v>
          </cell>
        </row>
        <row r="48">
          <cell r="A48" t="str">
            <v>IMPETH</v>
          </cell>
          <cell r="C48" t="str">
            <v>ETH</v>
          </cell>
          <cell r="H48">
            <v>1.4378033075182204</v>
          </cell>
          <cell r="I48">
            <v>1.3854039246229191</v>
          </cell>
          <cell r="J48">
            <v>1.074332129926973</v>
          </cell>
        </row>
        <row r="49">
          <cell r="A49" t="str">
            <v>IMPELC_DE</v>
          </cell>
          <cell r="C49" t="str">
            <v>ELC_I-DE</v>
          </cell>
          <cell r="H49">
            <v>39.388939952955546</v>
          </cell>
          <cell r="I49">
            <v>32.401833850262157</v>
          </cell>
          <cell r="J49">
            <v>26.543291934058644</v>
          </cell>
        </row>
        <row r="50">
          <cell r="A50" t="str">
            <v>IMPELC_DE</v>
          </cell>
          <cell r="C50" t="str">
            <v>ELCS</v>
          </cell>
          <cell r="H50">
            <v>39.388939952955546</v>
          </cell>
          <cell r="I50">
            <v>32.401833850262157</v>
          </cell>
          <cell r="J50">
            <v>26.543291934058644</v>
          </cell>
        </row>
        <row r="51">
          <cell r="A51" t="str">
            <v>RNWWST1</v>
          </cell>
          <cell r="C51" t="str">
            <v>WSTREN</v>
          </cell>
          <cell r="H51">
            <v>34.81453729630573</v>
          </cell>
          <cell r="I51">
            <v>34.814539413095609</v>
          </cell>
          <cell r="J51">
            <v>34.81454398806023</v>
          </cell>
        </row>
        <row r="52">
          <cell r="A52" t="str">
            <v>IMPNGA1</v>
          </cell>
          <cell r="C52" t="str">
            <v>NGA</v>
          </cell>
          <cell r="H52">
            <v>104.16629052741675</v>
          </cell>
          <cell r="I52">
            <v>108.30227939769186</v>
          </cell>
          <cell r="J52">
            <v>98.813837168848906</v>
          </cell>
        </row>
        <row r="53">
          <cell r="A53" t="str">
            <v>IMPELC_IT</v>
          </cell>
          <cell r="C53" t="str">
            <v>ELC_I-IT</v>
          </cell>
          <cell r="H53">
            <v>3.7861780841144966E-5</v>
          </cell>
          <cell r="I53">
            <v>3.3561465158912879E-5</v>
          </cell>
          <cell r="J53">
            <v>3.0051960083896022E-5</v>
          </cell>
        </row>
        <row r="54">
          <cell r="A54" t="str">
            <v>IMPELC_IT</v>
          </cell>
          <cell r="C54" t="str">
            <v>ELCS</v>
          </cell>
          <cell r="H54">
            <v>3.7861780841144966E-5</v>
          </cell>
          <cell r="I54">
            <v>3.3561465158912879E-5</v>
          </cell>
          <cell r="J54">
            <v>3.0051960083896022E-5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1.3709417893855496</v>
          </cell>
          <cell r="I4">
            <v>1.5629187349155846</v>
          </cell>
          <cell r="J4">
            <v>1.9245628440702027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1.3709417893855496</v>
          </cell>
          <cell r="I5">
            <v>1.5629187349155846</v>
          </cell>
          <cell r="J5">
            <v>1.9245628440702027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6.7179818462141907E-5</v>
          </cell>
          <cell r="I6">
            <v>4.389409475861189E-5</v>
          </cell>
          <cell r="J6">
            <v>1.1275976716440712E-4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6.7246998280603987E-5</v>
          </cell>
          <cell r="I7">
            <v>4.3937988853370501E-5</v>
          </cell>
          <cell r="J7">
            <v>1.1287252693157151E-4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6.8009363682293637E-5</v>
          </cell>
          <cell r="I8">
            <v>4.4485664877648907E-5</v>
          </cell>
          <cell r="J8">
            <v>1.1373530748643775E-4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4.3432174888848003E-8</v>
          </cell>
          <cell r="I9">
            <v>6.2093807263076703E-6</v>
          </cell>
          <cell r="J9">
            <v>1.3589396943094899E-5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2.4239693498229301E-5</v>
          </cell>
          <cell r="I10">
            <v>1.03057804337462E-5</v>
          </cell>
          <cell r="J10">
            <v>1.8114124276358501E-5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14.1989297957504</v>
          </cell>
          <cell r="I11">
            <v>14.9747848101873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0.18297075770535137</v>
          </cell>
          <cell r="I12">
            <v>0.19297159138598655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0.19265847755427984</v>
          </cell>
          <cell r="I13">
            <v>0.203185682634835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8.4567205747186569E-2</v>
          </cell>
          <cell r="I15">
            <v>1.4978717445022664E-2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21.335829337867899</v>
          </cell>
          <cell r="I16">
            <v>25.677887958202401</v>
          </cell>
          <cell r="J16">
            <v>32.441126540691499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0.74720242161795247</v>
          </cell>
          <cell r="I17">
            <v>0.90519361050782743</v>
          </cell>
          <cell r="J17">
            <v>1.15477333887681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0.37829484641609767</v>
          </cell>
          <cell r="I18">
            <v>0.45528170138656848</v>
          </cell>
          <cell r="J18">
            <v>0.5751972790902754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0.74720242161795247</v>
          </cell>
          <cell r="I19">
            <v>0.90519361050782743</v>
          </cell>
          <cell r="J19">
            <v>1.15477333887681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1.5194232965002399E-2</v>
          </cell>
          <cell r="I20">
            <v>3.02928704144238E-2</v>
          </cell>
          <cell r="J20">
            <v>5.6005564536940902E-2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5.4436371891395198E-2</v>
          </cell>
          <cell r="I21">
            <v>6.6143308723781088E-2</v>
          </cell>
          <cell r="J21">
            <v>8.4417178476643845E-2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0.5446003102237057</v>
          </cell>
          <cell r="I22">
            <v>0.54460077059318646</v>
          </cell>
          <cell r="J22">
            <v>0.54460165798649207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0.5446003102237057</v>
          </cell>
          <cell r="I23">
            <v>0.54460077059318646</v>
          </cell>
          <cell r="J23">
            <v>0.54460165798649207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0.73223571122515074</v>
          </cell>
          <cell r="I24">
            <v>0.73019097733164706</v>
          </cell>
          <cell r="J24">
            <v>0.72613554398198954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2.8821810778782E-2</v>
          </cell>
          <cell r="I25">
            <v>1.2159492975186001E-2</v>
          </cell>
          <cell r="J25">
            <v>1.9215275492286299E-2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4.0719452167995877E-2</v>
          </cell>
          <cell r="I26">
            <v>4.0981447339661553E-2</v>
          </cell>
          <cell r="J26">
            <v>4.023054517949258E-2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8.4832742774223967E-5</v>
          </cell>
          <cell r="I27">
            <v>6.6762580511046523E-5</v>
          </cell>
          <cell r="J27">
            <v>4.1491442701254717E-5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6.2370348573552415E-5</v>
          </cell>
          <cell r="I28">
            <v>4.851095650622566E-5</v>
          </cell>
          <cell r="J28">
            <v>2.9499591024028244E-5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1.4555098703637712E-4</v>
          </cell>
          <cell r="I29">
            <v>1.1375832863068445E-4</v>
          </cell>
          <cell r="J29">
            <v>6.9478630630778569E-5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1.3555333414002002</v>
          </cell>
          <cell r="I30">
            <v>1.3680784247305771</v>
          </cell>
          <cell r="J30">
            <v>1.332030393641358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2.9451543168501186</v>
          </cell>
          <cell r="I31">
            <v>2.9238088430922913</v>
          </cell>
          <cell r="J31">
            <v>2.743390985185318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3.6723402778051403E-2</v>
          </cell>
          <cell r="I32">
            <v>4.4966690145018702E-2</v>
          </cell>
          <cell r="J32">
            <v>4.2877169200349903E-2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9.2653272643646006E-2</v>
          </cell>
          <cell r="I33">
            <v>9.3509698101083213E-2</v>
          </cell>
          <cell r="J33">
            <v>9.1044775324652258E-2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3.8806052327191938</v>
          </cell>
          <cell r="I34">
            <v>3.2699304298304641</v>
          </cell>
          <cell r="J34">
            <v>2.1292689749969558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5.2762708221792582</v>
          </cell>
          <cell r="I35">
            <v>4.4199208479586103</v>
          </cell>
          <cell r="J35">
            <v>2.8423866322593891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0.19055963057281899</v>
          </cell>
          <cell r="I36">
            <v>7.2945517639304E-2</v>
          </cell>
          <cell r="J36">
            <v>3.8476103812749199E-2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0.31351081021013144</v>
          </cell>
          <cell r="I37">
            <v>0.26425779246362952</v>
          </cell>
          <cell r="J37">
            <v>0.17202079851320942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6.7550000830526518</v>
          </cell>
          <cell r="I38">
            <v>6.0767489880048364</v>
          </cell>
          <cell r="J38">
            <v>5.1162626023226556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9.9610340802636888</v>
          </cell>
          <cell r="I39">
            <v>8.9608738745373291</v>
          </cell>
          <cell r="J39">
            <v>7.5162217021988775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0.37078629008077701</v>
          </cell>
          <cell r="I40">
            <v>0.10097671385862</v>
          </cell>
          <cell r="J40">
            <v>0.168216798434319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0.52219679194367008</v>
          </cell>
          <cell r="I41">
            <v>0.47176299134373989</v>
          </cell>
          <cell r="J41">
            <v>0.39833951943649437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6.7668558891833186</v>
          </cell>
          <cell r="I42">
            <v>7.1756659913030862</v>
          </cell>
          <cell r="J42">
            <v>8.1988598706148537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6.7668558891833186</v>
          </cell>
          <cell r="I43">
            <v>7.1756659913030862</v>
          </cell>
          <cell r="J43">
            <v>8.1988598706148537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7.2039403795195236</v>
          </cell>
          <cell r="I44">
            <v>7.5991090152796437</v>
          </cell>
          <cell r="J44">
            <v>8.6303788111735322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0.22061608973062599</v>
          </cell>
          <cell r="I45">
            <v>0.16565283125453301</v>
          </cell>
          <cell r="J45">
            <v>0.26750740996875799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0.40071530853135201</v>
          </cell>
          <cell r="I46">
            <v>0.42792357167441003</v>
          </cell>
          <cell r="J46">
            <v>0.47433429847735153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0.18476476640025805</v>
          </cell>
          <cell r="I47">
            <v>0.23952487817690771</v>
          </cell>
          <cell r="J47">
            <v>0.55663499770970637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0.1849495311666583</v>
          </cell>
          <cell r="I48">
            <v>0.23976440305508442</v>
          </cell>
          <cell r="J48">
            <v>0.55719163270741623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0.18476643415604097</v>
          </cell>
          <cell r="I49">
            <v>0.23952564876549276</v>
          </cell>
          <cell r="J49">
            <v>0.55663642085524101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1.7361383284838099E-2</v>
          </cell>
          <cell r="I50">
            <v>3.2381003328025897E-2</v>
          </cell>
          <cell r="J50">
            <v>6.5138688833561498E-2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5.1496338912887039E-2</v>
          </cell>
          <cell r="I51">
            <v>6.5972728766597197E-2</v>
          </cell>
          <cell r="J51">
            <v>9.5974659996462167E-2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9.2282702857910265E-3</v>
          </cell>
          <cell r="I52">
            <v>1.0813578217571812E-2</v>
          </cell>
          <cell r="J52">
            <v>1.2966223599110737E-2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5.6867218497074976</v>
          </cell>
          <cell r="I53">
            <v>5.7999744543666498</v>
          </cell>
          <cell r="J53">
            <v>6.0392411779355868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1.8743282148644529</v>
          </cell>
          <cell r="I54">
            <v>1.914008614061858</v>
          </cell>
          <cell r="J54">
            <v>1.9882036537242842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0.29582745414527684</v>
          </cell>
          <cell r="I55">
            <v>2.4663060558241236E-5</v>
          </cell>
          <cell r="J55">
            <v>2.334997584637609E-5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0.16582831851063626</v>
          </cell>
          <cell r="I56">
            <v>0.19126412138203044</v>
          </cell>
          <cell r="J56">
            <v>0.22648143056787612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8.7933152649895483</v>
          </cell>
          <cell r="I57">
            <v>8.6347424428605226</v>
          </cell>
          <cell r="J57">
            <v>8.9518477294456247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2.6861028351513201E-8</v>
          </cell>
          <cell r="I58">
            <v>1.39305710789448E-8</v>
          </cell>
          <cell r="J58">
            <v>1.6860623827777099E-8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0.62767180272916401</v>
          </cell>
          <cell r="I59">
            <v>0.62767181665973504</v>
          </cell>
          <cell r="J59">
            <v>0.62767183352035905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2.6839825313064691E-4</v>
          </cell>
          <cell r="I60">
            <v>2.0781292871537642E-4</v>
          </cell>
          <cell r="J60">
            <v>1.2276894452466647E-4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0.61532254978514223</v>
          </cell>
          <cell r="I61">
            <v>2.0805865358304323</v>
          </cell>
          <cell r="J61">
            <v>2.3455805196206803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0.61559094803827186</v>
          </cell>
          <cell r="I62">
            <v>2.0807943487591487</v>
          </cell>
          <cell r="J62">
            <v>2.3457032885652045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62.326557438651299</v>
          </cell>
          <cell r="I63">
            <v>62.235756978441664</v>
          </cell>
          <cell r="J63">
            <v>61.900489952158921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5.8541111122903864</v>
          </cell>
          <cell r="I64">
            <v>7.5934609305665299</v>
          </cell>
          <cell r="J64">
            <v>10.853923916650423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6.7550000830526518</v>
          </cell>
          <cell r="I65">
            <v>6.0767489880048364</v>
          </cell>
          <cell r="J65">
            <v>5.1162626023226556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6.392882328597099</v>
          </cell>
          <cell r="I66">
            <v>6.7144038345727921</v>
          </cell>
          <cell r="J66">
            <v>7.1529490496138637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0.29313438543069315</v>
          </cell>
          <cell r="I67">
            <v>0.26942469376088335</v>
          </cell>
          <cell r="J67">
            <v>0.19997729369353182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9.8701663854801094</v>
          </cell>
          <cell r="I69">
            <v>11.918566870579557</v>
          </cell>
          <cell r="J69">
            <v>16.266959798184217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0.96266869913413</v>
          </cell>
          <cell r="I70">
            <v>1.104683281661522</v>
          </cell>
          <cell r="J70">
            <v>1.3198552509223296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0.70610672635545979</v>
          </cell>
          <cell r="I72">
            <v>0.76350265365354086</v>
          </cell>
          <cell r="J72">
            <v>0.90543584168126034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14.39128368400999</v>
          </cell>
          <cell r="I73">
            <v>11.55826450254623</v>
          </cell>
          <cell r="J73">
            <v>6.751004952379958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4.8058344801152515</v>
          </cell>
          <cell r="I74">
            <v>5.9649545161062791</v>
          </cell>
          <cell r="J74">
            <v>8.6263209998057757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12.295369554185505</v>
          </cell>
          <cell r="I76">
            <v>10.271746006393943</v>
          </cell>
          <cell r="J76">
            <v>4.7077998504864773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2.8172043101084199E-4</v>
          </cell>
          <cell r="I77">
            <v>2.5531042273044285E-4</v>
          </cell>
          <cell r="J77">
            <v>2.3385336873201078E-4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3.3923978573997349E-4</v>
          </cell>
          <cell r="I78">
            <v>2.9826476528513487E-4</v>
          </cell>
          <cell r="J78">
            <v>2.5858853715869851E-4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1.05184982875125E-5</v>
          </cell>
          <cell r="I79">
            <v>2.6651427264107398E-3</v>
          </cell>
          <cell r="J79">
            <v>3.7822496691417902E-4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2.9753306982448902E-4</v>
          </cell>
          <cell r="I80">
            <v>2.7318525341541353E-3</v>
          </cell>
          <cell r="J80">
            <v>2.3094333652796707E-3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1.0936914825184992E-2</v>
          </cell>
          <cell r="I81">
            <v>1.1037515897944213E-2</v>
          </cell>
          <cell r="J81">
            <v>1.1192078241184067E-2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1.093734506560899E-2</v>
          </cell>
          <cell r="I82">
            <v>1.1037768715879252E-2</v>
          </cell>
          <cell r="J82">
            <v>1.1192362658801592E-2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1.7390791491742399E-4</v>
          </cell>
          <cell r="I83">
            <v>9.4616982026482597E-5</v>
          </cell>
          <cell r="J83">
            <v>1.6965686905751301E-4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4.0199834642627881E-4</v>
          </cell>
          <cell r="I84">
            <v>4.0241111758359448E-4</v>
          </cell>
          <cell r="J84">
            <v>4.030152725914421E-4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8.2422019747555343E-3</v>
          </cell>
          <cell r="I85">
            <v>9.9820625067125347E-4</v>
          </cell>
          <cell r="J85">
            <v>1.8359378065547631E-4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8.8717786513948894E-6</v>
          </cell>
          <cell r="I86">
            <v>1.9921294354690069E-6</v>
          </cell>
          <cell r="J86"/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1.2974795320259714E-4</v>
          </cell>
          <cell r="I87">
            <v>1.1488008307509697E-3</v>
          </cell>
          <cell r="J87"/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8.381281097469391E-3</v>
          </cell>
          <cell r="I88">
            <v>2.1501013336601622E-3</v>
          </cell>
          <cell r="J88">
            <v>1.8398350254699732E-4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2.0434177473419357E-4</v>
          </cell>
          <cell r="I89">
            <v>1.4036414627889622E-4</v>
          </cell>
          <cell r="J89">
            <v>6.9803593413080809E-5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1.89424825178597E-2</v>
          </cell>
          <cell r="I90">
            <v>1.30117563600537E-2</v>
          </cell>
          <cell r="J90">
            <v>6.4707931093925903E-3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2.0434177473419357E-4</v>
          </cell>
          <cell r="I91">
            <v>1.4036414627889622E-4</v>
          </cell>
          <cell r="J91">
            <v>6.9803593413080809E-5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2.6137964127540929</v>
          </cell>
          <cell r="I92">
            <v>2.9572905563697502</v>
          </cell>
          <cell r="J92">
            <v>4.2470190535475512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2.6137964127540929</v>
          </cell>
          <cell r="I93">
            <v>2.9572905563697502</v>
          </cell>
          <cell r="J93">
            <v>4.2470190535475512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8.1505243936047106E-2</v>
          </cell>
          <cell r="I94">
            <v>2.4254559201593001E-2</v>
          </cell>
          <cell r="J94">
            <v>0.116430214458485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0.18457076899807201</v>
          </cell>
          <cell r="I95">
            <v>0.20882532819966501</v>
          </cell>
          <cell r="J95">
            <v>0.29989728182757203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5.5056808110117116E-3</v>
          </cell>
          <cell r="I96">
            <v>5.0602717582573084E-3</v>
          </cell>
          <cell r="J96">
            <v>4.7882203467678333E-3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5.8385394693851577E-3</v>
          </cell>
          <cell r="I97">
            <v>5.3662021828997618E-3</v>
          </cell>
          <cell r="J97">
            <v>5.0527449538102995E-3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7.0726058438007002E-6</v>
          </cell>
          <cell r="I98">
            <v>3.8858279024255499E-4</v>
          </cell>
          <cell r="J98">
            <v>8.1968597124932601E-5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4.4467716532708979E-4</v>
          </cell>
          <cell r="I99">
            <v>3.9553291328593633E-4</v>
          </cell>
          <cell r="J99">
            <v>3.6682100509815159E-4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6.5922262400218996E-3</v>
          </cell>
          <cell r="I103">
            <v>4.7969800600765498E-3</v>
          </cell>
          <cell r="J103">
            <v>3.2906133222788199E-3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1.0773169092501939E-2</v>
          </cell>
          <cell r="I104">
            <v>1.1074390966628201E-2</v>
          </cell>
          <cell r="J104">
            <v>6.3184171470610298E-3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2.2439104135184338</v>
          </cell>
          <cell r="I105">
            <v>4.0246148152747745</v>
          </cell>
          <cell r="J105">
            <v>6.6148214269756931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2.2439104135184338</v>
          </cell>
          <cell r="I106">
            <v>4.0246148152747745</v>
          </cell>
          <cell r="J106">
            <v>6.6148214269756931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7.2627298217784894E-2</v>
          </cell>
          <cell r="I107">
            <v>0.12574107645746399</v>
          </cell>
          <cell r="J107">
            <v>0.22239926670203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0.1584518141804</v>
          </cell>
          <cell r="I108">
            <v>0.28419289063786402</v>
          </cell>
          <cell r="J108">
            <v>0.46709615282587502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0.81462543738635407</v>
          </cell>
          <cell r="I109">
            <v>0.73720052285492343</v>
          </cell>
          <cell r="J109">
            <v>1.3388602270837413E-2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3.2230590949823388E-4</v>
          </cell>
          <cell r="I110">
            <v>2.9523373398680684E-5</v>
          </cell>
          <cell r="J110">
            <v>2.6080586438522171E-5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3.4970934504729219E-4</v>
          </cell>
          <cell r="I111">
            <v>1.189326840494631E-4</v>
          </cell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4.8819839339937527E-5</v>
          </cell>
          <cell r="I112">
            <v>7.0464777459431247E-5</v>
          </cell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9.2965984751324811E-5</v>
          </cell>
          <cell r="I113">
            <v>6.1147520468048247E-5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0.79817257741774539</v>
          </cell>
          <cell r="I114"/>
          <cell r="J114">
            <v>1.336252168439889E-2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1.4801539403340771E-2</v>
          </cell>
          <cell r="I115">
            <v>0.73547417653655067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1.2974795320259714E-4</v>
          </cell>
          <cell r="I116">
            <v>1.1488008307509697E-3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7.0777153342743899E-4</v>
          </cell>
          <cell r="I117">
            <v>2.9747713224637773E-4</v>
          </cell>
          <cell r="J117"/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3.0100788787660598E-5</v>
          </cell>
          <cell r="I118">
            <v>1.6520938810349699E-5</v>
          </cell>
          <cell r="J118">
            <v>9.4775204103781896E-6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4.0716069613217894E-5</v>
          </cell>
          <cell r="I119">
            <v>3.1442786908972108E-5</v>
          </cell>
          <cell r="J119">
            <v>1.5923046165231201E-5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3.2230590949823388E-4</v>
          </cell>
          <cell r="I120">
            <v>2.9523373398680684E-5</v>
          </cell>
          <cell r="J120">
            <v>2.6080586438522171E-5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1.7923740185931523E-4</v>
          </cell>
          <cell r="I121">
            <v>1.9340370620604281E-4</v>
          </cell>
          <cell r="J121">
            <v>1.114684826342593E-4</v>
          </cell>
        </row>
        <row r="122">
          <cell r="A122" t="str">
            <v>D-RHEM_LTH_CHPWOD</v>
          </cell>
          <cell r="B122" t="str">
            <v>VAR_fin</v>
          </cell>
          <cell r="C122" t="str">
            <v>RHEM_LTH_CHPWOD</v>
          </cell>
          <cell r="H122">
            <v>5.0204379930250632E-4</v>
          </cell>
          <cell r="I122">
            <v>2.2323703118943625E-4</v>
          </cell>
          <cell r="J122">
            <v>1.3785295032305172E-4</v>
          </cell>
        </row>
        <row r="123">
          <cell r="A123" t="str">
            <v>RHES-SHLTHDH</v>
          </cell>
          <cell r="B123" t="str">
            <v>VAR_fout</v>
          </cell>
          <cell r="C123" t="str">
            <v>RHES-SHLTHD</v>
          </cell>
          <cell r="H123">
            <v>1.6918940458434006</v>
          </cell>
          <cell r="I123">
            <v>1.7336463971504932</v>
          </cell>
          <cell r="J123">
            <v>1.8138721217511011</v>
          </cell>
        </row>
        <row r="124">
          <cell r="A124" t="str">
            <v>RHES-SHLTHDH</v>
          </cell>
          <cell r="B124" t="str">
            <v>VAR_fin</v>
          </cell>
          <cell r="C124" t="str">
            <v>RHESLTHDHC</v>
          </cell>
          <cell r="H124">
            <v>1.6918940458434006</v>
          </cell>
          <cell r="I124">
            <v>1.7336463971504932</v>
          </cell>
          <cell r="J124">
            <v>1.8138721217511011</v>
          </cell>
        </row>
        <row r="125">
          <cell r="A125" t="str">
            <v>RHES-SHLTHDH</v>
          </cell>
          <cell r="B125" t="str">
            <v>VAR_fin</v>
          </cell>
          <cell r="C125" t="str">
            <v>RHES_LTH_DH</v>
          </cell>
          <cell r="H125">
            <v>1.8743282148644529</v>
          </cell>
          <cell r="I125">
            <v>1.914008614061858</v>
          </cell>
          <cell r="J125">
            <v>1.9882036537242842</v>
          </cell>
        </row>
        <row r="126">
          <cell r="A126" t="str">
            <v>RHES-SHLTHDH</v>
          </cell>
          <cell r="B126" t="str">
            <v>VAR_ncap</v>
          </cell>
          <cell r="C126" t="str">
            <v>-</v>
          </cell>
          <cell r="H126">
            <v>8.7629092366622498E-3</v>
          </cell>
          <cell r="I126">
            <v>4.9251917851059999E-3</v>
          </cell>
          <cell r="J126">
            <v>2.8261962853090999E-2</v>
          </cell>
        </row>
        <row r="127">
          <cell r="A127" t="str">
            <v>RHES-SHLTHDH</v>
          </cell>
          <cell r="B127" t="str">
            <v>VAR_cap</v>
          </cell>
          <cell r="C127" t="str">
            <v>-</v>
          </cell>
          <cell r="H127">
            <v>0.15342184297771475</v>
          </cell>
          <cell r="I127">
            <v>0.1454432381986617</v>
          </cell>
          <cell r="J127">
            <v>0.16643425930953062</v>
          </cell>
        </row>
        <row r="128">
          <cell r="A128" t="str">
            <v>RHEM-SHCONBR3</v>
          </cell>
          <cell r="B128" t="str">
            <v>VAR_fout</v>
          </cell>
          <cell r="C128" t="str">
            <v>RHEM-SHCON</v>
          </cell>
          <cell r="H128">
            <v>0.97660570090544685</v>
          </cell>
          <cell r="I128">
            <v>0.97661684036183838</v>
          </cell>
          <cell r="J128">
            <v>1.817729090458603</v>
          </cell>
        </row>
        <row r="129">
          <cell r="A129" t="str">
            <v>RHEM-SHCONBR3</v>
          </cell>
          <cell r="B129" t="str">
            <v>VAR_fin</v>
          </cell>
          <cell r="C129" t="str">
            <v>CON</v>
          </cell>
          <cell r="H129">
            <v>0.97660570090544685</v>
          </cell>
          <cell r="I129">
            <v>0.97661684036183838</v>
          </cell>
          <cell r="J129">
            <v>1.817729090458603</v>
          </cell>
          <cell r="L129"/>
          <cell r="M129"/>
          <cell r="N129"/>
        </row>
        <row r="130">
          <cell r="A130" t="str">
            <v>RHEM-SHCONBR3</v>
          </cell>
          <cell r="B130" t="str">
            <v>VAR_ncap</v>
          </cell>
          <cell r="C130" t="str">
            <v>-</v>
          </cell>
          <cell r="H130">
            <v>1.35045839808317E-8</v>
          </cell>
          <cell r="I130">
            <v>1.8474501219382501E-8</v>
          </cell>
          <cell r="J130">
            <v>9.1129723007776803E-2</v>
          </cell>
        </row>
        <row r="131">
          <cell r="A131" t="str">
            <v>RHEM-SHCONBR3</v>
          </cell>
          <cell r="B131" t="str">
            <v>VAR_cap</v>
          </cell>
          <cell r="C131" t="str">
            <v>-</v>
          </cell>
          <cell r="H131">
            <v>6.8962871985933594E-2</v>
          </cell>
          <cell r="I131">
            <v>6.8962890460434897E-2</v>
          </cell>
          <cell r="J131">
            <v>0.128356124122467</v>
          </cell>
        </row>
        <row r="132">
          <cell r="A132" t="str">
            <v>D-RHSA_ELC</v>
          </cell>
          <cell r="B132" t="str">
            <v>VAR_fout</v>
          </cell>
          <cell r="C132" t="str">
            <v>RHSA_ELC</v>
          </cell>
          <cell r="H132">
            <v>59.571079372152333</v>
          </cell>
          <cell r="I132">
            <v>59.929012376725709</v>
          </cell>
          <cell r="J132">
            <v>59.846380029383212</v>
          </cell>
        </row>
        <row r="133">
          <cell r="A133" t="str">
            <v>D-RHSA_ELC</v>
          </cell>
          <cell r="B133" t="str">
            <v>VAR_fin</v>
          </cell>
          <cell r="C133" t="str">
            <v>RHNS_ELC</v>
          </cell>
          <cell r="H133">
            <v>14.598751272067734</v>
          </cell>
          <cell r="I133">
            <v>14.202095143533613</v>
          </cell>
          <cell r="J133">
            <v>14.0844881595752</v>
          </cell>
        </row>
        <row r="134">
          <cell r="A134" t="str">
            <v>D-RHSA_ELC</v>
          </cell>
          <cell r="B134" t="str">
            <v>VAR_fin</v>
          </cell>
          <cell r="C134" t="str">
            <v>RHES_ELC</v>
          </cell>
          <cell r="H134">
            <v>14.544703277628749</v>
          </cell>
          <cell r="I134">
            <v>14.500442036770004</v>
          </cell>
          <cell r="J134">
            <v>14.708457851732531</v>
          </cell>
        </row>
        <row r="135">
          <cell r="A135" t="str">
            <v>D-RHSA_ELC</v>
          </cell>
          <cell r="B135" t="str">
            <v>VAR_fin</v>
          </cell>
          <cell r="C135" t="str">
            <v>RHNM_ELC</v>
          </cell>
          <cell r="H135">
            <v>16.135147632660079</v>
          </cell>
          <cell r="I135">
            <v>16.699461190645728</v>
          </cell>
          <cell r="J135">
            <v>16.806379257334846</v>
          </cell>
        </row>
        <row r="136">
          <cell r="A136" t="str">
            <v>D-RHSA_ELC</v>
          </cell>
          <cell r="B136" t="str">
            <v>VAR_fin</v>
          </cell>
          <cell r="C136" t="str">
            <v>RHEM_ELC</v>
          </cell>
          <cell r="H136">
            <v>14.292481527583618</v>
          </cell>
          <cell r="I136">
            <v>14.527018772051797</v>
          </cell>
          <cell r="J136">
            <v>14.247057914620511</v>
          </cell>
        </row>
        <row r="137">
          <cell r="A137" t="str">
            <v>SCOM-SHLTHDH</v>
          </cell>
          <cell r="B137" t="str">
            <v>VAR_fout</v>
          </cell>
          <cell r="C137" t="str">
            <v>SCOM-SHLTHD</v>
          </cell>
          <cell r="H137">
            <v>6.392882328597099</v>
          </cell>
          <cell r="I137">
            <v>6.7144038345727921</v>
          </cell>
          <cell r="J137">
            <v>7.1529490496138637</v>
          </cell>
        </row>
        <row r="138">
          <cell r="A138" t="str">
            <v>SCOM-SHLTHDH</v>
          </cell>
          <cell r="B138" t="str">
            <v>VAR_fin</v>
          </cell>
          <cell r="C138" t="str">
            <v>SCOMLTHDHC</v>
          </cell>
          <cell r="H138">
            <v>6.392882328597099</v>
          </cell>
          <cell r="I138">
            <v>6.7144038345727921</v>
          </cell>
          <cell r="J138">
            <v>7.1529490496138637</v>
          </cell>
        </row>
        <row r="139">
          <cell r="A139" t="str">
            <v>SCOM-SHLTHDH</v>
          </cell>
          <cell r="B139" t="str">
            <v>VAR_fin</v>
          </cell>
          <cell r="C139" t="str">
            <v>SCOM_LTH_DH</v>
          </cell>
          <cell r="H139">
            <v>7.7330341384811971</v>
          </cell>
          <cell r="I139">
            <v>8.1219567956125331</v>
          </cell>
          <cell r="J139">
            <v>8.6524350595421016</v>
          </cell>
        </row>
        <row r="140">
          <cell r="A140" t="str">
            <v>SCOM-SHLTHDH</v>
          </cell>
          <cell r="B140" t="str">
            <v>VAR_ncap</v>
          </cell>
          <cell r="C140" t="str">
            <v>-</v>
          </cell>
          <cell r="H140">
            <v>0.499933108260948</v>
          </cell>
          <cell r="I140">
            <v>0.215609054922937</v>
          </cell>
          <cell r="J140">
            <v>0.48814065853380101</v>
          </cell>
        </row>
        <row r="141">
          <cell r="A141" t="str">
            <v>SCOM-SHLTHDH</v>
          </cell>
          <cell r="B141" t="str">
            <v>VAR_cap</v>
          </cell>
          <cell r="C141" t="str">
            <v>-</v>
          </cell>
          <cell r="H141">
            <v>0.84969997363880345</v>
          </cell>
          <cell r="I141">
            <v>0.84969985627189049</v>
          </cell>
          <cell r="J141">
            <v>0.84970008646316819</v>
          </cell>
        </row>
        <row r="142">
          <cell r="A142" t="str">
            <v>ITOT-SWHSTG-ELC</v>
          </cell>
          <cell r="B142" t="str">
            <v>VAR_fout</v>
          </cell>
          <cell r="C142" t="str">
            <v>ITOT-SWHAELC</v>
          </cell>
          <cell r="H142">
            <v>5.182123165210316E-4</v>
          </cell>
          <cell r="I142">
            <v>2.1676116446850056E-2</v>
          </cell>
          <cell r="J142">
            <v>0.24208734066908197</v>
          </cell>
        </row>
        <row r="143">
          <cell r="A143" t="str">
            <v>ITOT-SWHSTG-ELC</v>
          </cell>
          <cell r="B143" t="str">
            <v>VAR_fin</v>
          </cell>
          <cell r="C143" t="str">
            <v>ITOT-SWHAELC</v>
          </cell>
          <cell r="H143">
            <v>6.4660146686017965E-4</v>
          </cell>
          <cell r="I143">
            <v>2.5514614687068927E-2</v>
          </cell>
          <cell r="J143">
            <v>0.26900320575536157</v>
          </cell>
        </row>
        <row r="144">
          <cell r="A144" t="str">
            <v>ITOT-SWHSTG-ELC</v>
          </cell>
          <cell r="B144" t="str">
            <v>VAR_ncap</v>
          </cell>
          <cell r="C144" t="str">
            <v>-</v>
          </cell>
          <cell r="H144">
            <v>7.2710604431239306E-2</v>
          </cell>
          <cell r="I144">
            <v>0.112115990588914</v>
          </cell>
          <cell r="J144">
            <v>9.0683739138764999E-2</v>
          </cell>
        </row>
        <row r="145">
          <cell r="A145" t="str">
            <v>ITOT-SWHSTG-ELC</v>
          </cell>
          <cell r="B145" t="str">
            <v>VAR_cap</v>
          </cell>
          <cell r="C145" t="str">
            <v>-</v>
          </cell>
          <cell r="H145">
            <v>0.19432809911448962</v>
          </cell>
          <cell r="I145">
            <v>0.20117486130583645</v>
          </cell>
          <cell r="J145">
            <v>0.20280570722294564</v>
          </cell>
        </row>
        <row r="146">
          <cell r="A146" t="str">
            <v>D-SCOM_SOLELC</v>
          </cell>
          <cell r="B146" t="str">
            <v>VAR_fout</v>
          </cell>
          <cell r="C146" t="str">
            <v>ELC5</v>
          </cell>
          <cell r="H146">
            <v>1.6591507112913352E-4</v>
          </cell>
          <cell r="I146">
            <v>9.234697566969095E-3</v>
          </cell>
          <cell r="J146">
            <v>7.8037859149570143E-5</v>
          </cell>
        </row>
        <row r="147">
          <cell r="A147" t="str">
            <v>D-SCOM_SOLELC</v>
          </cell>
          <cell r="B147" t="str">
            <v>VAR_fout</v>
          </cell>
          <cell r="C147" t="str">
            <v>SCOM_ELC</v>
          </cell>
          <cell r="H147">
            <v>11.285250208141914</v>
          </cell>
          <cell r="I147">
            <v>11.851876126197519</v>
          </cell>
          <cell r="J147">
            <v>13.073322084609966</v>
          </cell>
        </row>
        <row r="148">
          <cell r="A148" t="str">
            <v>D-SCOM_SOLELC</v>
          </cell>
          <cell r="B148" t="str">
            <v>VAR_fin</v>
          </cell>
          <cell r="C148" t="str">
            <v>SCOM_SOL_ELC</v>
          </cell>
          <cell r="H148">
            <v>11.285416123213047</v>
          </cell>
          <cell r="I148">
            <v>11.861110823764488</v>
          </cell>
          <cell r="J148">
            <v>13.07340012246911</v>
          </cell>
        </row>
        <row r="149">
          <cell r="A149" t="str">
            <v>D-ILFO</v>
          </cell>
          <cell r="B149" t="str">
            <v>VAR_fout</v>
          </cell>
          <cell r="C149" t="str">
            <v>CO2</v>
          </cell>
          <cell r="H149">
            <v>327.82483799710599</v>
          </cell>
          <cell r="I149">
            <v>156.23864198327001</v>
          </cell>
          <cell r="J149">
            <v>2.9702331000619202E-3</v>
          </cell>
        </row>
        <row r="150">
          <cell r="A150" t="str">
            <v>D-ILFO</v>
          </cell>
          <cell r="B150" t="str">
            <v>VAR_fout</v>
          </cell>
          <cell r="C150" t="str">
            <v>ILFO</v>
          </cell>
          <cell r="H150">
            <v>5.7628661194289368</v>
          </cell>
          <cell r="I150">
            <v>3.4735805689990329</v>
          </cell>
          <cell r="J150">
            <v>1.3890993585908769</v>
          </cell>
        </row>
        <row r="151">
          <cell r="A151" t="str">
            <v>D-ILFO</v>
          </cell>
          <cell r="B151" t="str">
            <v>VAR_fin</v>
          </cell>
          <cell r="C151" t="str">
            <v>LFO</v>
          </cell>
          <cell r="H151">
            <v>4.4480982089159635</v>
          </cell>
          <cell r="I151">
            <v>2.1199272996373071</v>
          </cell>
          <cell r="J151">
            <v>4.0301670285779164E-5</v>
          </cell>
        </row>
        <row r="152">
          <cell r="A152" t="str">
            <v>D-ILFO</v>
          </cell>
          <cell r="B152" t="str">
            <v>VAR_fin</v>
          </cell>
          <cell r="C152" t="str">
            <v>BDS</v>
          </cell>
          <cell r="H152">
            <v>1.41264934400704</v>
          </cell>
          <cell r="I152">
            <v>1.4126515726521311</v>
          </cell>
          <cell r="J152">
            <v>1.4126527593676477</v>
          </cell>
        </row>
        <row r="153">
          <cell r="A153" t="str">
            <v>RHEM-SHSTG-NGAHP</v>
          </cell>
          <cell r="B153" t="str">
            <v>VAR_fout</v>
          </cell>
          <cell r="C153" t="str">
            <v>AUX_RHEM-SHSTG-NGAHP_OUT</v>
          </cell>
          <cell r="H153">
            <v>0.58918122727997069</v>
          </cell>
          <cell r="I153">
            <v>0.64488486103133025</v>
          </cell>
          <cell r="J153">
            <v>1.0721675840495004</v>
          </cell>
        </row>
        <row r="154">
          <cell r="A154" t="str">
            <v>RHEM-SHSTG-NGAHP</v>
          </cell>
          <cell r="B154" t="str">
            <v>VAR_fout</v>
          </cell>
          <cell r="C154" t="str">
            <v>RHEM-SHANGAH</v>
          </cell>
          <cell r="H154">
            <v>0.58859263464532541</v>
          </cell>
          <cell r="I154">
            <v>0.64424062041091934</v>
          </cell>
          <cell r="J154">
            <v>1.0710964875619386</v>
          </cell>
        </row>
        <row r="155">
          <cell r="A155" t="str">
            <v>RHEM-SHSTG-NGAHP</v>
          </cell>
          <cell r="B155" t="str">
            <v>VAR_fin</v>
          </cell>
          <cell r="C155" t="str">
            <v>RHEM-SHANGAH</v>
          </cell>
          <cell r="H155">
            <v>0.58859667754959843</v>
          </cell>
          <cell r="I155">
            <v>0.6442443595829026</v>
          </cell>
          <cell r="J155">
            <v>1.071099849564962</v>
          </cell>
        </row>
        <row r="156">
          <cell r="A156" t="str">
            <v>RHEM-SHSTG-NGAHP</v>
          </cell>
          <cell r="B156" t="str">
            <v>VAR_ncap</v>
          </cell>
          <cell r="C156" t="str">
            <v>-</v>
          </cell>
          <cell r="H156">
            <v>2.2477150179690601E-2</v>
          </cell>
          <cell r="I156">
            <v>5.9866783122504E-2</v>
          </cell>
          <cell r="J156">
            <v>0.104288423415533</v>
          </cell>
        </row>
        <row r="157">
          <cell r="A157" t="str">
            <v>RHEM-SHSTG-NGAHP</v>
          </cell>
          <cell r="B157" t="str">
            <v>VAR_cap</v>
          </cell>
          <cell r="C157" t="str">
            <v>-</v>
          </cell>
          <cell r="H157">
            <v>9.238694484610907E-2</v>
          </cell>
          <cell r="I157">
            <v>0.11339420772637973</v>
          </cell>
          <cell r="J157">
            <v>0.15723420532649762</v>
          </cell>
        </row>
        <row r="158">
          <cell r="A158" t="str">
            <v>RHEM-SHCONBR4</v>
          </cell>
          <cell r="B158" t="str">
            <v>VAR_fout</v>
          </cell>
          <cell r="C158" t="str">
            <v>RHEM-SHCON</v>
          </cell>
          <cell r="H158">
            <v>0.89488243487028052</v>
          </cell>
          <cell r="I158">
            <v>0.89489333140412541</v>
          </cell>
          <cell r="J158">
            <v>0.48992836211461149</v>
          </cell>
        </row>
        <row r="159">
          <cell r="A159" t="str">
            <v>RHEM-SHCONBR4</v>
          </cell>
          <cell r="B159" t="str">
            <v>VAR_fin</v>
          </cell>
          <cell r="C159" t="str">
            <v>CON</v>
          </cell>
          <cell r="H159">
            <v>0.89488243487028052</v>
          </cell>
          <cell r="I159">
            <v>0.89489333140412541</v>
          </cell>
          <cell r="J159">
            <v>0.48992836211461149</v>
          </cell>
        </row>
        <row r="160">
          <cell r="A160" t="str">
            <v>RHEM-SHCONBR4</v>
          </cell>
          <cell r="B160" t="str">
            <v>VAR_ncap</v>
          </cell>
          <cell r="C160" t="str">
            <v>-</v>
          </cell>
          <cell r="H160"/>
          <cell r="I160"/>
          <cell r="J160">
            <v>1.8619103962972298E-8</v>
          </cell>
        </row>
        <row r="161">
          <cell r="A161" t="str">
            <v>RHEM-SHCONBR4</v>
          </cell>
          <cell r="B161" t="str">
            <v>VAR_cap</v>
          </cell>
          <cell r="C161" t="str">
            <v>-</v>
          </cell>
          <cell r="H161">
            <v>6.3192087438449895E-2</v>
          </cell>
          <cell r="I161">
            <v>6.3192087438449895E-2</v>
          </cell>
          <cell r="J161">
            <v>3.4595385419974499E-2</v>
          </cell>
        </row>
        <row r="162">
          <cell r="A162" t="str">
            <v>RHNM-SHCONBR</v>
          </cell>
          <cell r="B162" t="str">
            <v>VAR_fout</v>
          </cell>
          <cell r="C162" t="str">
            <v>RHNM-SHCON</v>
          </cell>
          <cell r="H162">
            <v>3.0796730304787052E-4</v>
          </cell>
          <cell r="I162">
            <v>1.0417880624669034E-2</v>
          </cell>
          <cell r="J162">
            <v>0.15498518484568038</v>
          </cell>
        </row>
        <row r="163">
          <cell r="A163" t="str">
            <v>RHNM-SHCONBR</v>
          </cell>
          <cell r="B163" t="str">
            <v>VAR_fin</v>
          </cell>
          <cell r="C163" t="str">
            <v>CON</v>
          </cell>
          <cell r="H163">
            <v>3.0796730304787052E-4</v>
          </cell>
          <cell r="I163">
            <v>1.0417880624669034E-2</v>
          </cell>
          <cell r="J163">
            <v>0.15498518484568038</v>
          </cell>
        </row>
        <row r="164">
          <cell r="A164" t="str">
            <v>RHNM-SHCONBR</v>
          </cell>
          <cell r="B164" t="str">
            <v>VAR_ncap</v>
          </cell>
          <cell r="C164" t="str">
            <v>-</v>
          </cell>
          <cell r="H164">
            <v>6.4331469343816303E-6</v>
          </cell>
          <cell r="I164">
            <v>7.8358380937002404E-4</v>
          </cell>
          <cell r="J164">
            <v>1.12047158869407E-2</v>
          </cell>
        </row>
        <row r="165">
          <cell r="A165" t="str">
            <v>RHNM-SHCONBR</v>
          </cell>
          <cell r="B165" t="str">
            <v>VAR_cap</v>
          </cell>
          <cell r="C165" t="str">
            <v>-</v>
          </cell>
          <cell r="H165">
            <v>2.3128442763920701E-5</v>
          </cell>
          <cell r="I165">
            <v>8.0671225213394405E-4</v>
          </cell>
          <cell r="J165">
            <v>1.20114281390746E-2</v>
          </cell>
        </row>
        <row r="166">
          <cell r="A166" t="str">
            <v>RHEM-SHCONBR5</v>
          </cell>
          <cell r="B166" t="str">
            <v>VAR_fout</v>
          </cell>
          <cell r="C166" t="str">
            <v>RHEM-SHCON</v>
          </cell>
          <cell r="H166">
            <v>0.59572399722374392</v>
          </cell>
          <cell r="I166">
            <v>0.59573479847658761</v>
          </cell>
          <cell r="J166">
            <v>0.34439943983222271</v>
          </cell>
        </row>
        <row r="167">
          <cell r="A167" t="str">
            <v>RHEM-SHCONBR5</v>
          </cell>
          <cell r="B167" t="str">
            <v>VAR_fin</v>
          </cell>
          <cell r="C167" t="str">
            <v>CON</v>
          </cell>
          <cell r="H167">
            <v>0.59572399722374392</v>
          </cell>
          <cell r="I167">
            <v>0.59573479847658761</v>
          </cell>
          <cell r="J167">
            <v>0.34439943983222271</v>
          </cell>
        </row>
        <row r="168">
          <cell r="A168" t="str">
            <v>RHEM-SHCONBR5</v>
          </cell>
          <cell r="B168" t="str">
            <v>VAR_ncap</v>
          </cell>
          <cell r="C168" t="str">
            <v>-</v>
          </cell>
          <cell r="H168"/>
          <cell r="I168"/>
          <cell r="J168">
            <v>1.42396687546925E-8</v>
          </cell>
        </row>
        <row r="169">
          <cell r="A169" t="str">
            <v>RHEM-SHCONBR5</v>
          </cell>
          <cell r="B169" t="str">
            <v>VAR_cap</v>
          </cell>
          <cell r="C169" t="str">
            <v>-</v>
          </cell>
          <cell r="H169">
            <v>4.2067437114045599E-2</v>
          </cell>
          <cell r="I169">
            <v>4.2067437114045599E-2</v>
          </cell>
          <cell r="J169">
            <v>2.4319071252781599E-2</v>
          </cell>
        </row>
        <row r="170">
          <cell r="A170" t="str">
            <v>ITOT-SWHNGABR</v>
          </cell>
          <cell r="B170" t="str">
            <v>VAR_fout</v>
          </cell>
          <cell r="C170" t="str">
            <v>ITOT-SWH</v>
          </cell>
          <cell r="H170">
            <v>23.329377082779189</v>
          </cell>
          <cell r="I170">
            <v>22.539816581707647</v>
          </cell>
          <cell r="J170">
            <v>11.453804155285136</v>
          </cell>
        </row>
        <row r="171">
          <cell r="A171" t="str">
            <v>ITOT-SWHNGABR</v>
          </cell>
          <cell r="B171" t="str">
            <v>VAR_fout</v>
          </cell>
          <cell r="C171" t="str">
            <v>CO2_I</v>
          </cell>
          <cell r="H171">
            <v>1623.83850182225</v>
          </cell>
          <cell r="I171">
            <v>1565.47790145777</v>
          </cell>
          <cell r="J171">
            <v>792.07477624269802</v>
          </cell>
        </row>
        <row r="172">
          <cell r="A172" t="str">
            <v>ITOT-SWHNGABR</v>
          </cell>
          <cell r="B172" t="str">
            <v>VAR_fin</v>
          </cell>
          <cell r="C172" t="str">
            <v>INGA</v>
          </cell>
          <cell r="H172">
            <v>28.791462798266778</v>
          </cell>
          <cell r="I172">
            <v>27.75670038045693</v>
          </cell>
          <cell r="J172">
            <v>14.043879011395351</v>
          </cell>
        </row>
        <row r="173">
          <cell r="A173" t="str">
            <v>ITOT-SWHNGABR</v>
          </cell>
          <cell r="B173" t="str">
            <v>VAR_ncap</v>
          </cell>
          <cell r="C173" t="str">
            <v>-</v>
          </cell>
          <cell r="H173">
            <v>0.94935516761635297</v>
          </cell>
          <cell r="I173">
            <v>0.388034738401145</v>
          </cell>
          <cell r="J173">
            <v>6.9337727700973295E-2</v>
          </cell>
        </row>
        <row r="174">
          <cell r="A174" t="str">
            <v>ITOT-SWHNGABR</v>
          </cell>
          <cell r="B174" t="str">
            <v>VAR_cap</v>
          </cell>
          <cell r="C174" t="str">
            <v>-</v>
          </cell>
          <cell r="H174">
            <v>1.3530275617320593</v>
          </cell>
          <cell r="I174">
            <v>1.3373894350239894</v>
          </cell>
          <cell r="J174">
            <v>0.75251734633651901</v>
          </cell>
        </row>
        <row r="175">
          <cell r="A175" t="str">
            <v>RHNM-SHSOLBR</v>
          </cell>
          <cell r="B175" t="str">
            <v>VAR_fout</v>
          </cell>
          <cell r="C175" t="str">
            <v>RHNM-SHASOL</v>
          </cell>
          <cell r="H175">
            <v>1.9912795812627646E-4</v>
          </cell>
          <cell r="I175">
            <v>2.0394581002346039E-4</v>
          </cell>
          <cell r="J175">
            <v>3.2685056741956078E-4</v>
          </cell>
        </row>
        <row r="176">
          <cell r="A176" t="str">
            <v>RHNM-SHSOLBR</v>
          </cell>
          <cell r="B176" t="str">
            <v>VAR_fin</v>
          </cell>
          <cell r="C176" t="str">
            <v>SOL</v>
          </cell>
          <cell r="H176">
            <v>1.9912795812627646E-4</v>
          </cell>
          <cell r="I176">
            <v>2.0394581002346039E-4</v>
          </cell>
          <cell r="J176">
            <v>3.2685056741956078E-4</v>
          </cell>
        </row>
        <row r="177">
          <cell r="A177" t="str">
            <v>RHNM-SHSOLBR</v>
          </cell>
          <cell r="B177" t="str">
            <v>VAR_ncap</v>
          </cell>
          <cell r="C177" t="str">
            <v>-</v>
          </cell>
          <cell r="H177">
            <v>4.6253094135092603E-5</v>
          </cell>
          <cell r="I177">
            <v>9.7946729831734604E-7</v>
          </cell>
          <cell r="J177">
            <v>3.9224219654558501E-5</v>
          </cell>
        </row>
        <row r="178">
          <cell r="A178" t="str">
            <v>RHNM-SHSOLBR</v>
          </cell>
          <cell r="B178" t="str">
            <v>VAR_cap</v>
          </cell>
          <cell r="C178" t="str">
            <v>-</v>
          </cell>
          <cell r="H178">
            <v>1.3687873327797003E-4</v>
          </cell>
          <cell r="I178">
            <v>4.7374446278046484E-5</v>
          </cell>
          <cell r="J178">
            <v>5.9459791667631781E-5</v>
          </cell>
        </row>
        <row r="179">
          <cell r="A179" t="str">
            <v>RHEM-SHPLTBR</v>
          </cell>
          <cell r="B179" t="str">
            <v>VAR_fout</v>
          </cell>
          <cell r="C179" t="str">
            <v>RHEM-SHPLT</v>
          </cell>
          <cell r="H179">
            <v>0.56153829869866578</v>
          </cell>
          <cell r="I179">
            <v>0.62213913808143939</v>
          </cell>
          <cell r="J179">
            <v>0.73094262777915164</v>
          </cell>
        </row>
        <row r="180">
          <cell r="A180" t="str">
            <v>RHEM-SHPLTBR</v>
          </cell>
          <cell r="B180" t="str">
            <v>VAR_fin</v>
          </cell>
          <cell r="C180" t="str">
            <v>RHEMPLTBRC</v>
          </cell>
          <cell r="H180">
            <v>0.56153829869866578</v>
          </cell>
          <cell r="I180">
            <v>0.62213913808143939</v>
          </cell>
          <cell r="J180">
            <v>0.73094262777915164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RPLT</v>
          </cell>
          <cell r="H181">
            <v>0.75486315962741646</v>
          </cell>
          <cell r="I181">
            <v>0.83449573977307712</v>
          </cell>
          <cell r="J181">
            <v>0.9739018628969035</v>
          </cell>
        </row>
        <row r="182">
          <cell r="A182" t="str">
            <v>RHEM-SHPLTBR</v>
          </cell>
          <cell r="B182" t="str">
            <v>VAR_ncap</v>
          </cell>
          <cell r="C182" t="str">
            <v>-</v>
          </cell>
          <cell r="H182">
            <v>2.4415952360099E-2</v>
          </cell>
          <cell r="I182">
            <v>1.9812680686812099E-2</v>
          </cell>
          <cell r="J182">
            <v>2.6911214278576699E-2</v>
          </cell>
        </row>
        <row r="183">
          <cell r="A183" t="str">
            <v>RHEM-SHPLTBR</v>
          </cell>
          <cell r="B183" t="str">
            <v>VAR_cap</v>
          </cell>
          <cell r="C183" t="str">
            <v>-</v>
          </cell>
          <cell r="H183">
            <v>3.9659554513547995E-2</v>
          </cell>
          <cell r="I183">
            <v>4.422865017673084E-2</v>
          </cell>
          <cell r="J183">
            <v>5.1617734769681407E-2</v>
          </cell>
        </row>
        <row r="184">
          <cell r="A184" t="str">
            <v>RHEM-SHCONBR6</v>
          </cell>
          <cell r="B184" t="str">
            <v>VAR_fout</v>
          </cell>
          <cell r="C184" t="str">
            <v>RHEM-SHCON</v>
          </cell>
          <cell r="H184">
            <v>2.7068089773821577E-4</v>
          </cell>
          <cell r="I184">
            <v>2.7566096308535718E-4</v>
          </cell>
          <cell r="J184">
            <v>1.6515162924395386E-4</v>
          </cell>
        </row>
        <row r="185">
          <cell r="A185" t="str">
            <v>RHEM-SHCONBR6</v>
          </cell>
          <cell r="B185" t="str">
            <v>VAR_fin</v>
          </cell>
          <cell r="C185" t="str">
            <v>CON</v>
          </cell>
          <cell r="H185">
            <v>2.7068089773821577E-4</v>
          </cell>
          <cell r="I185">
            <v>2.7566096308535718E-4</v>
          </cell>
          <cell r="J185">
            <v>1.6515162924395386E-4</v>
          </cell>
        </row>
        <row r="186">
          <cell r="A186" t="str">
            <v>RHEM-SHCONBR6</v>
          </cell>
          <cell r="B186" t="str">
            <v>VAR_ncap</v>
          </cell>
          <cell r="C186" t="str">
            <v>-</v>
          </cell>
          <cell r="H186"/>
          <cell r="I186"/>
          <cell r="J186"/>
        </row>
        <row r="187">
          <cell r="A187" t="str">
            <v>RHEM-SHCONBR6</v>
          </cell>
          <cell r="B187" t="str">
            <v>VAR_cap</v>
          </cell>
          <cell r="C187" t="str">
            <v>-</v>
          </cell>
          <cell r="H187">
            <v>1.9710026278004101E-5</v>
          </cell>
          <cell r="I187">
            <v>1.9710026278004101E-5</v>
          </cell>
          <cell r="J187">
            <v>1.1394386590888201E-5</v>
          </cell>
        </row>
        <row r="188">
          <cell r="A188" t="str">
            <v>RHEM-SHCONBR7</v>
          </cell>
          <cell r="B188" t="str">
            <v>VAR_fout</v>
          </cell>
          <cell r="C188" t="str">
            <v>RHEM-SHCON</v>
          </cell>
          <cell r="H188">
            <v>4.4701198532710418E-5</v>
          </cell>
          <cell r="I188">
            <v>4.5214209413284515E-5</v>
          </cell>
          <cell r="J188">
            <v>2.9852350576838706E-5</v>
          </cell>
        </row>
        <row r="189">
          <cell r="A189" t="str">
            <v>RHEM-SHCONBR7</v>
          </cell>
          <cell r="B189" t="str">
            <v>VAR_fin</v>
          </cell>
          <cell r="C189" t="str">
            <v>CON</v>
          </cell>
          <cell r="H189">
            <v>4.4701198532710418E-5</v>
          </cell>
          <cell r="I189">
            <v>4.5214209413284515E-5</v>
          </cell>
          <cell r="J189">
            <v>2.9852350576838706E-5</v>
          </cell>
        </row>
        <row r="190">
          <cell r="A190" t="str">
            <v>RHEM-SHCONBR7</v>
          </cell>
          <cell r="B190" t="str">
            <v>VAR_ncap</v>
          </cell>
          <cell r="C190" t="str">
            <v>-</v>
          </cell>
          <cell r="H190"/>
          <cell r="I190"/>
          <cell r="J190"/>
        </row>
        <row r="191">
          <cell r="A191" t="str">
            <v>RHEM-SHCONBR7</v>
          </cell>
          <cell r="B191" t="str">
            <v>VAR_cap</v>
          </cell>
          <cell r="C191" t="str">
            <v>-</v>
          </cell>
          <cell r="H191">
            <v>2.9375515103569199E-6</v>
          </cell>
          <cell r="I191">
            <v>2.9375515103569199E-6</v>
          </cell>
          <cell r="J191">
            <v>1.6982015684579601E-6</v>
          </cell>
        </row>
        <row r="192">
          <cell r="A192" t="str">
            <v>RHEM-SHCONBR8</v>
          </cell>
          <cell r="B192" t="str">
            <v>VAR_fout</v>
          </cell>
          <cell r="C192" t="str">
            <v>RHEM-SHCON</v>
          </cell>
          <cell r="H192">
            <v>9.3965760291242726E-6</v>
          </cell>
          <cell r="I192">
            <v>7.84128684708161E-6</v>
          </cell>
          <cell r="J192">
            <v>6.2310187344111639E-6</v>
          </cell>
        </row>
        <row r="193">
          <cell r="A193" t="str">
            <v>RHEM-SHCONBR8</v>
          </cell>
          <cell r="B193" t="str">
            <v>VAR_fin</v>
          </cell>
          <cell r="C193" t="str">
            <v>CON</v>
          </cell>
          <cell r="H193">
            <v>9.3965760291242726E-6</v>
          </cell>
          <cell r="I193">
            <v>7.84128684708161E-6</v>
          </cell>
          <cell r="J193">
            <v>6.2310187344111639E-6</v>
          </cell>
        </row>
        <row r="194">
          <cell r="A194" t="str">
            <v>RHES-SHELCHP</v>
          </cell>
          <cell r="B194" t="str">
            <v>VAR_fout</v>
          </cell>
          <cell r="C194" t="str">
            <v>RHES-SHAELCH</v>
          </cell>
          <cell r="H194">
            <v>24.928407004068443</v>
          </cell>
          <cell r="I194">
            <v>26.07596176176223</v>
          </cell>
          <cell r="J194">
            <v>28.252107606334516</v>
          </cell>
        </row>
        <row r="195">
          <cell r="A195" t="str">
            <v>RHES-SHELCHP</v>
          </cell>
          <cell r="B195" t="str">
            <v>VAR_fin</v>
          </cell>
          <cell r="C195" t="str">
            <v>RHES_ELC</v>
          </cell>
          <cell r="H195">
            <v>7.7013238205075742</v>
          </cell>
          <cell r="I195">
            <v>7.7572084462964757</v>
          </cell>
          <cell r="J195">
            <v>7.7179127265753138</v>
          </cell>
        </row>
        <row r="196">
          <cell r="A196" t="str">
            <v>RHES-SHELCHP</v>
          </cell>
          <cell r="B196" t="str">
            <v>VAR_fin</v>
          </cell>
          <cell r="C196" t="str">
            <v>RHESELCHPC</v>
          </cell>
          <cell r="H196">
            <v>24.928407004068443</v>
          </cell>
          <cell r="I196">
            <v>26.07596176176223</v>
          </cell>
          <cell r="J196">
            <v>28.252107606334516</v>
          </cell>
        </row>
        <row r="197">
          <cell r="A197" t="str">
            <v>RHES-SHELCHP</v>
          </cell>
          <cell r="B197" t="str">
            <v>VAR_ncap</v>
          </cell>
          <cell r="C197" t="str">
            <v>-</v>
          </cell>
          <cell r="H197">
            <v>0.76770294876311096</v>
          </cell>
          <cell r="I197">
            <v>1.0294822052297401</v>
          </cell>
          <cell r="J197">
            <v>1.21057689742279</v>
          </cell>
        </row>
        <row r="198">
          <cell r="A198" t="str">
            <v>RHES-SHELCHP</v>
          </cell>
          <cell r="B198" t="str">
            <v>VAR_cap</v>
          </cell>
          <cell r="C198" t="str">
            <v>-</v>
          </cell>
          <cell r="H198">
            <v>2.0139156389078972</v>
          </cell>
          <cell r="I198">
            <v>2.1066250287441295</v>
          </cell>
          <cell r="J198">
            <v>2.2824408800965936</v>
          </cell>
          <cell r="L198"/>
          <cell r="M198"/>
          <cell r="N198"/>
        </row>
        <row r="199">
          <cell r="A199" t="str">
            <v>RHSA-WHELCHP</v>
          </cell>
          <cell r="B199" t="str">
            <v>VAR_fout</v>
          </cell>
          <cell r="C199" t="str">
            <v>RHSA-WHAELCH</v>
          </cell>
          <cell r="H199">
            <v>8.9030701856227914</v>
          </cell>
          <cell r="I199">
            <v>10.549004920054502</v>
          </cell>
          <cell r="J199">
            <v>14.092482389061065</v>
          </cell>
        </row>
        <row r="200">
          <cell r="A200" t="str">
            <v>RHSA-WHELCHP</v>
          </cell>
          <cell r="B200" t="str">
            <v>VAR_fin</v>
          </cell>
          <cell r="C200" t="str">
            <v>RHSA_ELC</v>
          </cell>
          <cell r="H200">
            <v>4.1424031942620898</v>
          </cell>
          <cell r="I200">
            <v>4.7206051061035303</v>
          </cell>
          <cell r="J200">
            <v>5.7712613697347006</v>
          </cell>
        </row>
        <row r="201">
          <cell r="A201" t="str">
            <v>RHSA-WHELCHP</v>
          </cell>
          <cell r="B201" t="str">
            <v>VAR_ncap</v>
          </cell>
          <cell r="C201" t="str">
            <v>-</v>
          </cell>
          <cell r="H201">
            <v>0.31764703735121302</v>
          </cell>
          <cell r="I201">
            <v>0.28818884140253698</v>
          </cell>
          <cell r="J201">
            <v>0.61970746863289505</v>
          </cell>
          <cell r="M201"/>
          <cell r="N201"/>
        </row>
        <row r="202">
          <cell r="A202" t="str">
            <v>RHSA-WHELCHP</v>
          </cell>
          <cell r="B202" t="str">
            <v>VAR_cap</v>
          </cell>
          <cell r="C202" t="str">
            <v>-</v>
          </cell>
          <cell r="H202">
            <v>0.60852352628595241</v>
          </cell>
          <cell r="I202">
            <v>0.72102231001602457</v>
          </cell>
          <cell r="J202">
            <v>0.96321874836988164</v>
          </cell>
        </row>
        <row r="203">
          <cell r="A203" t="str">
            <v>D-ITOT_LTH_CHP</v>
          </cell>
          <cell r="B203" t="str">
            <v>VAR_fout</v>
          </cell>
          <cell r="C203" t="str">
            <v>ITOT_LTH_CHP_ON</v>
          </cell>
          <cell r="H203">
            <v>7.2039403795195236</v>
          </cell>
          <cell r="I203">
            <v>7.5991090152796437</v>
          </cell>
          <cell r="J203">
            <v>8.6303788111735322</v>
          </cell>
        </row>
        <row r="204">
          <cell r="A204" t="str">
            <v>D-ITOT_LTH_CHP</v>
          </cell>
          <cell r="B204" t="str">
            <v>VAR_fout</v>
          </cell>
          <cell r="C204" t="str">
            <v>LTH</v>
          </cell>
          <cell r="H204">
            <v>8.2136788980746236E-3</v>
          </cell>
          <cell r="I204">
            <v>1.1732459251006183E-2</v>
          </cell>
          <cell r="J204">
            <v>2.0830207573921053E-2</v>
          </cell>
        </row>
        <row r="205">
          <cell r="A205" t="str">
            <v>D-ITOT_LTH_CHP</v>
          </cell>
          <cell r="B205" t="str">
            <v>VAR_fin</v>
          </cell>
          <cell r="C205" t="str">
            <v>ITOT_LTH_CHP</v>
          </cell>
          <cell r="H205">
            <v>7.2121540584175978</v>
          </cell>
          <cell r="I205">
            <v>7.6108414745306536</v>
          </cell>
          <cell r="J205">
            <v>8.6512090187474566</v>
          </cell>
        </row>
        <row r="206">
          <cell r="A206" t="str">
            <v>RHEM-SHCONBR9</v>
          </cell>
          <cell r="B206" t="str">
            <v>VAR_fout</v>
          </cell>
          <cell r="C206" t="str">
            <v>RHEM-SHCON</v>
          </cell>
          <cell r="H206">
            <v>9.2422007121068001E-6</v>
          </cell>
          <cell r="I206">
            <v>7.6632471397095432E-6</v>
          </cell>
          <cell r="J206">
            <v>6.0684139664611258E-6</v>
          </cell>
        </row>
        <row r="207">
          <cell r="A207" t="str">
            <v>RHEM-SHCONBR9</v>
          </cell>
          <cell r="B207" t="str">
            <v>VAR_fin</v>
          </cell>
          <cell r="C207" t="str">
            <v>CON</v>
          </cell>
          <cell r="H207">
            <v>9.2422007121068001E-6</v>
          </cell>
          <cell r="I207">
            <v>7.6632471397095432E-6</v>
          </cell>
          <cell r="J207">
            <v>6.0684139664611258E-6</v>
          </cell>
        </row>
        <row r="208">
          <cell r="A208" t="str">
            <v>SCOM-SHELCHP</v>
          </cell>
          <cell r="B208" t="str">
            <v>VAR_fout</v>
          </cell>
          <cell r="C208" t="str">
            <v>SCOM-SHAELCH</v>
          </cell>
          <cell r="H208">
            <v>9.8701726919157906</v>
          </cell>
          <cell r="I208">
            <v>11.918568099575221</v>
          </cell>
          <cell r="J208">
            <v>16.266960827945184</v>
          </cell>
        </row>
        <row r="209">
          <cell r="A209" t="str">
            <v>SCOM-SHELCHP</v>
          </cell>
          <cell r="B209" t="str">
            <v>VAR_fin</v>
          </cell>
          <cell r="C209" t="str">
            <v>SCOMELCHPC</v>
          </cell>
          <cell r="H209">
            <v>9.8701726919157906</v>
          </cell>
          <cell r="I209">
            <v>11.918568099575221</v>
          </cell>
          <cell r="J209">
            <v>16.266960827945184</v>
          </cell>
        </row>
        <row r="210">
          <cell r="A210" t="str">
            <v>SCOM-SHELCHP</v>
          </cell>
          <cell r="B210" t="str">
            <v>VAR_fin</v>
          </cell>
          <cell r="C210" t="str">
            <v>SCOM_ELC</v>
          </cell>
          <cell r="H210">
            <v>3.1473645556465413</v>
          </cell>
          <cell r="I210">
            <v>3.6858805138979687</v>
          </cell>
          <cell r="J210">
            <v>4.703528324102062</v>
          </cell>
        </row>
        <row r="211">
          <cell r="A211" t="str">
            <v>SCOM-SHELCHP</v>
          </cell>
          <cell r="B211" t="str">
            <v>VAR_ncap</v>
          </cell>
          <cell r="C211" t="str">
            <v>-</v>
          </cell>
          <cell r="H211">
            <v>0.50124202221376901</v>
          </cell>
          <cell r="I211">
            <v>0.31757322968734097</v>
          </cell>
          <cell r="J211">
            <v>0.81491617932897797</v>
          </cell>
        </row>
        <row r="212">
          <cell r="A212" t="str">
            <v>SCOM-SHELCHP</v>
          </cell>
          <cell r="B212" t="str">
            <v>VAR_cap</v>
          </cell>
          <cell r="C212" t="str">
            <v>-</v>
          </cell>
          <cell r="H212">
            <v>0.76295620474078052</v>
          </cell>
          <cell r="I212">
            <v>0.92129068991804464</v>
          </cell>
          <cell r="J212">
            <v>1.2574123829588395</v>
          </cell>
        </row>
        <row r="213">
          <cell r="A213" t="str">
            <v>D-ITOT_NKEV_OIL_ELC_CHP</v>
          </cell>
          <cell r="B213" t="str">
            <v>VAR_fout</v>
          </cell>
          <cell r="C213" t="str">
            <v>ITOT_ELC</v>
          </cell>
          <cell r="H213">
            <v>0.17062633989346748</v>
          </cell>
          <cell r="I213">
            <v>1.5632243098144434E-2</v>
          </cell>
          <cell r="J213">
            <v>0.13941616439214655</v>
          </cell>
        </row>
        <row r="214">
          <cell r="A214" t="str">
            <v>D-ITOT_NKEV_OIL_ELC_CHP</v>
          </cell>
          <cell r="B214" t="str">
            <v>VAR_fout</v>
          </cell>
          <cell r="C214" t="str">
            <v>ELC5</v>
          </cell>
          <cell r="H214">
            <v>4.8735783672515916E-4</v>
          </cell>
          <cell r="I214">
            <v>2.2519747296423302E-4</v>
          </cell>
          <cell r="J214">
            <v>5.25502329030254E-3</v>
          </cell>
        </row>
        <row r="215">
          <cell r="A215" t="str">
            <v>D-ITOT_NKEV_OIL_ELC_CHP</v>
          </cell>
          <cell r="B215" t="str">
            <v>VAR_fin</v>
          </cell>
          <cell r="C215" t="str">
            <v>ITOT_NKEV_OIL_ELC_CHP</v>
          </cell>
          <cell r="H215">
            <v>0.17111111405166929</v>
          </cell>
          <cell r="I215">
            <v>1.5854442415194469E-2</v>
          </cell>
          <cell r="J215">
            <v>0.14466878013480178</v>
          </cell>
        </row>
        <row r="216">
          <cell r="A216" t="str">
            <v>RHNS-SHELCBR</v>
          </cell>
          <cell r="B216" t="str">
            <v>VAR_fout</v>
          </cell>
          <cell r="C216" t="str">
            <v>RHNS-SHAELCB</v>
          </cell>
          <cell r="H216">
            <v>2.2400014368658849E-2</v>
          </cell>
          <cell r="I216">
            <v>2.6037314543632548E-2</v>
          </cell>
          <cell r="J216">
            <v>2.8203636464200748E-2</v>
          </cell>
        </row>
        <row r="217">
          <cell r="A217" t="str">
            <v>RHNS-SHELCBR</v>
          </cell>
          <cell r="B217" t="str">
            <v>VAR_fin</v>
          </cell>
          <cell r="C217" t="str">
            <v>RHNS_ELC</v>
          </cell>
          <cell r="H217">
            <v>2.3578962493325101E-2</v>
          </cell>
          <cell r="I217">
            <v>2.7407699519613221E-2</v>
          </cell>
          <cell r="J217">
            <v>2.9688038383369232E-2</v>
          </cell>
        </row>
        <row r="218">
          <cell r="A218" t="str">
            <v>RHNS-SHELCBR</v>
          </cell>
          <cell r="B218" t="str">
            <v>VAR_ncap</v>
          </cell>
          <cell r="C218" t="str">
            <v>-</v>
          </cell>
          <cell r="H218">
            <v>4.9284735989367102E-3</v>
          </cell>
          <cell r="I218"/>
          <cell r="J218"/>
        </row>
        <row r="219">
          <cell r="A219" t="str">
            <v>RHNS-SHELCBR</v>
          </cell>
          <cell r="B219" t="str">
            <v>VAR_cap</v>
          </cell>
          <cell r="C219" t="str">
            <v>-</v>
          </cell>
          <cell r="H219">
            <v>7.5165666733154413E-3</v>
          </cell>
          <cell r="I219">
            <v>4.9284458064103569E-3</v>
          </cell>
          <cell r="J219">
            <v>2.0846808055048978E-3</v>
          </cell>
        </row>
        <row r="220">
          <cell r="A220" t="str">
            <v>ITOT-SWHSTG-SOL</v>
          </cell>
          <cell r="B220" t="str">
            <v>VAR_fout</v>
          </cell>
          <cell r="C220" t="str">
            <v>ITOT-SWHASOL</v>
          </cell>
          <cell r="H220">
            <v>6.5534956439061834E-5</v>
          </cell>
          <cell r="I220">
            <v>8.3771401196633554E-5</v>
          </cell>
          <cell r="J220">
            <v>8.4170736248107066E-5</v>
          </cell>
        </row>
        <row r="221">
          <cell r="A221" t="str">
            <v>ITOT-SWHSTG-SOL</v>
          </cell>
          <cell r="B221" t="str">
            <v>VAR_fin</v>
          </cell>
          <cell r="C221" t="str">
            <v>ITOT-SWHASOL</v>
          </cell>
          <cell r="H221">
            <v>6.7460028434049123E-5</v>
          </cell>
          <cell r="I221">
            <v>8.7351903449136531E-5</v>
          </cell>
          <cell r="J221">
            <v>8.0794902717703783E-5</v>
          </cell>
        </row>
        <row r="222">
          <cell r="A222" t="str">
            <v>ITOT-SWHSTG-SOL</v>
          </cell>
          <cell r="B222" t="str">
            <v>VAR_ncap</v>
          </cell>
          <cell r="C222" t="str">
            <v>-</v>
          </cell>
          <cell r="H222">
            <v>2.2168338211077801E-6</v>
          </cell>
          <cell r="I222">
            <v>4.0092363826152099E-6</v>
          </cell>
          <cell r="J222">
            <v>5.4843437530302699E-8</v>
          </cell>
        </row>
        <row r="223">
          <cell r="A223" t="str">
            <v>ITOT-SWHSTG-SOL</v>
          </cell>
          <cell r="B223" t="str">
            <v>VAR_cap</v>
          </cell>
          <cell r="C223" t="str">
            <v>-</v>
          </cell>
          <cell r="H223">
            <v>6.3458963747966602E-6</v>
          </cell>
          <cell r="I223">
            <v>7.5604716039420898E-6</v>
          </cell>
          <cell r="J223">
            <v>3.9021895347821503E-6</v>
          </cell>
        </row>
        <row r="224">
          <cell r="A224" t="str">
            <v>RHES-SHLTHCHPNGA</v>
          </cell>
          <cell r="B224" t="str">
            <v>VAR_fout</v>
          </cell>
          <cell r="C224" t="str">
            <v>RHES-SHLTHC-NGA</v>
          </cell>
          <cell r="H224"/>
          <cell r="I224"/>
          <cell r="J224"/>
        </row>
        <row r="225">
          <cell r="A225" t="str">
            <v>RHES-SHLTHCHPNGA</v>
          </cell>
          <cell r="B225" t="str">
            <v>VAR_fin</v>
          </cell>
          <cell r="C225" t="str">
            <v>RHESLTHCHPC</v>
          </cell>
          <cell r="H225"/>
          <cell r="I225"/>
          <cell r="J225"/>
        </row>
        <row r="226">
          <cell r="A226" t="str">
            <v>RHES-SHLTHCHPNGA</v>
          </cell>
          <cell r="B226" t="str">
            <v>VAR_fin</v>
          </cell>
          <cell r="C226" t="str">
            <v>RHES_LTH_CHPNGA_ON</v>
          </cell>
          <cell r="H226"/>
          <cell r="I226"/>
          <cell r="J226"/>
        </row>
        <row r="227">
          <cell r="A227" t="str">
            <v>RHES-SHLTHCHPNGA</v>
          </cell>
          <cell r="B227" t="str">
            <v>VAR_ncap</v>
          </cell>
          <cell r="C227" t="str">
            <v>-</v>
          </cell>
          <cell r="H227">
            <v>3.6520049761129103E-4</v>
          </cell>
          <cell r="I227">
            <v>9.9399691110089799E-5</v>
          </cell>
          <cell r="J227">
            <v>1.6888751239720701E-5</v>
          </cell>
        </row>
        <row r="228">
          <cell r="A228" t="str">
            <v>RHES-SHLTHCHPNGA</v>
          </cell>
          <cell r="B228" t="str">
            <v>VAR_cap</v>
          </cell>
          <cell r="C228" t="str">
            <v>-</v>
          </cell>
          <cell r="H228">
            <v>7.5309208066180007E-4</v>
          </cell>
          <cell r="I228">
            <v>2.3572633442180905E-4</v>
          </cell>
          <cell r="J228">
            <v>3.3508686078837993E-5</v>
          </cell>
        </row>
        <row r="229">
          <cell r="A229" t="str">
            <v>RHSA-WHSTG-ELC</v>
          </cell>
          <cell r="B229" t="str">
            <v>VAR_fout</v>
          </cell>
          <cell r="C229" t="str">
            <v>RHSA-WHAELCB</v>
          </cell>
          <cell r="H229">
            <v>0.35753432793496287</v>
          </cell>
          <cell r="I229">
            <v>0.41228653358914363</v>
          </cell>
          <cell r="J229">
            <v>0.32539314400480474</v>
          </cell>
        </row>
        <row r="230">
          <cell r="A230" t="str">
            <v>RHSA-WHSTG-ELC</v>
          </cell>
          <cell r="B230" t="str">
            <v>VAR_fout</v>
          </cell>
          <cell r="C230" t="str">
            <v>AUX_RHSA-WHSTG-ELC_OUT</v>
          </cell>
          <cell r="H230">
            <v>0.35789186226289743</v>
          </cell>
          <cell r="I230">
            <v>0.41269882012273257</v>
          </cell>
          <cell r="J230">
            <v>0.32571853714880949</v>
          </cell>
        </row>
        <row r="231">
          <cell r="A231" t="str">
            <v>RHSA-WHSTG-ELC</v>
          </cell>
          <cell r="B231" t="str">
            <v>VAR_fin</v>
          </cell>
          <cell r="C231" t="str">
            <v>RHSA-WHAELCB</v>
          </cell>
          <cell r="H231">
            <v>0.35753428950034133</v>
          </cell>
          <cell r="I231">
            <v>0.41228660594187616</v>
          </cell>
          <cell r="J231">
            <v>0.32539320160669866</v>
          </cell>
        </row>
        <row r="232">
          <cell r="A232" t="str">
            <v>RHSA-WHSTG-ELC</v>
          </cell>
          <cell r="B232" t="str">
            <v>VAR_ncap</v>
          </cell>
          <cell r="C232" t="str">
            <v>-</v>
          </cell>
          <cell r="H232">
            <v>1.6390521102726902E-2</v>
          </cell>
          <cell r="I232">
            <v>1.6175130953378299E-2</v>
          </cell>
          <cell r="J232">
            <v>8.4176887191872805E-3</v>
          </cell>
        </row>
        <row r="233">
          <cell r="A233" t="str">
            <v>RHSA-WHSTG-ELC</v>
          </cell>
          <cell r="B233" t="str">
            <v>VAR_cap</v>
          </cell>
          <cell r="C233" t="str">
            <v>-</v>
          </cell>
          <cell r="H233">
            <v>3.3303593961526032E-2</v>
          </cell>
          <cell r="I233">
            <v>3.256318830834979E-2</v>
          </cell>
          <cell r="J233">
            <v>2.7081741907191766E-2</v>
          </cell>
        </row>
        <row r="234">
          <cell r="A234" t="str">
            <v>ITOT-SWHLFOBR</v>
          </cell>
          <cell r="B234" t="str">
            <v>VAR_fout</v>
          </cell>
          <cell r="C234" t="str">
            <v>ITOT-SWH</v>
          </cell>
          <cell r="H234">
            <v>4.0229114926066956</v>
          </cell>
          <cell r="I234">
            <v>2.6966501579995326</v>
          </cell>
          <cell r="J234">
            <v>0.66129858438744382</v>
          </cell>
        </row>
        <row r="235">
          <cell r="A235" t="str">
            <v>ITOT-SWHLFOBR</v>
          </cell>
          <cell r="B235" t="str">
            <v>VAR_fout</v>
          </cell>
          <cell r="C235" t="str">
            <v>CO2_I</v>
          </cell>
          <cell r="H235">
            <v>376.782760668337</v>
          </cell>
          <cell r="I235">
            <v>251.560934370815</v>
          </cell>
          <cell r="J235">
            <v>61.203020800867399</v>
          </cell>
        </row>
        <row r="236">
          <cell r="A236" t="str">
            <v>ITOT-SWHLFOBR</v>
          </cell>
          <cell r="B236" t="str">
            <v>VAR_fin</v>
          </cell>
          <cell r="C236" t="str">
            <v>ILFO</v>
          </cell>
          <cell r="H236">
            <v>5.1123848123247919</v>
          </cell>
          <cell r="I236">
            <v>3.4133098286406414</v>
          </cell>
          <cell r="J236">
            <v>0.83043447491000599</v>
          </cell>
        </row>
        <row r="237">
          <cell r="A237" t="str">
            <v>ITOT-SWHLFOBR</v>
          </cell>
          <cell r="B237" t="str">
            <v>VAR_ncap</v>
          </cell>
          <cell r="C237" t="str">
            <v>-</v>
          </cell>
          <cell r="H237">
            <v>0.174058563235819</v>
          </cell>
          <cell r="I237">
            <v>7.1708016529402096E-6</v>
          </cell>
          <cell r="J237">
            <v>8.8359488707875001E-7</v>
          </cell>
        </row>
        <row r="238">
          <cell r="A238" t="str">
            <v>ITOT-SWHLFOBR</v>
          </cell>
          <cell r="B238" t="str">
            <v>VAR_cap</v>
          </cell>
          <cell r="C238" t="str">
            <v>-</v>
          </cell>
          <cell r="H238">
            <v>0.27166360979219512</v>
          </cell>
          <cell r="I238">
            <v>0.17406784726794639</v>
          </cell>
          <cell r="J238">
            <v>7.0151978150207989E-2</v>
          </cell>
        </row>
        <row r="239">
          <cell r="A239" t="str">
            <v>D-SCOM_LTH_CHPNGA</v>
          </cell>
          <cell r="B239" t="str">
            <v>VAR_fout</v>
          </cell>
          <cell r="C239" t="str">
            <v>SCOM_LTH_CHPNGA_ON</v>
          </cell>
          <cell r="H239"/>
          <cell r="I239"/>
          <cell r="J239"/>
        </row>
        <row r="240">
          <cell r="A240" t="str">
            <v>D-SCOM_LTH_CHPNGA</v>
          </cell>
          <cell r="B240" t="str">
            <v>VAR_fin</v>
          </cell>
          <cell r="C240" t="str">
            <v>SCOM_LTH_CHPNGA</v>
          </cell>
          <cell r="H240"/>
          <cell r="I240"/>
          <cell r="J240"/>
        </row>
        <row r="241">
          <cell r="A241" t="str">
            <v>D-IWOD</v>
          </cell>
          <cell r="B241" t="str">
            <v>VAR_fout</v>
          </cell>
          <cell r="C241" t="str">
            <v>IWOD</v>
          </cell>
          <cell r="H241">
            <v>17.193974941889021</v>
          </cell>
          <cell r="I241">
            <v>19.944333058987702</v>
          </cell>
          <cell r="J241">
            <v>20.673702986951557</v>
          </cell>
        </row>
        <row r="242">
          <cell r="A242" t="str">
            <v>D-IWOD</v>
          </cell>
          <cell r="B242" t="str">
            <v>VAR_fin</v>
          </cell>
          <cell r="C242" t="str">
            <v>WOD</v>
          </cell>
          <cell r="H242">
            <v>17.193974941889021</v>
          </cell>
          <cell r="I242">
            <v>19.944333058987702</v>
          </cell>
          <cell r="J242">
            <v>20.673702986951557</v>
          </cell>
        </row>
        <row r="243">
          <cell r="A243" t="str">
            <v>SCOM-ELCSPEC</v>
          </cell>
          <cell r="B243" t="str">
            <v>VAR_fout</v>
          </cell>
          <cell r="C243" t="str">
            <v>SCOM-ELS</v>
          </cell>
          <cell r="H243">
            <v>44.08084970751478</v>
          </cell>
          <cell r="I243">
            <v>43.40737500779889</v>
          </cell>
          <cell r="J243">
            <v>40.849470509020733</v>
          </cell>
        </row>
        <row r="244">
          <cell r="A244" t="str">
            <v>SCOM-ELCSPEC</v>
          </cell>
          <cell r="B244" t="str">
            <v>VAR_fin</v>
          </cell>
          <cell r="C244" t="str">
            <v>SCOM_ELC</v>
          </cell>
          <cell r="H244">
            <v>44.08084970751478</v>
          </cell>
          <cell r="I244">
            <v>43.40737500779889</v>
          </cell>
          <cell r="J244">
            <v>40.849470509020733</v>
          </cell>
        </row>
        <row r="245">
          <cell r="A245" t="str">
            <v>SCOM-ELCSPEC</v>
          </cell>
          <cell r="B245" t="str">
            <v>VAR_ncap</v>
          </cell>
          <cell r="C245" t="str">
            <v>-</v>
          </cell>
          <cell r="H245">
            <v>2.1089433558713299E-7</v>
          </cell>
          <cell r="I245">
            <v>2.8244858001234601E-7</v>
          </cell>
          <cell r="J245">
            <v>3.9102079102540999</v>
          </cell>
        </row>
        <row r="246">
          <cell r="A246" t="str">
            <v>SCOM-ELCSPEC</v>
          </cell>
          <cell r="B246" t="str">
            <v>VAR_cap</v>
          </cell>
          <cell r="C246" t="str">
            <v>-</v>
          </cell>
          <cell r="H246">
            <v>4.6593156224091077</v>
          </cell>
          <cell r="I246">
            <v>4.5881298352499567</v>
          </cell>
          <cell r="J246">
            <v>4.3177606345359871</v>
          </cell>
        </row>
        <row r="247">
          <cell r="A247" t="str">
            <v>D-ITOT_KEV_WST_ELC_CHP</v>
          </cell>
          <cell r="B247" t="str">
            <v>VAR_fout</v>
          </cell>
          <cell r="C247" t="str">
            <v>ITOT_ELC</v>
          </cell>
          <cell r="H247">
            <v>1.6752611117932173E-4</v>
          </cell>
          <cell r="I247">
            <v>1.0105863672540311E-4</v>
          </cell>
          <cell r="J247">
            <v>3.1504292475486235E-5</v>
          </cell>
        </row>
        <row r="248">
          <cell r="A248" t="str">
            <v>D-ITOT_KEV_WST_ELC_CHP</v>
          </cell>
          <cell r="B248" t="str">
            <v>VAR_fout</v>
          </cell>
          <cell r="C248" t="str">
            <v>ELC5</v>
          </cell>
          <cell r="H248">
            <v>1.2805936460007352E-4</v>
          </cell>
          <cell r="I248">
            <v>7.7069291787818723E-5</v>
          </cell>
          <cell r="J248">
            <v>2.7660008101228885E-5</v>
          </cell>
        </row>
        <row r="249">
          <cell r="A249" t="str">
            <v>D-ITOT_KEV_WST_ELC_CHP</v>
          </cell>
          <cell r="B249" t="str">
            <v>VAR_fin</v>
          </cell>
          <cell r="C249" t="str">
            <v>ITOT_KEV_WST_ELC_CHP</v>
          </cell>
          <cell r="H249">
            <v>2.930522970280162E-4</v>
          </cell>
          <cell r="I249">
            <v>1.7521393136151045E-4</v>
          </cell>
          <cell r="J249">
            <v>5.678166298744474E-5</v>
          </cell>
        </row>
        <row r="250">
          <cell r="A250" t="str">
            <v>D-RHNM_SOLELC</v>
          </cell>
          <cell r="B250" t="str">
            <v>VAR_fout</v>
          </cell>
          <cell r="C250" t="str">
            <v>ELC5</v>
          </cell>
          <cell r="H250">
            <v>1.5807815902445379E-4</v>
          </cell>
          <cell r="I250">
            <v>1.2045385576773419E-4</v>
          </cell>
          <cell r="J250">
            <v>7.1143316537169394E-5</v>
          </cell>
        </row>
        <row r="251">
          <cell r="A251" t="str">
            <v>D-RHNM_SOLELC</v>
          </cell>
          <cell r="B251" t="str">
            <v>VAR_fout</v>
          </cell>
          <cell r="C251" t="str">
            <v>RHNM_ELC</v>
          </cell>
          <cell r="H251">
            <v>1.9790659379059343</v>
          </cell>
          <cell r="I251">
            <v>2.0800857767978256</v>
          </cell>
          <cell r="J251">
            <v>2.2977643299542776</v>
          </cell>
        </row>
        <row r="252">
          <cell r="A252" t="str">
            <v>D-RHNM_SOLELC</v>
          </cell>
          <cell r="B252" t="str">
            <v>VAR_fin</v>
          </cell>
          <cell r="C252" t="str">
            <v>RHNM_SOL_ELC</v>
          </cell>
          <cell r="H252">
            <v>1.9792240160649595</v>
          </cell>
          <cell r="I252">
            <v>2.0802062306535931</v>
          </cell>
          <cell r="J252">
            <v>2.2978354732708128</v>
          </cell>
        </row>
        <row r="253">
          <cell r="A253" t="str">
            <v>RHNM-SHSTG-ELCHP</v>
          </cell>
          <cell r="B253" t="str">
            <v>VAR_fout</v>
          </cell>
          <cell r="C253" t="str">
            <v>AUX_RHNM-SHSTG-ELCHP_OUT</v>
          </cell>
          <cell r="H253">
            <v>0.33698938742781231</v>
          </cell>
          <cell r="I253">
            <v>0.42953262091528388</v>
          </cell>
          <cell r="J253">
            <v>0.56758366473432464</v>
          </cell>
        </row>
        <row r="254">
          <cell r="A254" t="str">
            <v>RHNM-SHSTG-ELCHP</v>
          </cell>
          <cell r="B254" t="str">
            <v>VAR_fout</v>
          </cell>
          <cell r="C254" t="str">
            <v>RHNM-SHAELCH</v>
          </cell>
          <cell r="H254">
            <v>0.33665273469311946</v>
          </cell>
          <cell r="I254">
            <v>0.42910351739788577</v>
          </cell>
          <cell r="J254">
            <v>0.56701664808623853</v>
          </cell>
        </row>
        <row r="255">
          <cell r="A255" t="str">
            <v>RHNM-SHSTG-ELCHP</v>
          </cell>
          <cell r="B255" t="str">
            <v>VAR_fin</v>
          </cell>
          <cell r="C255" t="str">
            <v>RHNM-SHAELCH</v>
          </cell>
          <cell r="H255">
            <v>0.33665326717283706</v>
          </cell>
          <cell r="I255">
            <v>0.42910464748658289</v>
          </cell>
          <cell r="J255">
            <v>0.56701781586963351</v>
          </cell>
        </row>
        <row r="256">
          <cell r="A256" t="str">
            <v>RHNM-SHSTG-ELCHP</v>
          </cell>
          <cell r="B256" t="str">
            <v>VAR_ncap</v>
          </cell>
          <cell r="C256" t="str">
            <v>-</v>
          </cell>
          <cell r="H256">
            <v>9.2135237394691902E-3</v>
          </cell>
          <cell r="I256">
            <v>2.3925446417411299E-2</v>
          </cell>
          <cell r="J256">
            <v>3.32897361165084E-2</v>
          </cell>
        </row>
        <row r="257">
          <cell r="A257" t="str">
            <v>RHNM-SHSTG-ELCHP</v>
          </cell>
          <cell r="B257" t="str">
            <v>VAR_cap</v>
          </cell>
          <cell r="C257" t="str">
            <v>-</v>
          </cell>
          <cell r="H257">
            <v>4.013094472161674E-2</v>
          </cell>
          <cell r="I257">
            <v>4.5791787527703229E-2</v>
          </cell>
          <cell r="J257">
            <v>5.4541309625378301E-2</v>
          </cell>
        </row>
        <row r="258">
          <cell r="A258" t="str">
            <v>D-SCOM_LTH</v>
          </cell>
          <cell r="B258" t="str">
            <v>VAR_fout</v>
          </cell>
          <cell r="C258" t="str">
            <v>SCOM_LTH_DH</v>
          </cell>
          <cell r="H258">
            <v>7.7330341384811971</v>
          </cell>
          <cell r="I258">
            <v>8.1219567956125331</v>
          </cell>
          <cell r="J258">
            <v>8.6524350595421016</v>
          </cell>
        </row>
        <row r="259">
          <cell r="A259" t="str">
            <v>D-SCOM_LTH</v>
          </cell>
          <cell r="B259" t="str">
            <v>VAR_fin</v>
          </cell>
          <cell r="C259" t="str">
            <v>LTH</v>
          </cell>
          <cell r="H259">
            <v>8.3902386496655268</v>
          </cell>
          <cell r="I259">
            <v>8.8064383040427359</v>
          </cell>
          <cell r="J259">
            <v>9.3693400322904665</v>
          </cell>
        </row>
        <row r="260">
          <cell r="A260" t="str">
            <v>D-SCOM_LTH</v>
          </cell>
          <cell r="B260" t="str">
            <v>VAR_ncap</v>
          </cell>
          <cell r="C260" t="str">
            <v>-</v>
          </cell>
          <cell r="H260">
            <v>1.18690342555763E-8</v>
          </cell>
          <cell r="I260">
            <v>1.2144718844317201E-8</v>
          </cell>
          <cell r="J260">
            <v>1.89718344684858E-8</v>
          </cell>
        </row>
        <row r="261">
          <cell r="A261" t="str">
            <v>D-SCOM_LTH</v>
          </cell>
          <cell r="B261" t="str">
            <v>VAR_cap</v>
          </cell>
          <cell r="C261" t="str">
            <v>-</v>
          </cell>
          <cell r="H261">
            <v>0.84970024581699699</v>
          </cell>
          <cell r="I261">
            <v>0.849700257961716</v>
          </cell>
          <cell r="J261">
            <v>0.84970027693354999</v>
          </cell>
        </row>
        <row r="262">
          <cell r="A262" t="str">
            <v>ITOT-SWHBIOBR</v>
          </cell>
          <cell r="B262" t="str">
            <v>VAR_fout</v>
          </cell>
          <cell r="C262" t="str">
            <v>ITOT-SWH</v>
          </cell>
          <cell r="H262">
            <v>4.5462107308485873</v>
          </cell>
          <cell r="I262">
            <v>4.546273256041415</v>
          </cell>
          <cell r="J262">
            <v>6.2081362257503354</v>
          </cell>
        </row>
        <row r="263">
          <cell r="A263" t="str">
            <v>ITOT-SWHBIOBR</v>
          </cell>
          <cell r="B263" t="str">
            <v>VAR_fin</v>
          </cell>
          <cell r="C263" t="str">
            <v>IBIO</v>
          </cell>
          <cell r="H263">
            <v>6.3941079196182695</v>
          </cell>
          <cell r="I263">
            <v>6.3941958594112709</v>
          </cell>
          <cell r="J263">
            <v>8.6224114246532508</v>
          </cell>
        </row>
        <row r="264">
          <cell r="A264" t="str">
            <v>ITOT-SWHBIOBR</v>
          </cell>
          <cell r="B264" t="str">
            <v>VAR_ncap</v>
          </cell>
          <cell r="C264" t="str">
            <v>-</v>
          </cell>
          <cell r="H264">
            <v>0.17433372175289999</v>
          </cell>
          <cell r="I264">
            <v>5.8180425009120101E-2</v>
          </cell>
          <cell r="J264">
            <v>0.28923733886690101</v>
          </cell>
        </row>
        <row r="265">
          <cell r="A265" t="str">
            <v>ITOT-SWHBIOBR</v>
          </cell>
          <cell r="B265" t="str">
            <v>VAR_cap</v>
          </cell>
          <cell r="C265" t="str">
            <v>-</v>
          </cell>
          <cell r="H265">
            <v>0.32921235885254163</v>
          </cell>
          <cell r="I265">
            <v>0.28957589456971183</v>
          </cell>
          <cell r="J265">
            <v>0.40520082703060828</v>
          </cell>
        </row>
        <row r="266">
          <cell r="A266" t="str">
            <v>RHNS-SHPLTBR</v>
          </cell>
          <cell r="B266" t="str">
            <v>VAR_fout</v>
          </cell>
          <cell r="C266" t="str">
            <v>RHNS-SHPLT</v>
          </cell>
          <cell r="H266">
            <v>8.5953906649397019E-3</v>
          </cell>
          <cell r="I266">
            <v>1.0401254518857036E-2</v>
          </cell>
          <cell r="J266">
            <v>1.5829809432924145E-2</v>
          </cell>
        </row>
        <row r="267">
          <cell r="A267" t="str">
            <v>RHNS-SHPLTBR</v>
          </cell>
          <cell r="B267" t="str">
            <v>VAR_fin</v>
          </cell>
          <cell r="C267" t="str">
            <v>RPLT</v>
          </cell>
          <cell r="H267">
            <v>1.1484208992182478E-2</v>
          </cell>
          <cell r="I267">
            <v>1.3872669845147951E-2</v>
          </cell>
          <cell r="J267">
            <v>2.1077504950563739E-2</v>
          </cell>
        </row>
        <row r="268">
          <cell r="A268" t="str">
            <v>RHNS-SHPLTBR</v>
          </cell>
          <cell r="B268" t="str">
            <v>VAR_ncap</v>
          </cell>
          <cell r="C268" t="str">
            <v>-</v>
          </cell>
          <cell r="H268">
            <v>1.68296886938695E-4</v>
          </cell>
          <cell r="I268">
            <v>3.7443180041478002E-4</v>
          </cell>
          <cell r="J268">
            <v>8.1613103050840396E-4</v>
          </cell>
        </row>
        <row r="269">
          <cell r="A269" t="str">
            <v>RHNS-SHPLTBR</v>
          </cell>
          <cell r="B269" t="str">
            <v>VAR_cap</v>
          </cell>
          <cell r="C269" t="str">
            <v>-</v>
          </cell>
          <cell r="H269">
            <v>6.3396432694873663E-4</v>
          </cell>
          <cell r="I269">
            <v>7.6289935947993371E-4</v>
          </cell>
          <cell r="J269">
            <v>1.1590389224532011E-3</v>
          </cell>
        </row>
        <row r="270">
          <cell r="A270" t="str">
            <v>D-RHNM_KEV_WOD_ELC_CHP</v>
          </cell>
          <cell r="B270" t="str">
            <v>VAR_fout</v>
          </cell>
          <cell r="C270" t="str">
            <v>ELC5</v>
          </cell>
          <cell r="H270">
            <v>9.6669302578674781E-5</v>
          </cell>
          <cell r="I270">
            <v>6.2243474110298811E-5</v>
          </cell>
          <cell r="J270">
            <v>3.9735192197545204E-5</v>
          </cell>
        </row>
        <row r="271">
          <cell r="A271" t="str">
            <v>D-RHNM_KEV_WOD_ELC_CHP</v>
          </cell>
          <cell r="B271" t="str">
            <v>VAR_fout</v>
          </cell>
          <cell r="C271" t="str">
            <v>RHNM_ELC</v>
          </cell>
          <cell r="H271">
            <v>1.5591836166996411E-4</v>
          </cell>
          <cell r="I271">
            <v>8.9792408363847657E-5</v>
          </cell>
          <cell r="J271">
            <v>6.0004457389096714E-5</v>
          </cell>
        </row>
        <row r="272">
          <cell r="A272" t="str">
            <v>D-RHNM_KEV_WOD_ELC_CHP</v>
          </cell>
          <cell r="B272" t="str">
            <v>VAR_fin</v>
          </cell>
          <cell r="C272" t="str">
            <v>RHNM_KEV_WOD_ELC_CHP</v>
          </cell>
          <cell r="H272">
            <v>2.5051123171663278E-4</v>
          </cell>
          <cell r="I272">
            <v>1.5038321477546849E-4</v>
          </cell>
          <cell r="J272">
            <v>9.8294573502140964E-5</v>
          </cell>
        </row>
        <row r="273">
          <cell r="A273" t="str">
            <v>SCOM-SHLTHCHPNGA</v>
          </cell>
          <cell r="B273" t="str">
            <v>VAR_fout</v>
          </cell>
          <cell r="C273" t="str">
            <v>SCOM-SHLTHC-NGA</v>
          </cell>
          <cell r="H273"/>
          <cell r="I273"/>
          <cell r="J273"/>
        </row>
        <row r="274">
          <cell r="A274" t="str">
            <v>SCOM-SHLTHCHPNGA</v>
          </cell>
          <cell r="B274" t="str">
            <v>VAR_fin</v>
          </cell>
          <cell r="C274" t="str">
            <v>SCOMLTHCHPC</v>
          </cell>
          <cell r="H274"/>
          <cell r="I274"/>
          <cell r="J274"/>
        </row>
        <row r="275">
          <cell r="A275" t="str">
            <v>SCOM-SHLTHCHPNGA</v>
          </cell>
          <cell r="B275" t="str">
            <v>VAR_fin</v>
          </cell>
          <cell r="C275" t="str">
            <v>SCOM_LTH_CHPNGA_ON</v>
          </cell>
          <cell r="H275"/>
          <cell r="I275"/>
          <cell r="J275"/>
        </row>
        <row r="276">
          <cell r="A276" t="str">
            <v>SCOM-SHLTHCHPNGA</v>
          </cell>
          <cell r="B276" t="str">
            <v>VAR_ncap</v>
          </cell>
          <cell r="C276" t="str">
            <v>-</v>
          </cell>
          <cell r="H276">
            <v>0.352055316829401</v>
          </cell>
          <cell r="I276">
            <v>8.2599137151958699E-2</v>
          </cell>
          <cell r="J276">
            <v>2.5100204210791702E-3</v>
          </cell>
        </row>
        <row r="277">
          <cell r="A277" t="str">
            <v>SCOM-SHLTHCHPNGA</v>
          </cell>
          <cell r="B277" t="str">
            <v>VAR_cap</v>
          </cell>
          <cell r="C277" t="str">
            <v>-</v>
          </cell>
          <cell r="H277">
            <v>0.36255476099921491</v>
          </cell>
          <cell r="I277">
            <v>0.43390028647798295</v>
          </cell>
          <cell r="J277">
            <v>0.1220658651511219</v>
          </cell>
        </row>
        <row r="278">
          <cell r="A278" t="str">
            <v>ITOT-PROCESSCO2</v>
          </cell>
          <cell r="B278" t="str">
            <v>VAR_fout</v>
          </cell>
          <cell r="C278" t="str">
            <v>CO2</v>
          </cell>
          <cell r="H278">
            <v>2085.53495476948</v>
          </cell>
          <cell r="I278">
            <v>2077.4128471263102</v>
          </cell>
          <cell r="J278">
            <v>2063.74855625499</v>
          </cell>
        </row>
        <row r="279">
          <cell r="A279" t="str">
            <v>ITOT-PROCESSCO2</v>
          </cell>
          <cell r="B279" t="str">
            <v>VAR_fout</v>
          </cell>
          <cell r="C279" t="str">
            <v>CO2P</v>
          </cell>
          <cell r="H279">
            <v>2085.53495476948</v>
          </cell>
          <cell r="I279">
            <v>2077.4128471263102</v>
          </cell>
          <cell r="J279">
            <v>2063.74855625499</v>
          </cell>
        </row>
        <row r="280">
          <cell r="A280" t="str">
            <v>RHNM-SHWODBR</v>
          </cell>
          <cell r="B280" t="str">
            <v>VAR_fout</v>
          </cell>
          <cell r="C280" t="str">
            <v>RHNM-SHWOD</v>
          </cell>
          <cell r="H280">
            <v>0.19507305727739022</v>
          </cell>
          <cell r="I280">
            <v>0.21300676944523833</v>
          </cell>
          <cell r="J280">
            <v>0.22901962800447329</v>
          </cell>
        </row>
        <row r="281">
          <cell r="A281" t="str">
            <v>RHNM-SHWODBR</v>
          </cell>
          <cell r="B281" t="str">
            <v>VAR_fin</v>
          </cell>
          <cell r="C281" t="str">
            <v>RHNMWODBRC</v>
          </cell>
          <cell r="H281">
            <v>0.19507305727739022</v>
          </cell>
          <cell r="I281">
            <v>0.21300676944523833</v>
          </cell>
          <cell r="J281">
            <v>0.22901962800447329</v>
          </cell>
        </row>
        <row r="282">
          <cell r="A282" t="str">
            <v>RHNM-SHWODBR</v>
          </cell>
          <cell r="B282" t="str">
            <v>VAR_fin</v>
          </cell>
          <cell r="C282" t="str">
            <v>RWOD</v>
          </cell>
          <cell r="H282">
            <v>0.26162045938632805</v>
          </cell>
          <cell r="I282">
            <v>0.28522216663382904</v>
          </cell>
          <cell r="J282">
            <v>0.30666384299069366</v>
          </cell>
        </row>
        <row r="283">
          <cell r="A283" t="str">
            <v>RHNM-SHWODBR</v>
          </cell>
          <cell r="B283" t="str">
            <v>VAR_ncap</v>
          </cell>
          <cell r="C283" t="str">
            <v>-</v>
          </cell>
          <cell r="H283">
            <v>4.2027795124833997E-2</v>
          </cell>
          <cell r="I283"/>
          <cell r="J283"/>
        </row>
        <row r="284">
          <cell r="A284" t="str">
            <v>RHNM-SHWODBR</v>
          </cell>
          <cell r="B284" t="str">
            <v>VAR_cap</v>
          </cell>
          <cell r="C284" t="str">
            <v>-</v>
          </cell>
          <cell r="H284">
            <v>4.2059397785754307E-2</v>
          </cell>
          <cell r="I284">
            <v>4.2030069232494499E-2</v>
          </cell>
          <cell r="J284">
            <v>1.7777525807132544E-2</v>
          </cell>
        </row>
        <row r="285">
          <cell r="A285" t="str">
            <v>RHNS-SHDEM</v>
          </cell>
          <cell r="B285" t="str">
            <v>VAR_fout</v>
          </cell>
          <cell r="C285" t="str">
            <v>RHNS-SHD</v>
          </cell>
          <cell r="H285">
            <v>3.6403645797688404</v>
          </cell>
          <cell r="I285">
            <v>4.1970603929639001</v>
          </cell>
          <cell r="J285">
            <v>4.9149629827136696</v>
          </cell>
        </row>
        <row r="286">
          <cell r="A286" t="str">
            <v>RHNS-SHDEM</v>
          </cell>
          <cell r="B286" t="str">
            <v>VAR_fin</v>
          </cell>
          <cell r="C286" t="str">
            <v>RHNS-SHLTHC-WOD</v>
          </cell>
          <cell r="H286">
            <v>1.3695877853590879E-5</v>
          </cell>
          <cell r="I286">
            <v>1.5187072038663341E-5</v>
          </cell>
          <cell r="J286">
            <v>1.5364263378541789E-5</v>
          </cell>
        </row>
        <row r="287">
          <cell r="A287" t="str">
            <v>RHNS-SHDEM</v>
          </cell>
          <cell r="B287" t="str">
            <v>VAR_fin</v>
          </cell>
          <cell r="C287" t="str">
            <v>RHNS-SHLFO</v>
          </cell>
          <cell r="H287">
            <v>8.2523617420730125E-2</v>
          </cell>
          <cell r="I287">
            <v>8.8067865416712354E-2</v>
          </cell>
          <cell r="J287"/>
        </row>
        <row r="288">
          <cell r="A288" t="str">
            <v>RHNS-SHDEM</v>
          </cell>
          <cell r="B288" t="str">
            <v>VAR_fin</v>
          </cell>
          <cell r="C288" t="str">
            <v>RHNS-SHNGAH</v>
          </cell>
          <cell r="H288">
            <v>0.74714063690855437</v>
          </cell>
          <cell r="I288">
            <v>0.90513218404488305</v>
          </cell>
          <cell r="J288">
            <v>1.1546938789405599</v>
          </cell>
        </row>
        <row r="289">
          <cell r="A289" t="str">
            <v>RHNS-SHDEM</v>
          </cell>
          <cell r="B289" t="str">
            <v>VAR_fin</v>
          </cell>
          <cell r="C289" t="str">
            <v>RHNS-SHCON</v>
          </cell>
          <cell r="H289">
            <v>2.6941820856711139E-4</v>
          </cell>
          <cell r="I289">
            <v>4.8892730403984593E-3</v>
          </cell>
          <cell r="J289">
            <v>8.0458545661073189E-2</v>
          </cell>
        </row>
        <row r="290">
          <cell r="A290" t="str">
            <v>RHNS-SHDEM</v>
          </cell>
          <cell r="B290" t="str">
            <v>VAR_fin</v>
          </cell>
          <cell r="C290" t="str">
            <v>RHNS-SHWOD</v>
          </cell>
          <cell r="H290">
            <v>0.10865421321384566</v>
          </cell>
          <cell r="I290">
            <v>0.12188984564200374</v>
          </cell>
          <cell r="J290">
            <v>0.13514292891449403</v>
          </cell>
        </row>
        <row r="291">
          <cell r="A291" t="str">
            <v>RHNS-SHDEM</v>
          </cell>
          <cell r="B291" t="str">
            <v>VAR_fin</v>
          </cell>
          <cell r="C291" t="str">
            <v>RHNS-SHNST</v>
          </cell>
          <cell r="H291">
            <v>1.8362880736264001E-5</v>
          </cell>
          <cell r="I291">
            <v>2.1480257850021809E-5</v>
          </cell>
          <cell r="J291">
            <v>4.3132621964967471E-5</v>
          </cell>
        </row>
        <row r="292">
          <cell r="A292" t="str">
            <v>RHNS-SHDEM</v>
          </cell>
          <cell r="B292" t="str">
            <v>VAR_fin</v>
          </cell>
          <cell r="C292" t="str">
            <v>RHNS-SHPLT</v>
          </cell>
          <cell r="H292">
            <v>8.5801270852757811E-3</v>
          </cell>
          <cell r="I292">
            <v>1.0385535674829981E-2</v>
          </cell>
          <cell r="J292">
            <v>1.5788029686631216E-2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RHNS-SHLTHD</v>
          </cell>
          <cell r="H293">
            <v>8.3573166333223651E-3</v>
          </cell>
          <cell r="I293">
            <v>9.8227468569182658E-3</v>
          </cell>
          <cell r="J293">
            <v>1.1828440963300879E-2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RHNS-SHELCB</v>
          </cell>
          <cell r="H294">
            <v>2.2368907888261735E-2</v>
          </cell>
          <cell r="I294">
            <v>2.6006616873895969E-2</v>
          </cell>
          <cell r="J294">
            <v>2.8152890221003361E-2</v>
          </cell>
        </row>
        <row r="295">
          <cell r="A295" t="str">
            <v>RHNS-SHDEM</v>
          </cell>
          <cell r="B295" t="str">
            <v>VAR_fin</v>
          </cell>
          <cell r="C295" t="str">
            <v>RHNS-SHELCH</v>
          </cell>
          <cell r="H295">
            <v>2.5226459757238548</v>
          </cell>
          <cell r="I295">
            <v>2.8742367965538254</v>
          </cell>
          <cell r="J295">
            <v>3.3278444821885445</v>
          </cell>
        </row>
        <row r="296">
          <cell r="A296" t="str">
            <v>RHNS-SHDEM</v>
          </cell>
          <cell r="B296" t="str">
            <v>VAR_fin</v>
          </cell>
          <cell r="C296" t="str">
            <v>RHNS-SHSOL</v>
          </cell>
          <cell r="H296">
            <v>3.1433735368413665E-4</v>
          </cell>
          <cell r="I296">
            <v>3.7952887438643171E-4</v>
          </cell>
          <cell r="J296">
            <v>7.0210605050929963E-4</v>
          </cell>
        </row>
        <row r="297">
          <cell r="A297" t="str">
            <v>RHNS-SHDEM</v>
          </cell>
          <cell r="B297" t="str">
            <v>VAR_fin</v>
          </cell>
          <cell r="C297" t="str">
            <v>RHNS-SHLTHC-NGA</v>
          </cell>
          <cell r="H297">
            <v>1.6681534949780323E-5</v>
          </cell>
          <cell r="I297">
            <v>8.1524504856284579E-6</v>
          </cell>
          <cell r="J297">
            <v>8.65417262956851E-8</v>
          </cell>
        </row>
        <row r="298">
          <cell r="A298" t="str">
            <v>RHNS-SHDEM</v>
          </cell>
          <cell r="B298" t="str">
            <v>VAR_fin</v>
          </cell>
          <cell r="C298" t="str">
            <v>RHNS-SHNGA</v>
          </cell>
          <cell r="H298">
            <v>0.13950188204244862</v>
          </cell>
          <cell r="I298">
            <v>0.15623845603742068</v>
          </cell>
          <cell r="J298">
            <v>0.16031873137462985</v>
          </cell>
        </row>
        <row r="299">
          <cell r="A299" t="str">
            <v>RES-ELCSPEC</v>
          </cell>
          <cell r="B299" t="str">
            <v>VAR_fout</v>
          </cell>
          <cell r="C299" t="str">
            <v>RHSA-ELS</v>
          </cell>
          <cell r="H299">
            <v>51.458805183883555</v>
          </cell>
          <cell r="I299">
            <v>51.466316090578552</v>
          </cell>
          <cell r="J299">
            <v>50.892871233350327</v>
          </cell>
        </row>
        <row r="300">
          <cell r="A300" t="str">
            <v>RES-ELCSPEC</v>
          </cell>
          <cell r="B300" t="str">
            <v>VAR_fin</v>
          </cell>
          <cell r="C300" t="str">
            <v>RHSA_ELC</v>
          </cell>
          <cell r="H300">
            <v>51.458805183883555</v>
          </cell>
          <cell r="I300">
            <v>51.466316090578552</v>
          </cell>
          <cell r="J300">
            <v>50.892871233350327</v>
          </cell>
        </row>
        <row r="301">
          <cell r="A301" t="str">
            <v>RES-ELCSPEC</v>
          </cell>
          <cell r="B301" t="str">
            <v>VAR_ncap</v>
          </cell>
          <cell r="C301" t="str">
            <v>-</v>
          </cell>
          <cell r="H301">
            <v>0.152411003861363</v>
          </cell>
          <cell r="I301">
            <v>7.9465176597964002E-4</v>
          </cell>
          <cell r="J301">
            <v>4.5599706347731699</v>
          </cell>
        </row>
        <row r="302">
          <cell r="A302" t="str">
            <v>RES-ELCSPEC</v>
          </cell>
          <cell r="B302" t="str">
            <v>VAR_cap</v>
          </cell>
          <cell r="C302" t="str">
            <v>-</v>
          </cell>
          <cell r="H302">
            <v>5.4391602669460353</v>
          </cell>
          <cell r="I302">
            <v>5.4399540585457409</v>
          </cell>
          <cell r="J302">
            <v>5.3793411166232321</v>
          </cell>
        </row>
        <row r="303">
          <cell r="A303" t="str">
            <v>SCOM-SHCONBR1</v>
          </cell>
          <cell r="B303" t="str">
            <v>VAR_fout</v>
          </cell>
          <cell r="C303" t="str">
            <v>SCOM-SHCON</v>
          </cell>
          <cell r="H303">
            <v>1.2743217296853819</v>
          </cell>
          <cell r="I303">
            <v>2.1808822112605846</v>
          </cell>
          <cell r="J303">
            <v>2.6177920626284683</v>
          </cell>
        </row>
        <row r="304">
          <cell r="A304" t="str">
            <v>SCOM-SHCONBR1</v>
          </cell>
          <cell r="B304" t="str">
            <v>VAR_fin</v>
          </cell>
          <cell r="C304" t="str">
            <v>CON</v>
          </cell>
          <cell r="H304">
            <v>1.2743217296853819</v>
          </cell>
          <cell r="I304">
            <v>2.1808822112605846</v>
          </cell>
          <cell r="J304">
            <v>2.6177920626284683</v>
          </cell>
        </row>
        <row r="305">
          <cell r="A305" t="str">
            <v>SCOM-SHCONBR1</v>
          </cell>
          <cell r="B305" t="str">
            <v>VAR_ncap</v>
          </cell>
          <cell r="C305" t="str">
            <v>-</v>
          </cell>
          <cell r="H305">
            <v>8.1523424231984495E-8</v>
          </cell>
          <cell r="I305">
            <v>5.1899165796161703E-2</v>
          </cell>
          <cell r="J305">
            <v>8.6871420664031695E-2</v>
          </cell>
        </row>
        <row r="306">
          <cell r="A306" t="str">
            <v>SCOM-SHCONBR1</v>
          </cell>
          <cell r="B306" t="str">
            <v>VAR_cap</v>
          </cell>
          <cell r="C306" t="str">
            <v>-</v>
          </cell>
          <cell r="H306">
            <v>0.11743131457673583</v>
          </cell>
          <cell r="I306">
            <v>0.16933061809435582</v>
          </cell>
          <cell r="J306">
            <v>0.20665791451625379</v>
          </cell>
        </row>
        <row r="307">
          <cell r="A307" t="str">
            <v>RHSA-WHSTG-SOL</v>
          </cell>
          <cell r="B307" t="str">
            <v>VAR_fout</v>
          </cell>
          <cell r="C307" t="str">
            <v>RHSA-WHASOL</v>
          </cell>
          <cell r="H307">
            <v>0.42104177270141324</v>
          </cell>
          <cell r="I307">
            <v>0.47545711757742115</v>
          </cell>
          <cell r="J307">
            <v>0.57257199130296099</v>
          </cell>
        </row>
        <row r="308">
          <cell r="A308" t="str">
            <v>RHSA-WHSTG-SOL</v>
          </cell>
          <cell r="B308" t="str">
            <v>VAR_fout</v>
          </cell>
          <cell r="C308" t="str">
            <v>AUX_RHSA-WHSTG-SOL_OUT</v>
          </cell>
          <cell r="H308">
            <v>0.42146281447411471</v>
          </cell>
          <cell r="I308">
            <v>0.47593257469499839</v>
          </cell>
          <cell r="J308">
            <v>0.57314456329426411</v>
          </cell>
        </row>
        <row r="309">
          <cell r="A309" t="str">
            <v>RHSA-WHSTG-SOL</v>
          </cell>
          <cell r="B309" t="str">
            <v>VAR_fin</v>
          </cell>
          <cell r="C309" t="str">
            <v>RHSA-WHASOL</v>
          </cell>
          <cell r="H309">
            <v>0.42104523444368491</v>
          </cell>
          <cell r="I309">
            <v>0.47545913740292195</v>
          </cell>
          <cell r="J309">
            <v>0.57257466785752553</v>
          </cell>
        </row>
        <row r="310">
          <cell r="A310" t="str">
            <v>RHSA-WHSTG-SOL</v>
          </cell>
          <cell r="B310" t="str">
            <v>VAR_ncap</v>
          </cell>
          <cell r="C310" t="str">
            <v>-</v>
          </cell>
          <cell r="H310">
            <v>3.7648346353250602E-2</v>
          </cell>
          <cell r="I310">
            <v>3.4860670785934501E-2</v>
          </cell>
          <cell r="J310">
            <v>4.5372077453276899E-2</v>
          </cell>
        </row>
        <row r="311">
          <cell r="A311" t="str">
            <v>RHSA-WHSTG-SOL</v>
          </cell>
          <cell r="B311" t="str">
            <v>VAR_cap</v>
          </cell>
          <cell r="C311" t="str">
            <v>-</v>
          </cell>
          <cell r="H311">
            <v>6.4237139697348469E-2</v>
          </cell>
          <cell r="I311">
            <v>7.25090933263665E-2</v>
          </cell>
          <cell r="J311">
            <v>8.6596684046773398E-2</v>
          </cell>
        </row>
        <row r="312">
          <cell r="A312" t="str">
            <v>SCOM-SHCONBR2</v>
          </cell>
          <cell r="B312" t="str">
            <v>VAR_fout</v>
          </cell>
          <cell r="C312" t="str">
            <v>SCOM-SHCON</v>
          </cell>
          <cell r="H312">
            <v>1.9985962107122162</v>
          </cell>
          <cell r="I312">
            <v>2.3560259767144447</v>
          </cell>
          <cell r="J312">
            <v>4.0772682515103149</v>
          </cell>
        </row>
        <row r="313">
          <cell r="A313" t="str">
            <v>SCOM-SHCONBR2</v>
          </cell>
          <cell r="B313" t="str">
            <v>VAR_fin</v>
          </cell>
          <cell r="C313" t="str">
            <v>CON</v>
          </cell>
          <cell r="H313">
            <v>1.9985962107122162</v>
          </cell>
          <cell r="I313">
            <v>2.3560259767144447</v>
          </cell>
          <cell r="J313">
            <v>4.0772682515103149</v>
          </cell>
        </row>
        <row r="314">
          <cell r="A314" t="str">
            <v>SCOM-SHCONBR2</v>
          </cell>
          <cell r="B314" t="str">
            <v>VAR_ncap</v>
          </cell>
          <cell r="C314" t="str">
            <v>-</v>
          </cell>
          <cell r="H314">
            <v>7.2643377993641501E-8</v>
          </cell>
          <cell r="I314">
            <v>4.5455148029303399E-7</v>
          </cell>
          <cell r="J314">
            <v>0.210439669984335</v>
          </cell>
        </row>
        <row r="315">
          <cell r="A315" t="str">
            <v>SCOM-SHCONBR2</v>
          </cell>
          <cell r="B315" t="str">
            <v>VAR_cap</v>
          </cell>
          <cell r="C315" t="str">
            <v>-</v>
          </cell>
          <cell r="H315">
            <v>0.18290184481660185</v>
          </cell>
          <cell r="I315">
            <v>0.18290243777000459</v>
          </cell>
          <cell r="J315">
            <v>0.31617602678396295</v>
          </cell>
        </row>
        <row r="316">
          <cell r="A316" t="str">
            <v>SCOM-SHCONBR3</v>
          </cell>
          <cell r="B316" t="str">
            <v>VAR_fout</v>
          </cell>
          <cell r="C316" t="str">
            <v>SCOM-SHCON</v>
          </cell>
          <cell r="H316">
            <v>1.6036192859394121</v>
          </cell>
          <cell r="I316">
            <v>1.8922891851273456</v>
          </cell>
          <cell r="J316">
            <v>3.2762334421631936</v>
          </cell>
        </row>
        <row r="317">
          <cell r="A317" t="str">
            <v>SCOM-SHCONBR3</v>
          </cell>
          <cell r="B317" t="str">
            <v>VAR_fin</v>
          </cell>
          <cell r="C317" t="str">
            <v>CON</v>
          </cell>
          <cell r="H317">
            <v>1.6036192859394121</v>
          </cell>
          <cell r="I317">
            <v>1.8922891851273456</v>
          </cell>
          <cell r="J317">
            <v>3.2762334421631936</v>
          </cell>
          <cell r="L317"/>
          <cell r="M317"/>
          <cell r="N317"/>
        </row>
        <row r="318">
          <cell r="A318" t="str">
            <v>SCOM-SHCONBR3</v>
          </cell>
          <cell r="B318" t="str">
            <v>VAR_ncap</v>
          </cell>
          <cell r="C318" t="str">
            <v>-</v>
          </cell>
          <cell r="H318">
            <v>2.13476450693462E-8</v>
          </cell>
          <cell r="I318">
            <v>3.4788157652478202E-8</v>
          </cell>
          <cell r="J318">
            <v>0.168194938361337</v>
          </cell>
        </row>
        <row r="319">
          <cell r="A319" t="str">
            <v>SCOM-SHCONBR3</v>
          </cell>
          <cell r="B319" t="str">
            <v>VAR_cap</v>
          </cell>
          <cell r="C319" t="str">
            <v>-</v>
          </cell>
          <cell r="H319">
            <v>0.14696819213293208</v>
          </cell>
          <cell r="I319">
            <v>0.14696836516061465</v>
          </cell>
          <cell r="J319">
            <v>0.25315755789359817</v>
          </cell>
        </row>
        <row r="320">
          <cell r="A320" t="str">
            <v>SCOM-SHCONBR4</v>
          </cell>
          <cell r="B320" t="str">
            <v>VAR_fout</v>
          </cell>
          <cell r="C320" t="str">
            <v>SCOM-SHCON</v>
          </cell>
          <cell r="H320">
            <v>0.43422527356709417</v>
          </cell>
          <cell r="I320">
            <v>0.51751649385829201</v>
          </cell>
          <cell r="J320">
            <v>0.50526006998147532</v>
          </cell>
        </row>
        <row r="321">
          <cell r="A321" t="str">
            <v>SCOM-SHCONBR4</v>
          </cell>
          <cell r="B321" t="str">
            <v>VAR_fin</v>
          </cell>
          <cell r="C321" t="str">
            <v>CON</v>
          </cell>
          <cell r="H321">
            <v>0.43422527356709417</v>
          </cell>
          <cell r="I321">
            <v>0.51751649385829201</v>
          </cell>
          <cell r="J321">
            <v>0.50526006998147532</v>
          </cell>
        </row>
        <row r="322">
          <cell r="A322" t="str">
            <v>SCOM-SHCONBR4</v>
          </cell>
          <cell r="B322" t="str">
            <v>VAR_ncap</v>
          </cell>
          <cell r="C322" t="str">
            <v>-</v>
          </cell>
          <cell r="H322">
            <v>1.5816014675755999E-8</v>
          </cell>
          <cell r="I322">
            <v>2.5286012107913201E-8</v>
          </cell>
          <cell r="J322">
            <v>1.56863479719958E-2</v>
          </cell>
        </row>
        <row r="323">
          <cell r="A323" t="str">
            <v>SCOM-SHCONBR4</v>
          </cell>
          <cell r="B323" t="str">
            <v>VAR_cap</v>
          </cell>
          <cell r="C323" t="str">
            <v>-</v>
          </cell>
          <cell r="H323">
            <v>4.0401670931871074E-2</v>
          </cell>
          <cell r="I323">
            <v>4.0401831388263691E-2</v>
          </cell>
          <cell r="J323">
            <v>3.9042741218072302E-2</v>
          </cell>
        </row>
        <row r="324">
          <cell r="A324" t="str">
            <v>RHEM-SHNGABR</v>
          </cell>
          <cell r="B324" t="str">
            <v>VAR_fout</v>
          </cell>
          <cell r="C324" t="str">
            <v>CO2_R</v>
          </cell>
          <cell r="H324">
            <v>873.13613507347895</v>
          </cell>
          <cell r="I324">
            <v>662.09916048104105</v>
          </cell>
          <cell r="J324">
            <v>297.11828329969597</v>
          </cell>
        </row>
        <row r="325">
          <cell r="A325" t="str">
            <v>RHEM-SHNGABR</v>
          </cell>
          <cell r="B325" t="str">
            <v>VAR_fout</v>
          </cell>
          <cell r="C325" t="str">
            <v>RHEM-SHNGA</v>
          </cell>
          <cell r="H325">
            <v>14.724311465416378</v>
          </cell>
          <cell r="I325">
            <v>11.165445877569951</v>
          </cell>
          <cell r="J325">
            <v>5.0132828549863229</v>
          </cell>
        </row>
        <row r="326">
          <cell r="A326" t="str">
            <v>RHEM-SHNGABR</v>
          </cell>
          <cell r="B326" t="str">
            <v>VAR_fin</v>
          </cell>
          <cell r="C326" t="str">
            <v>RNGA</v>
          </cell>
          <cell r="H326">
            <v>15.481137146692898</v>
          </cell>
          <cell r="I326">
            <v>11.739346817039731</v>
          </cell>
          <cell r="J326">
            <v>5.2680546684343152</v>
          </cell>
        </row>
        <row r="327">
          <cell r="A327" t="str">
            <v>RHEM-SHNGABR</v>
          </cell>
          <cell r="B327" t="str">
            <v>VAR_ncap</v>
          </cell>
          <cell r="C327" t="str">
            <v>-</v>
          </cell>
          <cell r="H327">
            <v>0.49527893486180402</v>
          </cell>
          <cell r="I327">
            <v>0.25858086900370197</v>
          </cell>
          <cell r="J327">
            <v>4.0873288231222601E-8</v>
          </cell>
        </row>
        <row r="328">
          <cell r="A328" t="str">
            <v>RHEM-SHNGABR</v>
          </cell>
          <cell r="B328" t="str">
            <v>VAR_cap</v>
          </cell>
          <cell r="C328" t="str">
            <v>-</v>
          </cell>
          <cell r="H328">
            <v>1.0397814897134441</v>
          </cell>
          <cell r="I328">
            <v>0.78843823350770292</v>
          </cell>
          <cell r="J328">
            <v>0.39716009835957922</v>
          </cell>
        </row>
        <row r="329">
          <cell r="A329" t="str">
            <v>SCOM-SHCONBR5</v>
          </cell>
          <cell r="B329" t="str">
            <v>VAR_fout</v>
          </cell>
          <cell r="C329" t="str">
            <v>SCOM-SHCON</v>
          </cell>
          <cell r="H329">
            <v>0.54331295823607029</v>
          </cell>
          <cell r="I329">
            <v>0.64669754497194432</v>
          </cell>
          <cell r="J329">
            <v>0.3772514860159652</v>
          </cell>
        </row>
        <row r="330">
          <cell r="A330" t="str">
            <v>SCOM-SHCONBR5</v>
          </cell>
          <cell r="B330" t="str">
            <v>VAR_fin</v>
          </cell>
          <cell r="C330" t="str">
            <v>CON</v>
          </cell>
          <cell r="H330">
            <v>0.54331295823607029</v>
          </cell>
          <cell r="I330">
            <v>0.64669754497194432</v>
          </cell>
          <cell r="J330">
            <v>0.3772514860159652</v>
          </cell>
        </row>
        <row r="331">
          <cell r="A331" t="str">
            <v>SCOM-SHCONBR5</v>
          </cell>
          <cell r="B331" t="str">
            <v>VAR_ncap</v>
          </cell>
          <cell r="C331" t="str">
            <v>-</v>
          </cell>
          <cell r="H331">
            <v>1.254534536711E-8</v>
          </cell>
          <cell r="I331">
            <v>1.8420569878399899E-8</v>
          </cell>
          <cell r="J331">
            <v>9.7309711065836694E-8</v>
          </cell>
        </row>
        <row r="332">
          <cell r="A332" t="str">
            <v>SCOM-SHCONBR5</v>
          </cell>
          <cell r="B332" t="str">
            <v>VAR_cap</v>
          </cell>
          <cell r="C332" t="str">
            <v>-</v>
          </cell>
          <cell r="H332">
            <v>5.0425834186381323E-2</v>
          </cell>
          <cell r="I332">
            <v>5.0425988500707883E-2</v>
          </cell>
          <cell r="J332">
            <v>2.91514609347415E-2</v>
          </cell>
        </row>
        <row r="333">
          <cell r="A333" t="str">
            <v>RHES-SHSTG-ELCHP</v>
          </cell>
          <cell r="B333" t="str">
            <v>VAR_fout</v>
          </cell>
          <cell r="C333" t="str">
            <v>RHES-SHAELCH</v>
          </cell>
          <cell r="H333">
            <v>3.5887594987457692</v>
          </cell>
          <cell r="I333">
            <v>4.2239024086476329</v>
          </cell>
          <cell r="J333">
            <v>4.6267150680379983</v>
          </cell>
        </row>
        <row r="334">
          <cell r="A334" t="str">
            <v>RHES-SHSTG-ELCHP</v>
          </cell>
          <cell r="B334" t="str">
            <v>VAR_fout</v>
          </cell>
          <cell r="C334" t="str">
            <v>AUX_RHES-SHSTG-ELCHP_OUT</v>
          </cell>
          <cell r="H334">
            <v>3.5923482582445163</v>
          </cell>
          <cell r="I334">
            <v>4.2281263110562826</v>
          </cell>
          <cell r="J334">
            <v>4.6313417831060359</v>
          </cell>
        </row>
        <row r="335">
          <cell r="A335" t="str">
            <v>RHES-SHSTG-ELCHP</v>
          </cell>
          <cell r="B335" t="str">
            <v>VAR_fin</v>
          </cell>
          <cell r="C335" t="str">
            <v>RHES-SHAELCH</v>
          </cell>
          <cell r="H335">
            <v>3.5887604004194618</v>
          </cell>
          <cell r="I335">
            <v>4.22390361179073</v>
          </cell>
          <cell r="J335">
            <v>4.6267163378512004</v>
          </cell>
        </row>
        <row r="336">
          <cell r="A336" t="str">
            <v>RHES-SHSTG-ELCHP</v>
          </cell>
          <cell r="B336" t="str">
            <v>VAR_ncap</v>
          </cell>
          <cell r="C336" t="str">
            <v>-</v>
          </cell>
          <cell r="H336">
            <v>0.124979703995184</v>
          </cell>
          <cell r="I336">
            <v>0.192176805614277</v>
          </cell>
          <cell r="J336">
            <v>0.21045298402604901</v>
          </cell>
        </row>
        <row r="337">
          <cell r="A337" t="str">
            <v>RHES-SHSTG-ELCHP</v>
          </cell>
          <cell r="B337" t="str">
            <v>VAR_cap</v>
          </cell>
          <cell r="C337" t="str">
            <v>-</v>
          </cell>
          <cell r="H337">
            <v>0.35539602738286102</v>
          </cell>
          <cell r="I337">
            <v>0.37175687502492033</v>
          </cell>
          <cell r="J337">
            <v>0.40278223863641865</v>
          </cell>
        </row>
        <row r="338">
          <cell r="A338" t="str">
            <v>SCOM-SHCONBR6</v>
          </cell>
          <cell r="B338" t="str">
            <v>VAR_fout</v>
          </cell>
          <cell r="C338" t="str">
            <v>SCOM-SHCON</v>
          </cell>
          <cell r="H338">
            <v>3.565415021372861E-5</v>
          </cell>
          <cell r="I338">
            <v>4.9518633918724048E-5</v>
          </cell>
          <cell r="J338">
            <v>7.4353826526780107E-5</v>
          </cell>
        </row>
        <row r="339">
          <cell r="A339" t="str">
            <v>SCOM-SHCONBR6</v>
          </cell>
          <cell r="B339" t="str">
            <v>VAR_fin</v>
          </cell>
          <cell r="C339" t="str">
            <v>CON</v>
          </cell>
          <cell r="H339">
            <v>3.565415021372861E-5</v>
          </cell>
          <cell r="I339">
            <v>4.9518633918724048E-5</v>
          </cell>
          <cell r="J339">
            <v>7.4353826526780107E-5</v>
          </cell>
        </row>
        <row r="340">
          <cell r="A340" t="str">
            <v>SCOM-SHCONBR6</v>
          </cell>
          <cell r="B340" t="str">
            <v>VAR_ncap</v>
          </cell>
          <cell r="C340" t="str">
            <v>-</v>
          </cell>
          <cell r="H340">
            <v>4.7849709683807503E-6</v>
          </cell>
          <cell r="I340">
            <v>9.1919541847920804E-8</v>
          </cell>
          <cell r="J340">
            <v>1.35393005384043E-6</v>
          </cell>
        </row>
        <row r="341">
          <cell r="A341" t="str">
            <v>SCOM-SHCONBR6</v>
          </cell>
          <cell r="B341" t="str">
            <v>VAR_cap</v>
          </cell>
          <cell r="C341" t="str">
            <v>-</v>
          </cell>
          <cell r="H341">
            <v>4.7849709683807503E-6</v>
          </cell>
          <cell r="I341">
            <v>4.8768905102286696E-6</v>
          </cell>
          <cell r="J341">
            <v>6.2308205640691003E-6</v>
          </cell>
        </row>
        <row r="342">
          <cell r="A342" t="str">
            <v>RHNM-SHDEM</v>
          </cell>
          <cell r="B342" t="str">
            <v>VAR_fout</v>
          </cell>
          <cell r="C342" t="str">
            <v>RHNM-SHD</v>
          </cell>
          <cell r="H342">
            <v>4.0570847132900418</v>
          </cell>
          <cell r="I342">
            <v>4.6463544683747129</v>
          </cell>
          <cell r="J342">
            <v>5.4126174958967788</v>
          </cell>
        </row>
        <row r="343">
          <cell r="A343" t="str">
            <v>RHNM-SHDEM</v>
          </cell>
          <cell r="B343" t="str">
            <v>VAR_fin</v>
          </cell>
          <cell r="C343" t="str">
            <v>RHNM-SHLFO</v>
          </cell>
          <cell r="H343">
            <v>0.18292090929930199</v>
          </cell>
          <cell r="I343">
            <v>0.19293175170394414</v>
          </cell>
          <cell r="J343">
            <v>2.2795732343116242E-5</v>
          </cell>
        </row>
        <row r="344">
          <cell r="A344" t="str">
            <v>RHNM-SHDEM</v>
          </cell>
          <cell r="B344" t="str">
            <v>VAR_fin</v>
          </cell>
          <cell r="C344" t="str">
            <v>RHNM-SHLTHD</v>
          </cell>
          <cell r="H344">
            <v>0.1504681735994263</v>
          </cell>
          <cell r="I344">
            <v>0.17378412090927947</v>
          </cell>
          <cell r="J344">
            <v>0.20581260601109483</v>
          </cell>
        </row>
        <row r="345">
          <cell r="A345" t="str">
            <v>RHNM-SHDEM</v>
          </cell>
          <cell r="B345" t="str">
            <v>VAR_fin</v>
          </cell>
          <cell r="C345" t="str">
            <v>RHNM-SHCON</v>
          </cell>
          <cell r="H345">
            <v>3.0796730304787052E-4</v>
          </cell>
          <cell r="I345">
            <v>1.0417880624669034E-2</v>
          </cell>
          <cell r="J345">
            <v>0.15498518484568038</v>
          </cell>
        </row>
        <row r="346">
          <cell r="A346" t="str">
            <v>RHNM-SHDEM</v>
          </cell>
          <cell r="B346" t="str">
            <v>VAR_fin</v>
          </cell>
          <cell r="C346" t="str">
            <v>RHNM-SHELCB</v>
          </cell>
          <cell r="H346">
            <v>4.9418957729386818E-3</v>
          </cell>
          <cell r="I346">
            <v>5.5534093904704056E-3</v>
          </cell>
          <cell r="J346">
            <v>6.442950854514279E-3</v>
          </cell>
        </row>
        <row r="347">
          <cell r="A347" t="str">
            <v>RHNM-SHDEM</v>
          </cell>
          <cell r="B347" t="str">
            <v>VAR_fin</v>
          </cell>
          <cell r="C347" t="str">
            <v>RHNM-SHWOD</v>
          </cell>
          <cell r="H347">
            <v>0.19502240173947269</v>
          </cell>
          <cell r="I347">
            <v>0.21296495929432085</v>
          </cell>
          <cell r="J347">
            <v>0.22899800754547819</v>
          </cell>
        </row>
        <row r="348">
          <cell r="A348" t="str">
            <v>RHNM-SHDEM</v>
          </cell>
          <cell r="B348" t="str">
            <v>VAR_fin</v>
          </cell>
          <cell r="C348" t="str">
            <v>RHNM-SHELCH</v>
          </cell>
          <cell r="H348">
            <v>2.1971946535050098</v>
          </cell>
          <cell r="I348">
            <v>2.5071845582284387</v>
          </cell>
          <cell r="J348">
            <v>2.9863077714459187</v>
          </cell>
        </row>
        <row r="349">
          <cell r="A349" t="str">
            <v>RHNM-SHDEM</v>
          </cell>
          <cell r="B349" t="str">
            <v>VAR_fin</v>
          </cell>
          <cell r="C349" t="str">
            <v>RHNM-SHNST</v>
          </cell>
          <cell r="H349">
            <v>2.1215914982813504E-5</v>
          </cell>
          <cell r="I349">
            <v>1.0918378626142191E-5</v>
          </cell>
          <cell r="J349">
            <v>3.2025787246310704E-6</v>
          </cell>
        </row>
        <row r="350">
          <cell r="A350" t="str">
            <v>RHNM-SHDEM</v>
          </cell>
          <cell r="B350" t="str">
            <v>VAR_fin</v>
          </cell>
          <cell r="C350" t="str">
            <v>RHNM-SHPLT</v>
          </cell>
          <cell r="H350">
            <v>5.2473595975879778E-2</v>
          </cell>
          <cell r="I350">
            <v>6.2726874078707903E-2</v>
          </cell>
          <cell r="J350">
            <v>8.2868241368996814E-2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RHNM-SHLTHC-NGA</v>
          </cell>
          <cell r="H351">
            <v>1.505216398745464E-5</v>
          </cell>
          <cell r="I351">
            <v>1.9063927466845603E-5</v>
          </cell>
          <cell r="J351"/>
        </row>
        <row r="352">
          <cell r="A352" t="str">
            <v>RHNM-SHDEM</v>
          </cell>
          <cell r="B352" t="str">
            <v>VAR_fin</v>
          </cell>
          <cell r="C352" t="str">
            <v>RHNM-SHSOL</v>
          </cell>
          <cell r="H352">
            <v>2.4010729279187241E-4</v>
          </cell>
          <cell r="I352">
            <v>2.447507256652344E-4</v>
          </cell>
          <cell r="J352">
            <v>3.3855914392374829E-4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RHNM-SHLTHC-WOD</v>
          </cell>
          <cell r="H353">
            <v>1.9540191784956798E-5</v>
          </cell>
          <cell r="I353">
            <v>1.7120633515446295E-5</v>
          </cell>
          <cell r="J353">
            <v>2.9586277948650579E-7</v>
          </cell>
        </row>
        <row r="354">
          <cell r="A354" t="str">
            <v>RHNM-SHDEM</v>
          </cell>
          <cell r="B354" t="str">
            <v>VAR_fin</v>
          </cell>
          <cell r="C354" t="str">
            <v>RHNM-SHNGAH</v>
          </cell>
          <cell r="H354">
            <v>0.96290062094317364</v>
          </cell>
          <cell r="I354">
            <v>1.1540755615009812</v>
          </cell>
          <cell r="J354">
            <v>1.4906427436504055</v>
          </cell>
        </row>
        <row r="355">
          <cell r="A355" t="str">
            <v>RHNM-SHDEM</v>
          </cell>
          <cell r="B355" t="str">
            <v>VAR_fin</v>
          </cell>
          <cell r="C355" t="str">
            <v>RHNM-SHNGA</v>
          </cell>
          <cell r="H355">
            <v>0.3105998780730852</v>
          </cell>
          <cell r="I355">
            <v>0.32645754060549526</v>
          </cell>
          <cell r="J355">
            <v>0.25622148876366141</v>
          </cell>
        </row>
        <row r="356">
          <cell r="A356" t="str">
            <v>SCOM-STG-ELCSPEC</v>
          </cell>
          <cell r="B356" t="str">
            <v>VAR_fout</v>
          </cell>
          <cell r="C356" t="str">
            <v>SCOM-ELS</v>
          </cell>
          <cell r="H356">
            <v>3.0395616867529276E-3</v>
          </cell>
          <cell r="I356">
            <v>3.0527394238788774E-3</v>
          </cell>
          <cell r="J356">
            <v>3.1090400660631384E-3</v>
          </cell>
        </row>
        <row r="357">
          <cell r="A357" t="str">
            <v>SCOM-STG-ELCSPEC</v>
          </cell>
          <cell r="B357" t="str">
            <v>VAR_fin</v>
          </cell>
          <cell r="C357" t="str">
            <v>SCOM-ELS</v>
          </cell>
          <cell r="H357">
            <v>3.0396710931441836E-3</v>
          </cell>
          <cell r="I357">
            <v>3.0529831336286325E-3</v>
          </cell>
          <cell r="J357">
            <v>3.1091620962687659E-3</v>
          </cell>
        </row>
        <row r="358">
          <cell r="A358" t="str">
            <v>SCOM-STG-ELCSPEC</v>
          </cell>
          <cell r="B358" t="str">
            <v>VAR_ncap</v>
          </cell>
          <cell r="C358" t="str">
            <v>-</v>
          </cell>
          <cell r="H358">
            <v>1.43579155896243E-5</v>
          </cell>
          <cell r="I358">
            <v>4.7213196544083902E-5</v>
          </cell>
          <cell r="J358">
            <v>5.4978674989905103E-5</v>
          </cell>
        </row>
        <row r="359">
          <cell r="A359" t="str">
            <v>SCOM-STG-ELCSPEC</v>
          </cell>
          <cell r="B359" t="str">
            <v>VAR_cap</v>
          </cell>
          <cell r="C359" t="str">
            <v>-</v>
          </cell>
          <cell r="H359">
            <v>1.1331064276504407E-4</v>
          </cell>
          <cell r="I359">
            <v>1.1345073208376096E-4</v>
          </cell>
          <cell r="J359">
            <v>1.135934385306045E-4</v>
          </cell>
        </row>
        <row r="360">
          <cell r="A360" t="str">
            <v>SCOM-SHCONBR7</v>
          </cell>
          <cell r="B360" t="str">
            <v>VAR_fout</v>
          </cell>
          <cell r="C360" t="str">
            <v>SCOM-SHCON</v>
          </cell>
          <cell r="H360"/>
          <cell r="I360"/>
          <cell r="J360">
            <v>3.2835547778758205E-5</v>
          </cell>
        </row>
        <row r="361">
          <cell r="A361" t="str">
            <v>SCOM-SHCONBR7</v>
          </cell>
          <cell r="B361" t="str">
            <v>VAR_fin</v>
          </cell>
          <cell r="C361" t="str">
            <v>CON</v>
          </cell>
          <cell r="H361"/>
          <cell r="I361"/>
          <cell r="J361">
            <v>3.2835547778758205E-5</v>
          </cell>
        </row>
        <row r="362">
          <cell r="A362" t="str">
            <v>SCOM-SHCONBR7</v>
          </cell>
          <cell r="B362" t="str">
            <v>VAR_ncap</v>
          </cell>
          <cell r="C362" t="str">
            <v>-</v>
          </cell>
          <cell r="H362"/>
          <cell r="I362"/>
          <cell r="J362">
            <v>2.78770228709311E-6</v>
          </cell>
        </row>
        <row r="363">
          <cell r="A363" t="str">
            <v>SCOM-SHCONBR7</v>
          </cell>
          <cell r="B363" t="str">
            <v>VAR_cap</v>
          </cell>
          <cell r="C363" t="str">
            <v>-</v>
          </cell>
          <cell r="H363"/>
          <cell r="I363"/>
          <cell r="J363">
            <v>2.78770228709311E-6</v>
          </cell>
        </row>
        <row r="364">
          <cell r="A364" t="str">
            <v>SCOM-SHCONBR8</v>
          </cell>
          <cell r="B364" t="str">
            <v>VAR_fout</v>
          </cell>
          <cell r="C364" t="str">
            <v>SCOM-SHCON</v>
          </cell>
          <cell r="H364"/>
          <cell r="I364"/>
          <cell r="J364">
            <v>8.0244469566819499E-6</v>
          </cell>
        </row>
        <row r="365">
          <cell r="A365" t="str">
            <v>SCOM-SHCONBR8</v>
          </cell>
          <cell r="B365" t="str">
            <v>VAR_fin</v>
          </cell>
          <cell r="C365" t="str">
            <v>CON</v>
          </cell>
          <cell r="H365"/>
          <cell r="I365"/>
          <cell r="J365">
            <v>8.0244469566819499E-6</v>
          </cell>
        </row>
        <row r="366">
          <cell r="A366" t="str">
            <v>SCOM-SHCONBR8</v>
          </cell>
          <cell r="B366" t="str">
            <v>VAR_ncap</v>
          </cell>
          <cell r="C366" t="str">
            <v>-</v>
          </cell>
          <cell r="H366"/>
          <cell r="I366"/>
          <cell r="J366">
            <v>6.0225577682922305E-7</v>
          </cell>
        </row>
        <row r="367">
          <cell r="A367" t="str">
            <v>SCOM-SHCONBR8</v>
          </cell>
          <cell r="B367" t="str">
            <v>VAR_cap</v>
          </cell>
          <cell r="C367" t="str">
            <v>-</v>
          </cell>
          <cell r="H367"/>
          <cell r="I367"/>
          <cell r="J367">
            <v>6.0225577682922305E-7</v>
          </cell>
        </row>
        <row r="368">
          <cell r="A368" t="str">
            <v>ITOT-ELCSPEC</v>
          </cell>
          <cell r="B368" t="str">
            <v>VAR_fout</v>
          </cell>
          <cell r="C368" t="str">
            <v>ITOT-ELS</v>
          </cell>
          <cell r="H368">
            <v>54.06497311749122</v>
          </cell>
          <cell r="I368">
            <v>53.617800979740814</v>
          </cell>
          <cell r="J368">
            <v>54.608580049454517</v>
          </cell>
        </row>
        <row r="369">
          <cell r="A369" t="str">
            <v>ITOT-ELCSPEC</v>
          </cell>
          <cell r="B369" t="str">
            <v>VAR_fin</v>
          </cell>
          <cell r="C369" t="str">
            <v>ITOT_ELC</v>
          </cell>
          <cell r="H369">
            <v>54.06497311749122</v>
          </cell>
          <cell r="I369">
            <v>53.617800979740814</v>
          </cell>
          <cell r="J369">
            <v>54.608580049454517</v>
          </cell>
        </row>
        <row r="370">
          <cell r="A370" t="str">
            <v>ITOT-ELCSPEC</v>
          </cell>
          <cell r="B370" t="str">
            <v>VAR_ncap</v>
          </cell>
          <cell r="C370" t="str">
            <v>-</v>
          </cell>
          <cell r="H370">
            <v>5.4824487386223301E-2</v>
          </cell>
          <cell r="I370">
            <v>3.8691165040813898E-7</v>
          </cell>
          <cell r="J370">
            <v>2.56338833892542</v>
          </cell>
        </row>
        <row r="371">
          <cell r="A371" t="str">
            <v>ITOT-ELCSPEC</v>
          </cell>
          <cell r="B371" t="str">
            <v>VAR_cap</v>
          </cell>
          <cell r="C371" t="str">
            <v>-</v>
          </cell>
          <cell r="H371">
            <v>2.940206889035279</v>
          </cell>
          <cell r="I371">
            <v>2.9158886927358543</v>
          </cell>
          <cell r="J371">
            <v>2.9697696803866753</v>
          </cell>
        </row>
        <row r="372">
          <cell r="A372" t="str">
            <v>RHNM-SHLTHDH</v>
          </cell>
          <cell r="B372" t="str">
            <v>VAR_fout</v>
          </cell>
          <cell r="C372" t="str">
            <v>RHNM-SHLTHD</v>
          </cell>
          <cell r="H372">
            <v>0.15052593924773525</v>
          </cell>
          <cell r="I372">
            <v>0.17383429128976635</v>
          </cell>
          <cell r="J372">
            <v>0.20584225984768528</v>
          </cell>
        </row>
        <row r="373">
          <cell r="A373" t="str">
            <v>RHNM-SHLTHDH</v>
          </cell>
          <cell r="B373" t="str">
            <v>VAR_fin</v>
          </cell>
          <cell r="C373" t="str">
            <v>RHNMLTHDHC</v>
          </cell>
          <cell r="H373">
            <v>0.15052593924773525</v>
          </cell>
          <cell r="I373">
            <v>0.17383429128976635</v>
          </cell>
          <cell r="J373">
            <v>0.20584225984768528</v>
          </cell>
        </row>
        <row r="374">
          <cell r="A374" t="str">
            <v>RHNM-SHLTHDH</v>
          </cell>
          <cell r="B374" t="str">
            <v>VAR_fin</v>
          </cell>
          <cell r="C374" t="str">
            <v>RHNM_LTH_DH</v>
          </cell>
          <cell r="H374">
            <v>0.16582831851063626</v>
          </cell>
          <cell r="I374">
            <v>0.19126412138203044</v>
          </cell>
          <cell r="J374">
            <v>0.22648143056787612</v>
          </cell>
        </row>
        <row r="375">
          <cell r="A375" t="str">
            <v>RHNM-SHLTHDH</v>
          </cell>
          <cell r="B375" t="str">
            <v>VAR_ncap</v>
          </cell>
          <cell r="C375" t="str">
            <v>-</v>
          </cell>
          <cell r="H375">
            <v>1.58690921756484E-2</v>
          </cell>
          <cell r="I375">
            <v>5.13166419374442E-3</v>
          </cell>
          <cell r="J375">
            <v>9.9709452836137399E-4</v>
          </cell>
        </row>
        <row r="376">
          <cell r="A376" t="str">
            <v>RHNM-SHLTHDH</v>
          </cell>
          <cell r="B376" t="str">
            <v>VAR_cap</v>
          </cell>
          <cell r="C376" t="str">
            <v>-</v>
          </cell>
          <cell r="H376">
            <v>5.3284711398932205E-2</v>
          </cell>
          <cell r="I376">
            <v>5.2556771275368001E-2</v>
          </cell>
          <cell r="J376">
            <v>1.8881460870144903E-2</v>
          </cell>
        </row>
        <row r="377">
          <cell r="A377" t="str">
            <v>SCOM-SHCONBR9</v>
          </cell>
          <cell r="B377" t="str">
            <v>VAR_fout</v>
          </cell>
          <cell r="C377" t="str">
            <v>SCOM-SHCON</v>
          </cell>
          <cell r="H377"/>
          <cell r="I377"/>
          <cell r="J377">
            <v>1.6723333956898281E-6</v>
          </cell>
        </row>
        <row r="378">
          <cell r="A378" t="str">
            <v>SCOM-SHCONBR9</v>
          </cell>
          <cell r="B378" t="str">
            <v>VAR_fin</v>
          </cell>
          <cell r="C378" t="str">
            <v>CON</v>
          </cell>
          <cell r="H378"/>
          <cell r="I378"/>
          <cell r="J378">
            <v>1.6723333956898281E-6</v>
          </cell>
        </row>
        <row r="379">
          <cell r="A379" t="str">
            <v>SCOM-SHCONBR9</v>
          </cell>
          <cell r="B379" t="str">
            <v>VAR_ncap</v>
          </cell>
          <cell r="C379" t="str">
            <v>-</v>
          </cell>
          <cell r="H379"/>
          <cell r="I379"/>
          <cell r="J379">
            <v>9.7696524495127695E-8</v>
          </cell>
        </row>
        <row r="380">
          <cell r="A380" t="str">
            <v>SCOM-SHCONBR9</v>
          </cell>
          <cell r="B380" t="str">
            <v>VAR_cap</v>
          </cell>
          <cell r="C380" t="str">
            <v>-</v>
          </cell>
          <cell r="H380"/>
          <cell r="I380"/>
          <cell r="J380">
            <v>9.7696524495127695E-8</v>
          </cell>
        </row>
        <row r="381">
          <cell r="A381" t="str">
            <v>ITOT-SWHCOABR</v>
          </cell>
          <cell r="B381" t="str">
            <v>VAR_fout</v>
          </cell>
          <cell r="C381" t="str">
            <v>ITOT-SWH</v>
          </cell>
          <cell r="H381">
            <v>1.374198435087452E-4</v>
          </cell>
          <cell r="I381">
            <v>9.4745798738254833E-5</v>
          </cell>
          <cell r="J381">
            <v>4.7466443520894947E-5</v>
          </cell>
        </row>
        <row r="382">
          <cell r="A382" t="str">
            <v>ITOT-SWHCOABR</v>
          </cell>
          <cell r="B382" t="str">
            <v>VAR_fout</v>
          </cell>
          <cell r="C382" t="str">
            <v>CO2_I</v>
          </cell>
          <cell r="H382">
            <v>1.89424825178597E-2</v>
          </cell>
          <cell r="I382">
            <v>1.30117563600537E-2</v>
          </cell>
          <cell r="J382">
            <v>6.4707931093925903E-3</v>
          </cell>
        </row>
        <row r="383">
          <cell r="A383" t="str">
            <v>ITOT-SWHCOABR</v>
          </cell>
          <cell r="B383" t="str">
            <v>VAR_fin</v>
          </cell>
          <cell r="C383" t="str">
            <v>ICOA</v>
          </cell>
          <cell r="H383">
            <v>2.0434177473419357E-4</v>
          </cell>
          <cell r="I383">
            <v>1.4036414627889622E-4</v>
          </cell>
          <cell r="J383">
            <v>6.9803593413080809E-5</v>
          </cell>
        </row>
        <row r="384">
          <cell r="A384" t="str">
            <v>ITOT-SWHCOABR</v>
          </cell>
          <cell r="B384" t="str">
            <v>VAR_ncap</v>
          </cell>
          <cell r="C384" t="str">
            <v>-</v>
          </cell>
          <cell r="H384">
            <v>9.8149049689112805E-6</v>
          </cell>
          <cell r="I384">
            <v>1.17393129553974E-6</v>
          </cell>
          <cell r="J384">
            <v>1.3658246767032699E-6</v>
          </cell>
        </row>
        <row r="385">
          <cell r="A385" t="str">
            <v>ITOT-SWHCOABR</v>
          </cell>
          <cell r="B385" t="str">
            <v>VAR_cap</v>
          </cell>
          <cell r="C385" t="str">
            <v>-</v>
          </cell>
          <cell r="H385">
            <v>1.2935280315137798E-5</v>
          </cell>
          <cell r="I385">
            <v>8.9822708359718997E-6</v>
          </cell>
          <cell r="J385">
            <v>4.52436577982151E-6</v>
          </cell>
        </row>
        <row r="386">
          <cell r="A386" t="str">
            <v>RHSA-WHDEM</v>
          </cell>
          <cell r="B386" t="str">
            <v>VAR_fout</v>
          </cell>
          <cell r="C386" t="str">
            <v>RHSA-WHD</v>
          </cell>
          <cell r="H386">
            <v>24.002790186294892</v>
          </cell>
          <cell r="I386">
            <v>25.839529731564781</v>
          </cell>
          <cell r="J386">
            <v>29.54394135731118</v>
          </cell>
        </row>
        <row r="387">
          <cell r="A387" t="str">
            <v>RHSA-WHDEM</v>
          </cell>
          <cell r="B387" t="str">
            <v>VAR_fin</v>
          </cell>
          <cell r="C387" t="str">
            <v>RHSA-WHNGA</v>
          </cell>
          <cell r="H387">
            <v>3.5739280926073707</v>
          </cell>
          <cell r="I387">
            <v>3.0041539315815755</v>
          </cell>
          <cell r="J387">
            <v>1.9248117454391767</v>
          </cell>
        </row>
        <row r="388">
          <cell r="A388" t="str">
            <v>RHSA-WHDEM</v>
          </cell>
          <cell r="B388" t="str">
            <v>VAR_fin</v>
          </cell>
          <cell r="C388" t="str">
            <v>RHSA-WHLFO</v>
          </cell>
          <cell r="H388">
            <v>2.2513601747188163</v>
          </cell>
          <cell r="I388">
            <v>1.8901738354723454</v>
          </cell>
          <cell r="J388">
            <v>0.94353983768327354</v>
          </cell>
        </row>
        <row r="389">
          <cell r="A389" t="str">
            <v>RHSA-WHDEM</v>
          </cell>
          <cell r="B389" t="str">
            <v>VAR_fin</v>
          </cell>
          <cell r="C389" t="str">
            <v>RHSA-WHWOD</v>
          </cell>
          <cell r="H389">
            <v>1.3555346677789784</v>
          </cell>
          <cell r="I389">
            <v>1.3680798930611333</v>
          </cell>
          <cell r="J389">
            <v>1.3320312530066063</v>
          </cell>
        </row>
        <row r="390">
          <cell r="A390" t="str">
            <v>RHSA-WHDEM</v>
          </cell>
          <cell r="B390" t="str">
            <v>VAR_fin</v>
          </cell>
          <cell r="C390" t="str">
            <v>RHSA-WHNGAH</v>
          </cell>
          <cell r="H390">
            <v>3.2020537573393248</v>
          </cell>
          <cell r="I390">
            <v>4.1021873329376257</v>
          </cell>
          <cell r="J390">
            <v>5.9677230544911213</v>
          </cell>
        </row>
        <row r="391">
          <cell r="A391" t="str">
            <v>RHSA-WHDEM</v>
          </cell>
          <cell r="B391" t="str">
            <v>VAR_fin</v>
          </cell>
          <cell r="C391" t="str">
            <v>RHSA-WHNST</v>
          </cell>
          <cell r="H391"/>
          <cell r="I391"/>
          <cell r="J391"/>
        </row>
        <row r="392">
          <cell r="A392" t="str">
            <v>RHSA-WHDEM</v>
          </cell>
          <cell r="B392" t="str">
            <v>VAR_fin</v>
          </cell>
          <cell r="C392" t="str">
            <v>RHSA-WHPLT</v>
          </cell>
          <cell r="H392">
            <v>0.199894655890754</v>
          </cell>
          <cell r="I392">
            <v>0.23940633602568812</v>
          </cell>
          <cell r="J392">
            <v>0.31961609969810545</v>
          </cell>
        </row>
        <row r="393">
          <cell r="A393" t="str">
            <v>RHSA-WHDEM</v>
          </cell>
          <cell r="B393" t="str">
            <v>VAR_fin</v>
          </cell>
          <cell r="C393" t="str">
            <v>RHSA-WHLTHRD</v>
          </cell>
          <cell r="H393">
            <v>1.3474468011326031</v>
          </cell>
          <cell r="I393">
            <v>1.4877603853496961</v>
          </cell>
          <cell r="J393">
            <v>1.7637235971219289</v>
          </cell>
        </row>
        <row r="394">
          <cell r="A394" t="str">
            <v>RHSA-WHDEM</v>
          </cell>
          <cell r="B394" t="str">
            <v>VAR_fin</v>
          </cell>
          <cell r="C394" t="str">
            <v>RHSA-WHELCB</v>
          </cell>
          <cell r="H394">
            <v>1.9645817259491689</v>
          </cell>
          <cell r="I394">
            <v>1.8785825991843876</v>
          </cell>
          <cell r="J394">
            <v>1.6407574720660862</v>
          </cell>
        </row>
        <row r="395">
          <cell r="A395" t="str">
            <v>RHSA-WHDEM</v>
          </cell>
          <cell r="B395" t="str">
            <v>VAR_fin</v>
          </cell>
          <cell r="C395" t="str">
            <v>RHSA-WHSOL</v>
          </cell>
          <cell r="H395">
            <v>1.2049373955109526</v>
          </cell>
          <cell r="I395">
            <v>1.3201961605841255</v>
          </cell>
          <cell r="J395">
            <v>1.5592711787126314</v>
          </cell>
        </row>
        <row r="396">
          <cell r="A396" t="str">
            <v>RHSA-WHDEM</v>
          </cell>
          <cell r="B396" t="str">
            <v>VAR_fin</v>
          </cell>
          <cell r="C396" t="str">
            <v>RHSA-WHELCH</v>
          </cell>
          <cell r="H396">
            <v>8.9030713908376651</v>
          </cell>
          <cell r="I396">
            <v>10.549005621266188</v>
          </cell>
          <cell r="J396">
            <v>14.09248249203964</v>
          </cell>
        </row>
        <row r="397">
          <cell r="A397" t="str">
            <v>RHSA-WHNGAHP</v>
          </cell>
          <cell r="B397" t="str">
            <v>VAR_fout</v>
          </cell>
          <cell r="C397" t="str">
            <v>RHSA-WHANGAH</v>
          </cell>
          <cell r="H397">
            <v>3.2020538306491857</v>
          </cell>
          <cell r="I397">
            <v>4.1021866977022228</v>
          </cell>
          <cell r="J397">
            <v>5.9677233587129059</v>
          </cell>
        </row>
        <row r="398">
          <cell r="A398" t="str">
            <v>RHSA-WHNGAHP</v>
          </cell>
          <cell r="B398" t="str">
            <v>VAR_fout</v>
          </cell>
          <cell r="C398" t="str">
            <v>CO2_R</v>
          </cell>
          <cell r="H398">
            <v>79.674711299843295</v>
          </cell>
          <cell r="I398">
            <v>98.604077993226795</v>
          </cell>
          <cell r="J398">
            <v>133.45365735852499</v>
          </cell>
        </row>
        <row r="399">
          <cell r="A399" t="str">
            <v>RHSA-WHNGAHP</v>
          </cell>
          <cell r="B399" t="str">
            <v>VAR_fin</v>
          </cell>
          <cell r="C399" t="str">
            <v>RNGA</v>
          </cell>
          <cell r="H399">
            <v>1.412672186167435</v>
          </cell>
          <cell r="I399">
            <v>1.7482992551990544</v>
          </cell>
          <cell r="J399">
            <v>2.3661995985554065</v>
          </cell>
        </row>
        <row r="400">
          <cell r="A400" t="str">
            <v>RHSA-WHNGAHP</v>
          </cell>
          <cell r="B400" t="str">
            <v>VAR_ncap</v>
          </cell>
          <cell r="C400" t="str">
            <v>-</v>
          </cell>
          <cell r="H400">
            <v>7.3756041732510699E-2</v>
          </cell>
          <cell r="I400">
            <v>0.13760003335862001</v>
          </cell>
          <cell r="J400">
            <v>0.27683344031169499</v>
          </cell>
        </row>
        <row r="401">
          <cell r="A401" t="str">
            <v>RHSA-WHNGAHP</v>
          </cell>
          <cell r="B401" t="str">
            <v>VAR_cap</v>
          </cell>
          <cell r="C401" t="str">
            <v>-</v>
          </cell>
          <cell r="H401">
            <v>0.21886078487894856</v>
          </cell>
          <cell r="I401">
            <v>0.28038427216217315</v>
          </cell>
          <cell r="J401">
            <v>0.40789278725806877</v>
          </cell>
        </row>
        <row r="402">
          <cell r="A402" t="str">
            <v>SCOM-SHSTG-ELCHP</v>
          </cell>
          <cell r="B402" t="str">
            <v>VAR_fout</v>
          </cell>
          <cell r="C402" t="str">
            <v>SCOM-SHAELCH</v>
          </cell>
          <cell r="H402">
            <v>1.9920840206809427E-5</v>
          </cell>
          <cell r="I402">
            <v>2.7971350093586457E-6</v>
          </cell>
          <cell r="J402">
            <v>2.221037225343404E-7</v>
          </cell>
        </row>
        <row r="403">
          <cell r="A403" t="str">
            <v>SCOM-SHSTG-ELCHP</v>
          </cell>
          <cell r="B403" t="str">
            <v>VAR_fin</v>
          </cell>
          <cell r="C403" t="str">
            <v>SCOM-SHAELCH</v>
          </cell>
          <cell r="H403">
            <v>2.5295918351236108E-5</v>
          </cell>
          <cell r="I403">
            <v>2.4469928869172976E-6</v>
          </cell>
          <cell r="J403"/>
        </row>
        <row r="404">
          <cell r="A404" t="str">
            <v>SCOM-SHSTG-ELCHP</v>
          </cell>
          <cell r="B404" t="str">
            <v>VAR_ncap</v>
          </cell>
          <cell r="C404" t="str">
            <v>-</v>
          </cell>
          <cell r="H404">
            <v>9.2844883291120395E-2</v>
          </cell>
          <cell r="I404">
            <v>9.9823774214433794E-2</v>
          </cell>
          <cell r="J404">
            <v>0.18415270013004001</v>
          </cell>
        </row>
        <row r="405">
          <cell r="A405" t="str">
            <v>SCOM-SHSTG-ELCHP</v>
          </cell>
          <cell r="B405" t="str">
            <v>VAR_cap</v>
          </cell>
          <cell r="C405" t="str">
            <v>-</v>
          </cell>
          <cell r="H405">
            <v>0.17951874733247222</v>
          </cell>
          <cell r="I405">
            <v>0.21677423467669135</v>
          </cell>
          <cell r="J405">
            <v>0.29586162915073783</v>
          </cell>
        </row>
        <row r="406">
          <cell r="A406" t="str">
            <v>RHEM-SHLFOBR</v>
          </cell>
          <cell r="B406" t="str">
            <v>VAR_fout</v>
          </cell>
          <cell r="C406" t="str">
            <v>CO2_R</v>
          </cell>
          <cell r="H406">
            <v>875.32068051619797</v>
          </cell>
          <cell r="I406">
            <v>687.11352107770995</v>
          </cell>
          <cell r="J406">
            <v>248.65556283919699</v>
          </cell>
        </row>
        <row r="407">
          <cell r="A407" t="str">
            <v>RHEM-SHLFOBR</v>
          </cell>
          <cell r="B407" t="str">
            <v>VAR_fout</v>
          </cell>
          <cell r="C407" t="str">
            <v>RHEM-SHLFO</v>
          </cell>
          <cell r="H407">
            <v>10.483613268765696</v>
          </cell>
          <cell r="I407">
            <v>8.2570545947963065</v>
          </cell>
          <cell r="J407">
            <v>2.9980767339034591</v>
          </cell>
        </row>
        <row r="408">
          <cell r="A408" t="str">
            <v>RHEM-SHLFOBR</v>
          </cell>
          <cell r="B408" t="str">
            <v>VAR_fin</v>
          </cell>
          <cell r="C408" t="str">
            <v>RLFO</v>
          </cell>
          <cell r="H408">
            <v>11.876807062634985</v>
          </cell>
          <cell r="I408">
            <v>9.3231142615700229</v>
          </cell>
          <cell r="J408">
            <v>3.3738882339104106</v>
          </cell>
        </row>
        <row r="409">
          <cell r="A409" t="str">
            <v>RHEM-SHLFOBR</v>
          </cell>
          <cell r="B409" t="str">
            <v>VAR_ncap</v>
          </cell>
          <cell r="C409" t="str">
            <v>-</v>
          </cell>
          <cell r="H409">
            <v>0.31090238641739798</v>
          </cell>
          <cell r="I409">
            <v>0.27216161938588701</v>
          </cell>
          <cell r="J409">
            <v>2.17002134450331E-8</v>
          </cell>
        </row>
        <row r="410">
          <cell r="A410" t="str">
            <v>RHEM-SHLFOBR</v>
          </cell>
          <cell r="B410" t="str">
            <v>VAR_cap</v>
          </cell>
          <cell r="C410" t="str">
            <v>-</v>
          </cell>
          <cell r="H410">
            <v>0.74032595133987122</v>
          </cell>
          <cell r="I410">
            <v>0.58306398424657502</v>
          </cell>
          <cell r="J410">
            <v>0.31562373954148737</v>
          </cell>
        </row>
        <row r="411">
          <cell r="A411" t="str">
            <v>RHES-SHNGAHP</v>
          </cell>
          <cell r="B411" t="str">
            <v>VAR_fout</v>
          </cell>
          <cell r="C411" t="str">
            <v>RHES-SHANGAH</v>
          </cell>
          <cell r="H411">
            <v>5.1821476105043462</v>
          </cell>
          <cell r="I411">
            <v>6.0752770215214928</v>
          </cell>
          <cell r="J411">
            <v>7.7590910988460013</v>
          </cell>
        </row>
        <row r="412">
          <cell r="A412" t="str">
            <v>RHES-SHNGAHP</v>
          </cell>
          <cell r="B412" t="str">
            <v>VAR_fout</v>
          </cell>
          <cell r="C412" t="str">
            <v>CO2_R</v>
          </cell>
          <cell r="H412">
            <v>153.676520754905</v>
          </cell>
          <cell r="I412">
            <v>177.72623136640499</v>
          </cell>
          <cell r="J412">
            <v>221.15369149699299</v>
          </cell>
        </row>
        <row r="413">
          <cell r="A413" t="str">
            <v>RHES-SHNGAHP</v>
          </cell>
          <cell r="B413" t="str">
            <v>VAR_fin</v>
          </cell>
          <cell r="C413" t="str">
            <v>RHESELCHPC</v>
          </cell>
          <cell r="H413">
            <v>5.1821476105043462</v>
          </cell>
          <cell r="I413">
            <v>6.0752770215214928</v>
          </cell>
          <cell r="J413">
            <v>7.7590910988460013</v>
          </cell>
        </row>
        <row r="414">
          <cell r="A414" t="str">
            <v>RHES-SHNGAHP</v>
          </cell>
          <cell r="B414" t="str">
            <v>VAR_fin</v>
          </cell>
          <cell r="C414" t="str">
            <v>RNGA</v>
          </cell>
          <cell r="H414">
            <v>2.7247610062926424</v>
          </cell>
          <cell r="I414">
            <v>3.1511743150071729</v>
          </cell>
          <cell r="J414">
            <v>3.921164742854486</v>
          </cell>
        </row>
        <row r="415">
          <cell r="A415" t="str">
            <v>RHES-SHNGAHP</v>
          </cell>
          <cell r="B415" t="str">
            <v>VAR_ncap</v>
          </cell>
          <cell r="C415" t="str">
            <v>-</v>
          </cell>
          <cell r="H415">
            <v>0.101318770543138</v>
          </cell>
          <cell r="I415">
            <v>0.25517097953495099</v>
          </cell>
          <cell r="J415">
            <v>0.39879812330335501</v>
          </cell>
        </row>
        <row r="416">
          <cell r="A416" t="str">
            <v>RHES-SHNGAHP</v>
          </cell>
          <cell r="B416" t="str">
            <v>VAR_cap</v>
          </cell>
          <cell r="C416" t="str">
            <v>-</v>
          </cell>
          <cell r="H416">
            <v>0.41865719877256657</v>
          </cell>
          <cell r="I416">
            <v>0.4908107587853564</v>
          </cell>
          <cell r="J416">
            <v>0.62684154809762449</v>
          </cell>
        </row>
        <row r="417">
          <cell r="A417" t="str">
            <v>D-RHES_LTH_CHPWOD</v>
          </cell>
          <cell r="B417" t="str">
            <v>VAR_fout</v>
          </cell>
          <cell r="C417" t="str">
            <v>RHES_LTH_CHPWOD_ON</v>
          </cell>
          <cell r="H417">
            <v>4.8819839339937527E-5</v>
          </cell>
          <cell r="I417">
            <v>7.0464777459431247E-5</v>
          </cell>
          <cell r="J417"/>
        </row>
        <row r="418">
          <cell r="A418" t="str">
            <v>D-RHES_LTH_CHPWOD</v>
          </cell>
          <cell r="B418" t="str">
            <v>VAR_fout</v>
          </cell>
          <cell r="C418" t="str">
            <v>RHSA_LTH</v>
          </cell>
          <cell r="H418">
            <v>1.4502314815481587E-4</v>
          </cell>
          <cell r="I418">
            <v>5.2051481334163269E-5</v>
          </cell>
          <cell r="J418">
            <v>5.4081545912047886E-5</v>
          </cell>
        </row>
        <row r="419">
          <cell r="A419" t="str">
            <v>D-RHES_LTH_CHPWOD</v>
          </cell>
          <cell r="B419" t="str">
            <v>VAR_fin</v>
          </cell>
          <cell r="C419" t="str">
            <v>RHES_LTH_CHPWOD</v>
          </cell>
          <cell r="H419">
            <v>1.9405273222760836E-4</v>
          </cell>
          <cell r="I419">
            <v>1.2269579515332085E-4</v>
          </cell>
          <cell r="J419">
            <v>5.4225114001941625E-5</v>
          </cell>
        </row>
        <row r="420">
          <cell r="A420" t="str">
            <v>ITOT-SWHSOLBR</v>
          </cell>
          <cell r="B420" t="str">
            <v>VAR_fout</v>
          </cell>
          <cell r="C420" t="str">
            <v>ITOT-SWHASOL</v>
          </cell>
          <cell r="H420">
            <v>3.32360872617493E-2</v>
          </cell>
          <cell r="I420">
            <v>8.5392449624921915E-2</v>
          </cell>
          <cell r="J420">
            <v>8.5465925548976293E-2</v>
          </cell>
        </row>
        <row r="421">
          <cell r="A421" t="str">
            <v>ITOT-SWHSOLBR</v>
          </cell>
          <cell r="B421" t="str">
            <v>VAR_fin</v>
          </cell>
          <cell r="C421" t="str">
            <v>SOL</v>
          </cell>
          <cell r="H421">
            <v>3.32360872617493E-2</v>
          </cell>
          <cell r="I421">
            <v>8.5392449624921915E-2</v>
          </cell>
          <cell r="J421">
            <v>8.5465925548976293E-2</v>
          </cell>
        </row>
        <row r="422">
          <cell r="A422" t="str">
            <v>ITOT-SWHSOLBR</v>
          </cell>
          <cell r="B422" t="str">
            <v>VAR_ncap</v>
          </cell>
          <cell r="C422" t="str">
            <v>-</v>
          </cell>
          <cell r="H422">
            <v>8.5411921277679902E-3</v>
          </cell>
          <cell r="I422">
            <v>3.8782953346802301E-3</v>
          </cell>
          <cell r="J422">
            <v>5.9916565480848802E-3</v>
          </cell>
        </row>
        <row r="423">
          <cell r="A423" t="str">
            <v>ITOT-SWHSOLBR</v>
          </cell>
          <cell r="B423" t="str">
            <v>VAR_cap</v>
          </cell>
          <cell r="C423" t="str">
            <v>-</v>
          </cell>
          <cell r="H423">
            <v>1.2419893549439971E-2</v>
          </cell>
          <cell r="I423">
            <v>1.2419496893524701E-2</v>
          </cell>
          <cell r="J423">
            <v>1.2419144074095299E-2</v>
          </cell>
        </row>
        <row r="424">
          <cell r="A424" t="str">
            <v>SCOM-SHNGAHP</v>
          </cell>
          <cell r="B424" t="str">
            <v>VAR_fout</v>
          </cell>
          <cell r="C424" t="str">
            <v>SCOM-SHANGAH</v>
          </cell>
          <cell r="H424">
            <v>4.8058448251955816</v>
          </cell>
          <cell r="I424">
            <v>5.9649584621359555</v>
          </cell>
          <cell r="J424">
            <v>8.6263246235147939</v>
          </cell>
        </row>
        <row r="425">
          <cell r="A425" t="str">
            <v>SCOM-SHNGAHP</v>
          </cell>
          <cell r="B425" t="str">
            <v>VAR_fout</v>
          </cell>
          <cell r="C425" t="str">
            <v>CO2_S</v>
          </cell>
          <cell r="H425">
            <v>135.383815637954</v>
          </cell>
          <cell r="I425">
            <v>165.020059875128</v>
          </cell>
          <cell r="J425">
            <v>230.05573229010801</v>
          </cell>
        </row>
        <row r="426">
          <cell r="A426" t="str">
            <v>SCOM-SHNGAHP</v>
          </cell>
          <cell r="B426" t="str">
            <v>VAR_fin</v>
          </cell>
          <cell r="C426" t="str">
            <v>SCOMELCHPC</v>
          </cell>
          <cell r="H426">
            <v>4.8058448251955816</v>
          </cell>
          <cell r="I426">
            <v>5.9649584621359555</v>
          </cell>
          <cell r="J426">
            <v>8.6263246235147939</v>
          </cell>
        </row>
        <row r="427">
          <cell r="A427" t="str">
            <v>SCOM-SHNGAHP</v>
          </cell>
          <cell r="B427" t="str">
            <v>VAR_fin</v>
          </cell>
          <cell r="C427" t="str">
            <v>SNGA</v>
          </cell>
          <cell r="H427">
            <v>2.4004222630842835</v>
          </cell>
          <cell r="I427">
            <v>2.9258875864384319</v>
          </cell>
          <cell r="J427">
            <v>4.0790023455692817</v>
          </cell>
        </row>
        <row r="428">
          <cell r="A428" t="str">
            <v>SCOM-SHNGAHP</v>
          </cell>
          <cell r="B428" t="str">
            <v>VAR_ncap</v>
          </cell>
          <cell r="C428" t="str">
            <v>-</v>
          </cell>
          <cell r="H428">
            <v>0.10452616307831</v>
          </cell>
          <cell r="I428">
            <v>0.243236985783301</v>
          </cell>
          <cell r="J428">
            <v>0.448928766613227</v>
          </cell>
        </row>
        <row r="429">
          <cell r="A429" t="str">
            <v>SCOM-SHNGAHP</v>
          </cell>
          <cell r="B429" t="str">
            <v>VAR_cap</v>
          </cell>
          <cell r="C429" t="str">
            <v>-</v>
          </cell>
          <cell r="H429">
            <v>0.37149135277301587</v>
          </cell>
          <cell r="I429">
            <v>0.46277173167822444</v>
          </cell>
          <cell r="J429">
            <v>0.66966797852852844</v>
          </cell>
        </row>
        <row r="430">
          <cell r="A430" t="str">
            <v>RHNS-SHNGABR</v>
          </cell>
          <cell r="B430" t="str">
            <v>VAR_fout</v>
          </cell>
          <cell r="C430" t="str">
            <v>CO2_R</v>
          </cell>
          <cell r="H430">
            <v>8.2006186671124297</v>
          </cell>
          <cell r="I430">
            <v>9.1838956272568204</v>
          </cell>
          <cell r="J430">
            <v>9.4248875558426697</v>
          </cell>
        </row>
        <row r="431">
          <cell r="A431" t="str">
            <v>RHNS-SHNGABR</v>
          </cell>
          <cell r="B431" t="str">
            <v>VAR_fout</v>
          </cell>
          <cell r="C431" t="str">
            <v>RHNS-SHNGA</v>
          </cell>
          <cell r="H431">
            <v>0.13954661307632213</v>
          </cell>
          <cell r="I431">
            <v>0.15628226045342458</v>
          </cell>
          <cell r="J431">
            <v>0.1603832177028352</v>
          </cell>
        </row>
        <row r="432">
          <cell r="A432" t="str">
            <v>RHNS-SHNGABR</v>
          </cell>
          <cell r="B432" t="str">
            <v>VAR_fin</v>
          </cell>
          <cell r="C432" t="str">
            <v>RNGA</v>
          </cell>
          <cell r="H432">
            <v>0.14540104019702896</v>
          </cell>
          <cell r="I432">
            <v>0.16283502885207116</v>
          </cell>
          <cell r="J432">
            <v>0.16710793538728147</v>
          </cell>
        </row>
        <row r="433">
          <cell r="A433" t="str">
            <v>RHNS-SHNGABR</v>
          </cell>
          <cell r="B433" t="str">
            <v>VAR_ncap</v>
          </cell>
          <cell r="C433" t="str">
            <v>-</v>
          </cell>
          <cell r="H433">
            <v>5.5868415084990202E-3</v>
          </cell>
          <cell r="I433">
            <v>5.3004043183724403E-3</v>
          </cell>
          <cell r="J433">
            <v>5.9700774379834896E-3</v>
          </cell>
        </row>
        <row r="434">
          <cell r="A434" t="str">
            <v>RHNS-SHNGABR</v>
          </cell>
          <cell r="B434" t="str">
            <v>VAR_cap</v>
          </cell>
          <cell r="C434" t="str">
            <v>-</v>
          </cell>
          <cell r="H434">
            <v>1.0205515740469434E-2</v>
          </cell>
          <cell r="I434">
            <v>1.1428049176896812E-2</v>
          </cell>
          <cell r="J434">
            <v>1.2179924030546487E-2</v>
          </cell>
        </row>
        <row r="435">
          <cell r="A435" t="str">
            <v>D-RHNM_LTH_CHPNGA</v>
          </cell>
          <cell r="B435" t="str">
            <v>VAR_fout</v>
          </cell>
          <cell r="C435" t="str">
            <v>RHSA_LTH</v>
          </cell>
          <cell r="H435">
            <v>1.0374547377193617</v>
          </cell>
          <cell r="I435">
            <v>0.58648613202815747</v>
          </cell>
          <cell r="J435">
            <v>1.506306578679554</v>
          </cell>
        </row>
        <row r="436">
          <cell r="A436" t="str">
            <v>D-RHNM_LTH_CHPNGA</v>
          </cell>
          <cell r="B436" t="str">
            <v>VAR_fout</v>
          </cell>
          <cell r="C436" t="str">
            <v>LTH</v>
          </cell>
          <cell r="H436">
            <v>1.8196969471517789E-3</v>
          </cell>
          <cell r="I436">
            <v>3.2924034843158576E-3</v>
          </cell>
          <cell r="J436">
            <v>5.6470367982005649E-3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RHNM_LTH_CHPNGA_ON</v>
          </cell>
          <cell r="H437">
            <v>1.4801539403340771E-2</v>
          </cell>
          <cell r="I437">
            <v>0.73547417653655067</v>
          </cell>
          <cell r="J437"/>
        </row>
        <row r="438">
          <cell r="A438" t="str">
            <v>D-RHNM_LTH_CHPNGA</v>
          </cell>
          <cell r="B438" t="str">
            <v>VAR_fin</v>
          </cell>
          <cell r="C438" t="str">
            <v>RHNM_LTH_CHPNGA</v>
          </cell>
          <cell r="H438">
            <v>1.054075974069854</v>
          </cell>
          <cell r="I438">
            <v>1.3252527120490245</v>
          </cell>
          <cell r="J438">
            <v>1.5119536154777538</v>
          </cell>
        </row>
        <row r="439">
          <cell r="A439" t="str">
            <v>RHNM-SHELCHP</v>
          </cell>
          <cell r="B439" t="str">
            <v>VAR_fout</v>
          </cell>
          <cell r="C439" t="str">
            <v>RHNM-SHAELCH</v>
          </cell>
          <cell r="H439">
            <v>2.1972639074410822</v>
          </cell>
          <cell r="I439">
            <v>2.5072446623896596</v>
          </cell>
          <cell r="J439">
            <v>2.9863395397535988</v>
          </cell>
        </row>
        <row r="440">
          <cell r="A440" t="str">
            <v>RHNM-SHELCHP</v>
          </cell>
          <cell r="B440" t="str">
            <v>VAR_fin</v>
          </cell>
          <cell r="C440" t="str">
            <v>RHNM_ELC</v>
          </cell>
          <cell r="H440">
            <v>0.61620737155189409</v>
          </cell>
          <cell r="I440">
            <v>0.69151187106106282</v>
          </cell>
          <cell r="J440">
            <v>0.79054429510555446</v>
          </cell>
        </row>
        <row r="441">
          <cell r="A441" t="str">
            <v>RHNM-SHELCHP</v>
          </cell>
          <cell r="B441" t="str">
            <v>VAR_fin</v>
          </cell>
          <cell r="C441" t="str">
            <v>RHNMELCHPC</v>
          </cell>
          <cell r="H441">
            <v>2.1972639074410822</v>
          </cell>
          <cell r="I441">
            <v>2.5072446623896596</v>
          </cell>
          <cell r="J441">
            <v>2.9863395397535988</v>
          </cell>
        </row>
        <row r="442">
          <cell r="A442" t="str">
            <v>RHNM-SHELCHP</v>
          </cell>
          <cell r="B442" t="str">
            <v>VAR_ncap</v>
          </cell>
          <cell r="C442" t="str">
            <v>-</v>
          </cell>
          <cell r="H442">
            <v>3.9125756471512799E-2</v>
          </cell>
          <cell r="I442">
            <v>0.101662350876045</v>
          </cell>
          <cell r="J442">
            <v>0.14147092558198901</v>
          </cell>
        </row>
        <row r="443">
          <cell r="A443" t="str">
            <v>RHNM-SHELCHP</v>
          </cell>
          <cell r="B443" t="str">
            <v>VAR_cap</v>
          </cell>
          <cell r="C443" t="str">
            <v>-</v>
          </cell>
          <cell r="H443">
            <v>0.1705590862261078</v>
          </cell>
          <cell r="I443">
            <v>0.1946150203280109</v>
          </cell>
          <cell r="J443">
            <v>0.23180066237193542</v>
          </cell>
        </row>
        <row r="444">
          <cell r="A444" t="str">
            <v>D-IH2R</v>
          </cell>
          <cell r="B444" t="str">
            <v>VAR_fout</v>
          </cell>
          <cell r="C444" t="str">
            <v>IH2</v>
          </cell>
          <cell r="H444">
            <v>7.5493771870259571E-4</v>
          </cell>
          <cell r="I444">
            <v>5.3144223834367176E-4</v>
          </cell>
          <cell r="J444">
            <v>2.3280611113937155E-2</v>
          </cell>
        </row>
        <row r="445">
          <cell r="A445" t="str">
            <v>D-IH2R</v>
          </cell>
          <cell r="B445" t="str">
            <v>VAR_fin</v>
          </cell>
          <cell r="C445" t="str">
            <v>H2</v>
          </cell>
          <cell r="H445">
            <v>7.5493771870259571E-4</v>
          </cell>
          <cell r="I445">
            <v>5.3144223834367176E-4</v>
          </cell>
          <cell r="J445">
            <v>2.3280611113937155E-2</v>
          </cell>
        </row>
        <row r="446">
          <cell r="A446" t="str">
            <v>D-IH2R</v>
          </cell>
          <cell r="B446" t="str">
            <v>VAR_ncap</v>
          </cell>
          <cell r="C446" t="str">
            <v>-</v>
          </cell>
          <cell r="H446">
            <v>4.5950625013365003E-5</v>
          </cell>
          <cell r="I446">
            <v>6.4028007582739698E-5</v>
          </cell>
          <cell r="J446">
            <v>2.2752956400701298E-3</v>
          </cell>
        </row>
        <row r="447">
          <cell r="A447" t="str">
            <v>D-IH2R</v>
          </cell>
          <cell r="B447" t="str">
            <v>VAR_cap</v>
          </cell>
          <cell r="C447" t="str">
            <v>-</v>
          </cell>
          <cell r="H447">
            <v>7.2231331350055595E-5</v>
          </cell>
          <cell r="I447">
            <v>7.2166870660155097E-5</v>
          </cell>
          <cell r="J447">
            <v>2.2972265930539301E-3</v>
          </cell>
        </row>
        <row r="448">
          <cell r="A448" t="str">
            <v>RHEM-SHSTG-ELC</v>
          </cell>
          <cell r="B448" t="str">
            <v>VAR_fout</v>
          </cell>
          <cell r="C448" t="str">
            <v>RHEM-SHAELCB</v>
          </cell>
          <cell r="H448">
            <v>7.1289724832766452E-4</v>
          </cell>
          <cell r="I448">
            <v>6.1766342522404094E-4</v>
          </cell>
          <cell r="J448">
            <v>7.5514783454070516E-4</v>
          </cell>
        </row>
        <row r="449">
          <cell r="A449" t="str">
            <v>RHEM-SHSTG-ELC</v>
          </cell>
          <cell r="B449" t="str">
            <v>VAR_fout</v>
          </cell>
          <cell r="C449" t="str">
            <v>AUX_RHEM-SHSTG-ELC_OUT</v>
          </cell>
          <cell r="H449">
            <v>7.1361014557599174E-4</v>
          </cell>
          <cell r="I449">
            <v>6.1828108864926473E-4</v>
          </cell>
          <cell r="J449">
            <v>7.5590298237524628E-4</v>
          </cell>
        </row>
        <row r="450">
          <cell r="A450" t="str">
            <v>RHEM-SHSTG-ELC</v>
          </cell>
          <cell r="B450" t="str">
            <v>VAR_fin</v>
          </cell>
          <cell r="C450" t="str">
            <v>RHEM-SHAELCB</v>
          </cell>
          <cell r="H450">
            <v>7.1301995278436666E-4</v>
          </cell>
          <cell r="I450">
            <v>6.1791394797441012E-4</v>
          </cell>
          <cell r="J450">
            <v>7.5537880393361783E-4</v>
          </cell>
        </row>
        <row r="451">
          <cell r="A451" t="str">
            <v>RHEM-SHSTG-ELC</v>
          </cell>
          <cell r="B451" t="str">
            <v>VAR_ncap</v>
          </cell>
          <cell r="C451" t="str">
            <v>-</v>
          </cell>
          <cell r="H451">
            <v>9.8316494857505405E-6</v>
          </cell>
          <cell r="I451">
            <v>8.6531640321637498E-5</v>
          </cell>
          <cell r="J451">
            <v>2.6059334283495699E-5</v>
          </cell>
        </row>
        <row r="452">
          <cell r="A452" t="str">
            <v>RHEM-SHSTG-ELC</v>
          </cell>
          <cell r="B452" t="str">
            <v>VAR_cap</v>
          </cell>
          <cell r="C452" t="str">
            <v>-</v>
          </cell>
          <cell r="H452">
            <v>1.0448305037700015E-4</v>
          </cell>
          <cell r="I452">
            <v>9.3214136466636798E-5</v>
          </cell>
          <cell r="J452">
            <v>8.7571689147056673E-5</v>
          </cell>
        </row>
        <row r="453">
          <cell r="A453" t="str">
            <v>RHNM-SHLTHCHPWOD</v>
          </cell>
          <cell r="B453" t="str">
            <v>VAR_ncap</v>
          </cell>
          <cell r="C453" t="str">
            <v>-</v>
          </cell>
          <cell r="H453">
            <v>3.0105318378417299E-5</v>
          </cell>
          <cell r="I453">
            <v>1.6335651246679501E-5</v>
          </cell>
          <cell r="J453">
            <v>9.5050466907369799E-6</v>
          </cell>
        </row>
        <row r="454">
          <cell r="A454" t="str">
            <v>RHNM-SHLTHCHPWOD</v>
          </cell>
          <cell r="B454" t="str">
            <v>VAR_cap</v>
          </cell>
          <cell r="C454" t="str">
            <v>-</v>
          </cell>
          <cell r="H454">
            <v>4.1047721450291897E-5</v>
          </cell>
          <cell r="I454">
            <v>3.1248951080810905E-5</v>
          </cell>
          <cell r="J454">
            <v>1.5912731369561497E-5</v>
          </cell>
        </row>
        <row r="455">
          <cell r="A455" t="str">
            <v>ITOT-SWHDEM</v>
          </cell>
          <cell r="B455" t="str">
            <v>VAR_fout</v>
          </cell>
          <cell r="C455" t="str">
            <v>ITOT-SWHD</v>
          </cell>
          <cell r="H455">
            <v>77.328450671176682</v>
          </cell>
          <cell r="I455">
            <v>77.59273512249186</v>
          </cell>
          <cell r="J455">
            <v>78.069606244697212</v>
          </cell>
        </row>
        <row r="456">
          <cell r="A456" t="str">
            <v>ITOT-SWHDEM</v>
          </cell>
          <cell r="B456" t="str">
            <v>VAR_fin</v>
          </cell>
          <cell r="C456" t="str">
            <v>ITOT-SWHNGAH</v>
          </cell>
          <cell r="H456">
            <v>2.3022100126352588E-2</v>
          </cell>
          <cell r="I456">
            <v>0.21312419171079733</v>
          </cell>
          <cell r="J456">
            <v>0.18033214407019907</v>
          </cell>
        </row>
        <row r="457">
          <cell r="A457" t="str">
            <v>ITOT-SWHDEM</v>
          </cell>
          <cell r="B457" t="str">
            <v>VAR_fin</v>
          </cell>
          <cell r="C457" t="str">
            <v>ITOT-SWH</v>
          </cell>
          <cell r="H457">
            <v>58.234505897429962</v>
          </cell>
          <cell r="I457">
            <v>56.485143911363757</v>
          </cell>
          <cell r="J457">
            <v>47.525871285215395</v>
          </cell>
        </row>
        <row r="458">
          <cell r="A458" t="str">
            <v>ITOT-SWHDEM</v>
          </cell>
          <cell r="B458" t="str">
            <v>VAR_fin</v>
          </cell>
          <cell r="C458" t="str">
            <v>ITOT-SWHELCH</v>
          </cell>
          <cell r="H458">
            <v>6.242118357332056</v>
          </cell>
          <cell r="I458">
            <v>6.2422081021355877</v>
          </cell>
          <cell r="J458">
            <v>13.050000278334863</v>
          </cell>
        </row>
        <row r="459">
          <cell r="A459" t="str">
            <v>ITOT-SWHDEM</v>
          </cell>
          <cell r="B459" t="str">
            <v>VAR_fin</v>
          </cell>
          <cell r="C459" t="str">
            <v>ITOT-SWHC</v>
          </cell>
          <cell r="H459">
            <v>1.5905001592646613</v>
          </cell>
          <cell r="I459">
            <v>3.3655156993780428</v>
          </cell>
          <cell r="J459">
            <v>5.9730191113416478</v>
          </cell>
        </row>
        <row r="460">
          <cell r="A460" t="str">
            <v>ITOT-SWHDEM</v>
          </cell>
          <cell r="B460" t="str">
            <v>VAR_fin</v>
          </cell>
          <cell r="C460" t="str">
            <v>ITOT-SWHELC</v>
          </cell>
          <cell r="H460">
            <v>11.205098506650472</v>
          </cell>
          <cell r="I460">
            <v>11.201387241870727</v>
          </cell>
          <cell r="J460">
            <v>11.254956806083122</v>
          </cell>
        </row>
        <row r="461">
          <cell r="A461" t="str">
            <v>ITOT-SWHDEM</v>
          </cell>
          <cell r="B461" t="str">
            <v>VAR_fin</v>
          </cell>
          <cell r="C461" t="str">
            <v>ITOT-SWHSOL</v>
          </cell>
          <cell r="H461">
            <v>3.3239286816356045E-2</v>
          </cell>
          <cell r="I461">
            <v>8.5391348788570187E-2</v>
          </cell>
          <cell r="J461">
            <v>8.5467440912796969E-2</v>
          </cell>
        </row>
        <row r="462">
          <cell r="A462" t="str">
            <v>D-RHNS_NKEV_GAS_ELC_CHP</v>
          </cell>
          <cell r="B462" t="str">
            <v>VAR_fout</v>
          </cell>
          <cell r="C462" t="str">
            <v>RHNS_ELC</v>
          </cell>
          <cell r="H462">
            <v>4.1273043235584865E-4</v>
          </cell>
          <cell r="I462">
            <v>3.0638800960041502E-4</v>
          </cell>
          <cell r="J462">
            <v>2.0675518759174399E-4</v>
          </cell>
        </row>
        <row r="463">
          <cell r="A463" t="str">
            <v>D-RHNS_NKEV_GAS_ELC_CHP</v>
          </cell>
          <cell r="B463" t="str">
            <v>VAR_fout</v>
          </cell>
          <cell r="C463" t="str">
            <v>ELC5</v>
          </cell>
          <cell r="H463">
            <v>1.3770676137721583E-4</v>
          </cell>
          <cell r="I463">
            <v>1.0460314254712867E-4</v>
          </cell>
          <cell r="J463">
            <v>6.5687762887525663E-5</v>
          </cell>
        </row>
        <row r="464">
          <cell r="A464" t="str">
            <v>D-RHNS_NKEV_GAS_ELC_CHP</v>
          </cell>
          <cell r="B464" t="str">
            <v>VAR_fin</v>
          </cell>
          <cell r="C464" t="str">
            <v>RHNS_NKEV_GAS_ELC_CHP</v>
          </cell>
          <cell r="H464">
            <v>5.504371937330645E-4</v>
          </cell>
          <cell r="I464">
            <v>4.1099115214754357E-4</v>
          </cell>
          <cell r="J464">
            <v>2.7244295047926969E-4</v>
          </cell>
        </row>
        <row r="465">
          <cell r="A465" t="str">
            <v>RHNM-SHSTG-NGAHP</v>
          </cell>
          <cell r="B465" t="str">
            <v>VAR_fout</v>
          </cell>
          <cell r="C465" t="str">
            <v>RHNM-SHANGAH</v>
          </cell>
          <cell r="H465">
            <v>5.3522086479513925E-2</v>
          </cell>
          <cell r="I465">
            <v>6.2537195854729999E-2</v>
          </cell>
          <cell r="J465">
            <v>0.13946493810299473</v>
          </cell>
        </row>
        <row r="466">
          <cell r="A466" t="str">
            <v>RHNM-SHSTG-NGAHP</v>
          </cell>
          <cell r="B466" t="str">
            <v>VAR_fout</v>
          </cell>
          <cell r="C466" t="str">
            <v>AUX_RHNM-SHSTG-NGAHP_OUT</v>
          </cell>
          <cell r="H466">
            <v>5.3575608565993506E-2</v>
          </cell>
          <cell r="I466">
            <v>6.2599733050584708E-2</v>
          </cell>
          <cell r="J466">
            <v>0.13960440304109775</v>
          </cell>
        </row>
        <row r="467">
          <cell r="A467" t="str">
            <v>RHNM-SHSTG-NGAHP</v>
          </cell>
          <cell r="B467" t="str">
            <v>VAR_fin</v>
          </cell>
          <cell r="C467" t="str">
            <v>RHNM-SHANGAH</v>
          </cell>
          <cell r="H467">
            <v>5.352559730255841E-2</v>
          </cell>
          <cell r="I467">
            <v>6.2541030601345846E-2</v>
          </cell>
          <cell r="J467">
            <v>0.13946868167765694</v>
          </cell>
        </row>
        <row r="468">
          <cell r="A468" t="str">
            <v>RHNM-SHSTG-NGAHP</v>
          </cell>
          <cell r="B468" t="str">
            <v>VAR_ncap</v>
          </cell>
          <cell r="C468" t="str">
            <v>-</v>
          </cell>
          <cell r="H468">
            <v>5.1265899900968101E-3</v>
          </cell>
          <cell r="I468">
            <v>9.5823045337037598E-3</v>
          </cell>
          <cell r="J468">
            <v>1.81117796632243E-2</v>
          </cell>
        </row>
        <row r="469">
          <cell r="A469" t="str">
            <v>RHNM-SHSTG-NGAHP</v>
          </cell>
          <cell r="B469" t="str">
            <v>VAR_cap</v>
          </cell>
          <cell r="C469" t="str">
            <v>-</v>
          </cell>
          <cell r="H469">
            <v>1.7588143882490054E-2</v>
          </cell>
          <cell r="I469">
            <v>2.1079559463686892E-2</v>
          </cell>
          <cell r="J469">
            <v>2.722552107576438E-2</v>
          </cell>
        </row>
        <row r="470">
          <cell r="A470" t="str">
            <v>D-IBIO</v>
          </cell>
          <cell r="B470" t="str">
            <v>VAR_fout</v>
          </cell>
          <cell r="C470" t="str">
            <v>IBIO</v>
          </cell>
          <cell r="H470">
            <v>6.3941079196182695</v>
          </cell>
          <cell r="I470">
            <v>6.3941958594112709</v>
          </cell>
          <cell r="J470">
            <v>8.6224114246532508</v>
          </cell>
        </row>
        <row r="471">
          <cell r="A471" t="str">
            <v>D-IBIO</v>
          </cell>
          <cell r="B471" t="str">
            <v>VAR_fin</v>
          </cell>
          <cell r="C471" t="str">
            <v>BIO</v>
          </cell>
          <cell r="H471">
            <v>6.3941079196182695</v>
          </cell>
          <cell r="I471">
            <v>6.3941958594112709</v>
          </cell>
          <cell r="J471">
            <v>8.6224114246532508</v>
          </cell>
        </row>
        <row r="472">
          <cell r="A472" t="str">
            <v>D-RHES_KEV_WOD_ELC_CHP</v>
          </cell>
          <cell r="B472" t="str">
            <v>VAR_fout</v>
          </cell>
          <cell r="C472" t="str">
            <v>RHES_ELC</v>
          </cell>
          <cell r="H472">
            <v>6.1438333064638617E-5</v>
          </cell>
          <cell r="I472">
            <v>5.0109944134397322E-5</v>
          </cell>
          <cell r="J472">
            <v>2.7676068021008443E-5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ELC5</v>
          </cell>
          <cell r="H473">
            <v>4.9503638297502469E-5</v>
          </cell>
          <cell r="I473">
            <v>3.9626536161726707E-5</v>
          </cell>
          <cell r="J473">
            <v>2.1972762683091232E-5</v>
          </cell>
        </row>
        <row r="474">
          <cell r="A474" t="str">
            <v>D-RHES_KEV_WOD_ELC_CHP</v>
          </cell>
          <cell r="B474" t="str">
            <v>VAR_fin</v>
          </cell>
          <cell r="C474" t="str">
            <v>RHES_KEV_WOD_ELC_CHP</v>
          </cell>
          <cell r="H474">
            <v>1.0907140008670963E-4</v>
          </cell>
          <cell r="I474">
            <v>8.8083812597445851E-5</v>
          </cell>
          <cell r="J474">
            <v>4.8122401149177974E-5</v>
          </cell>
        </row>
        <row r="475">
          <cell r="A475" t="str">
            <v>RHNS-SHLFOBR</v>
          </cell>
          <cell r="B475" t="str">
            <v>VAR_fout</v>
          </cell>
          <cell r="C475" t="str">
            <v>CO2_R</v>
          </cell>
          <cell r="H475">
            <v>6.4090648932357803</v>
          </cell>
          <cell r="I475">
            <v>6.8390633142522201</v>
          </cell>
        </row>
        <row r="476">
          <cell r="A476" t="str">
            <v>RHNS-SHLFOBR</v>
          </cell>
          <cell r="B476" t="str">
            <v>VAR_fout</v>
          </cell>
          <cell r="C476" t="str">
            <v>RHNS-SHLFO</v>
          </cell>
          <cell r="H476">
            <v>8.2565378109437759E-2</v>
          </cell>
          <cell r="I476">
            <v>8.8107115068237235E-2</v>
          </cell>
        </row>
        <row r="477">
          <cell r="A477" t="str">
            <v>RHNS-SHLFOBR</v>
          </cell>
          <cell r="B477" t="str">
            <v>VAR_fin</v>
          </cell>
          <cell r="C477" t="str">
            <v>RLFO</v>
          </cell>
          <cell r="H477">
            <v>8.6961531794243929E-2</v>
          </cell>
          <cell r="I477">
            <v>9.2795974413191637E-2</v>
          </cell>
        </row>
        <row r="478">
          <cell r="A478" t="str">
            <v>RHNS-SHLFOBR</v>
          </cell>
          <cell r="B478" t="str">
            <v>VAR_ncap</v>
          </cell>
          <cell r="C478" t="str">
            <v>-</v>
          </cell>
        </row>
        <row r="479">
          <cell r="A479" t="str">
            <v>RHNS-SHLFOBR</v>
          </cell>
          <cell r="B479" t="str">
            <v>VAR_cap</v>
          </cell>
          <cell r="C479" t="str">
            <v>-</v>
          </cell>
          <cell r="H479">
            <v>3.6238291344081089E-2</v>
          </cell>
          <cell r="I479">
            <v>6.4185985968360001E-3</v>
          </cell>
        </row>
        <row r="480">
          <cell r="A480" t="str">
            <v>D-SNGA</v>
          </cell>
          <cell r="B480" t="str">
            <v>VAR_fout</v>
          </cell>
          <cell r="C480" t="str">
            <v>CO2</v>
          </cell>
          <cell r="H480">
            <v>1761.21669687194</v>
          </cell>
          <cell r="I480">
            <v>1696.34651965066</v>
          </cell>
          <cell r="J480">
            <v>1325.6274034508599</v>
          </cell>
        </row>
        <row r="481">
          <cell r="A481" t="str">
            <v>D-SNGA</v>
          </cell>
          <cell r="B481" t="str">
            <v>VAR_fout</v>
          </cell>
          <cell r="C481" t="str">
            <v>SNGA</v>
          </cell>
          <cell r="H481">
            <v>31.139976050952789</v>
          </cell>
          <cell r="I481">
            <v>29.981314112796145</v>
          </cell>
          <cell r="J481">
            <v>23.429199589662847</v>
          </cell>
        </row>
        <row r="482">
          <cell r="A482" t="str">
            <v>D-SNGA</v>
          </cell>
          <cell r="B482" t="str">
            <v>VAR_fin</v>
          </cell>
          <cell r="C482" t="str">
            <v>NGA</v>
          </cell>
          <cell r="H482">
            <v>31.227246398438709</v>
          </cell>
          <cell r="I482">
            <v>30.077065951252845</v>
          </cell>
          <cell r="J482">
            <v>23.504031976079137</v>
          </cell>
        </row>
        <row r="483">
          <cell r="A483" t="str">
            <v>D-SNGA</v>
          </cell>
          <cell r="B483" t="str">
            <v>VAR_fin</v>
          </cell>
          <cell r="C483" t="str">
            <v>BNGA</v>
          </cell>
          <cell r="H483">
            <v>1.221137004753254E-2</v>
          </cell>
          <cell r="I483">
            <v>2.8400563768829403E-5</v>
          </cell>
          <cell r="J483">
            <v>1.6647037353039415E-5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H484">
            <v>7.1774634905430497E-8</v>
          </cell>
          <cell r="I484">
            <v>1.03957752355346E-7</v>
          </cell>
          <cell r="J484">
            <v>8.4083687875955701E-2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H485">
            <v>2.235052407145123</v>
          </cell>
          <cell r="I485">
            <v>2.2350525111028752</v>
          </cell>
          <cell r="J485">
            <v>1.2049744998425509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H486">
            <v>0.73223571122515074</v>
          </cell>
          <cell r="I486">
            <v>0.73019097733164706</v>
          </cell>
          <cell r="J486">
            <v>0.72613554398198954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H487">
            <v>0.73223571122515074</v>
          </cell>
          <cell r="I487">
            <v>0.73019097733164706</v>
          </cell>
          <cell r="J487">
            <v>0.72613554398198954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H488">
            <v>6.1565805963610378</v>
          </cell>
          <cell r="I488">
            <v>6.0229129508258881</v>
          </cell>
          <cell r="J488">
            <v>6.0124808648946715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H489">
            <v>10.347194279598378</v>
          </cell>
          <cell r="I489">
            <v>10.094267515350651</v>
          </cell>
          <cell r="J489">
            <v>10.020801441491118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H490">
            <v>6.1565805963610378</v>
          </cell>
          <cell r="I490">
            <v>6.0229129508258881</v>
          </cell>
          <cell r="J490">
            <v>6.0124808648946715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H491">
            <v>0.23722780611292801</v>
          </cell>
          <cell r="I491">
            <v>9.4689391279991098E-2</v>
          </cell>
          <cell r="J491">
            <v>0.17222161918336601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H492">
            <v>0.33878947782173108</v>
          </cell>
          <cell r="I492">
            <v>0.33191671079950713</v>
          </cell>
          <cell r="J492">
            <v>0.3412858458580269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H493">
            <v>2.36709807975563</v>
          </cell>
          <cell r="I493">
            <v>3.4269221433473631</v>
          </cell>
          <cell r="J493">
            <v>3.8620248304620723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H494">
            <v>5.5603495500849043E-4</v>
          </cell>
          <cell r="I494">
            <v>5.0954246848603772E-2</v>
          </cell>
          <cell r="J494">
            <v>5.4828693063262435E-2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H495">
            <v>2.3676515892441223</v>
          </cell>
          <cell r="I495">
            <v>3.477873825457654</v>
          </cell>
          <cell r="J495">
            <v>3.9168509554725319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H496">
            <v>6.6754949849583056E-3</v>
          </cell>
          <cell r="I496">
            <v>2.7600125661782233E-3</v>
          </cell>
          <cell r="J496">
            <v>2.8941768511987907E-3</v>
          </cell>
        </row>
        <row r="497">
          <cell r="A497" t="str">
            <v>RHEM-SHSTG-SOL</v>
          </cell>
          <cell r="B497" t="str">
            <v>VAR_fout</v>
          </cell>
          <cell r="C497" t="str">
            <v>AUX_RHEM-SHSTG-SOL_OUT</v>
          </cell>
          <cell r="H497">
            <v>6.6821704799432512E-3</v>
          </cell>
          <cell r="I497">
            <v>2.762772578744398E-3</v>
          </cell>
          <cell r="J497">
            <v>2.8970710280499905E-3</v>
          </cell>
        </row>
        <row r="498">
          <cell r="A498" t="str">
            <v>RHEM-SHSTG-SOL</v>
          </cell>
          <cell r="B498" t="str">
            <v>VAR_fin</v>
          </cell>
          <cell r="C498" t="str">
            <v>RHEM-SHASOL</v>
          </cell>
          <cell r="H498">
            <v>6.6761792795524679E-3</v>
          </cell>
          <cell r="I498">
            <v>2.7609267855731711E-3</v>
          </cell>
          <cell r="J498">
            <v>2.8951551231385436E-3</v>
          </cell>
        </row>
        <row r="499">
          <cell r="A499" t="str">
            <v>RHEM-SHSTG-SOL</v>
          </cell>
          <cell r="B499" t="str">
            <v>VAR_ncap</v>
          </cell>
          <cell r="C499" t="str">
            <v>-</v>
          </cell>
          <cell r="H499">
            <v>2.23033851478434E-5</v>
          </cell>
          <cell r="I499">
            <v>4.40711699607543E-4</v>
          </cell>
          <cell r="J499">
            <v>1.52243572841643E-4</v>
          </cell>
        </row>
        <row r="500">
          <cell r="A500" t="str">
            <v>RHEM-SHSTG-SOL</v>
          </cell>
          <cell r="B500" t="str">
            <v>VAR_cap</v>
          </cell>
          <cell r="C500" t="str">
            <v>-</v>
          </cell>
          <cell r="H500">
            <v>4.2011758802700996E-3</v>
          </cell>
          <cell r="I500">
            <v>4.6304290348611799E-4</v>
          </cell>
          <cell r="J500">
            <v>4.8151704023547803E-4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ITOT-ELS</v>
          </cell>
          <cell r="J501">
            <v>3.4157870087814941E-6</v>
          </cell>
        </row>
        <row r="502">
          <cell r="A502" t="str">
            <v>ITOT-SWHCONBR10</v>
          </cell>
          <cell r="B502" t="str">
            <v>VAR_fout</v>
          </cell>
          <cell r="C502" t="str">
            <v>ITOT-SWHC</v>
          </cell>
          <cell r="J502">
            <v>2.7614935867632868E-5</v>
          </cell>
        </row>
        <row r="503">
          <cell r="A503" t="str">
            <v>ITOT-SWHCONBR10</v>
          </cell>
          <cell r="B503" t="str">
            <v>VAR_fin</v>
          </cell>
          <cell r="C503" t="str">
            <v>CON</v>
          </cell>
          <cell r="J503">
            <v>3.2099260104277389E-5</v>
          </cell>
        </row>
        <row r="504">
          <cell r="A504" t="str">
            <v>ITOT-SWHCONBR10</v>
          </cell>
          <cell r="B504" t="str">
            <v>VAR_ncap</v>
          </cell>
          <cell r="C504" t="str">
            <v>-</v>
          </cell>
          <cell r="J504">
            <v>1.4938972178704E-6</v>
          </cell>
        </row>
        <row r="505">
          <cell r="A505" t="str">
            <v>ITOT-SWHCONBR10</v>
          </cell>
          <cell r="B505" t="str">
            <v>VAR_cap</v>
          </cell>
          <cell r="C505" t="str">
            <v>-</v>
          </cell>
          <cell r="J505">
            <v>1.4938972178704E-6</v>
          </cell>
        </row>
        <row r="506">
          <cell r="A506" t="str">
            <v>SCOM-SHSTG</v>
          </cell>
          <cell r="B506" t="str">
            <v>VAR_fout</v>
          </cell>
          <cell r="C506" t="str">
            <v>AUX_SCOM-SHSTG_OUT</v>
          </cell>
          <cell r="H506">
            <v>6.0609795103785826E-5</v>
          </cell>
          <cell r="I506">
            <v>6.0773738796866848E-6</v>
          </cell>
          <cell r="J506">
            <v>2.672067340402204E-4</v>
          </cell>
        </row>
        <row r="507">
          <cell r="A507" t="str">
            <v>SCOM-SHSTG</v>
          </cell>
          <cell r="B507" t="str">
            <v>VAR_fout</v>
          </cell>
          <cell r="C507" t="str">
            <v>SCOM-SHD</v>
          </cell>
          <cell r="H507">
            <v>6.0677214230708892E-5</v>
          </cell>
          <cell r="I507">
            <v>6.0773738796866772E-6</v>
          </cell>
          <cell r="J507">
            <v>2.672067340402204E-4</v>
          </cell>
        </row>
        <row r="508">
          <cell r="A508" t="str">
            <v>SCOM-SHSTG</v>
          </cell>
          <cell r="B508" t="str">
            <v>VAR_fin</v>
          </cell>
          <cell r="C508" t="str">
            <v>AUX_SCOM-SHSTG_IN</v>
          </cell>
          <cell r="H508">
            <v>4.0336844117947444E-5</v>
          </cell>
          <cell r="I508">
            <v>7.4979642472726528E-6</v>
          </cell>
          <cell r="J508">
            <v>2.6994699068696608E-4</v>
          </cell>
        </row>
        <row r="509">
          <cell r="A509" t="str">
            <v>SCOM-SHSTG</v>
          </cell>
          <cell r="B509" t="str">
            <v>VAR_fin</v>
          </cell>
          <cell r="C509" t="str">
            <v>SCOM-SHD</v>
          </cell>
          <cell r="H509">
            <v>4.0336844117947444E-5</v>
          </cell>
          <cell r="I509">
            <v>7.4979642472726528E-6</v>
          </cell>
          <cell r="J509">
            <v>2.6994699068696608E-4</v>
          </cell>
        </row>
        <row r="510">
          <cell r="A510" t="str">
            <v>SCOM-SHSTG</v>
          </cell>
          <cell r="B510" t="str">
            <v>VAR_ncap</v>
          </cell>
          <cell r="C510" t="str">
            <v>-</v>
          </cell>
          <cell r="H510">
            <v>6.8191743545729203E-5</v>
          </cell>
          <cell r="I510">
            <v>3.45293109678398E-6</v>
          </cell>
          <cell r="J510">
            <v>6.3813730690901604E-5</v>
          </cell>
        </row>
        <row r="511">
          <cell r="A511" t="str">
            <v>SCOM-SHSTG</v>
          </cell>
          <cell r="B511" t="str">
            <v>VAR_cap</v>
          </cell>
          <cell r="C511" t="str">
            <v>-</v>
          </cell>
          <cell r="H511">
            <v>1.7159526145013761E-4</v>
          </cell>
          <cell r="I511">
            <v>1.075209193962867E-4</v>
          </cell>
          <cell r="J511">
            <v>1.2097490905489814E-4</v>
          </cell>
        </row>
        <row r="512">
          <cell r="A512" t="str">
            <v>D-RNGA</v>
          </cell>
          <cell r="B512" t="str">
            <v>VAR_fout</v>
          </cell>
          <cell r="C512" t="str">
            <v>CO2</v>
          </cell>
          <cell r="H512">
            <v>2352.6071619740701</v>
          </cell>
          <cell r="I512">
            <v>2612.27107522392</v>
          </cell>
          <cell r="J512">
            <v>2132.3776271710999</v>
          </cell>
        </row>
        <row r="513">
          <cell r="A513" t="str">
            <v>D-RNGA</v>
          </cell>
          <cell r="B513" t="str">
            <v>VAR_fout</v>
          </cell>
          <cell r="C513" t="str">
            <v>RNGA</v>
          </cell>
          <cell r="H513">
            <v>41.592382742905059</v>
          </cell>
          <cell r="I513">
            <v>46.169397854500644</v>
          </cell>
          <cell r="J513">
            <v>37.687732622502232</v>
          </cell>
        </row>
        <row r="514">
          <cell r="A514" t="str">
            <v>D-RNGA</v>
          </cell>
          <cell r="B514" t="str">
            <v>VAR_fin</v>
          </cell>
          <cell r="C514" t="str">
            <v>NGA</v>
          </cell>
          <cell r="H514">
            <v>41.712892942802597</v>
          </cell>
          <cell r="I514">
            <v>46.316863035885007</v>
          </cell>
          <cell r="J514">
            <v>37.808113956934349</v>
          </cell>
        </row>
        <row r="515">
          <cell r="A515" t="str">
            <v>D-RNGA</v>
          </cell>
          <cell r="B515" t="str">
            <v>VAR_fin</v>
          </cell>
          <cell r="C515" t="str">
            <v>BNGA</v>
          </cell>
          <cell r="H515">
            <v>1.2361640727189543E-2</v>
          </cell>
          <cell r="I515">
            <v>2.8481370638635486E-5</v>
          </cell>
          <cell r="J515">
            <v>1.6634433371167982E-5</v>
          </cell>
        </row>
        <row r="516">
          <cell r="A516" t="str">
            <v>D-RNGA</v>
          </cell>
          <cell r="B516" t="str">
            <v>VAR_ncap</v>
          </cell>
          <cell r="C516" t="str">
            <v>-</v>
          </cell>
          <cell r="H516">
            <v>3.8620450515577502E-8</v>
          </cell>
          <cell r="I516">
            <v>6.2800881690752099E-8</v>
          </cell>
          <cell r="J516">
            <v>0.394045370740431</v>
          </cell>
        </row>
        <row r="517">
          <cell r="A517" t="str">
            <v>D-RNGA</v>
          </cell>
          <cell r="B517" t="str">
            <v>VAR_cap</v>
          </cell>
          <cell r="C517" t="str">
            <v>-</v>
          </cell>
          <cell r="H517">
            <v>3.0972401422864126</v>
          </cell>
          <cell r="I517">
            <v>3.0972402050872945</v>
          </cell>
          <cell r="J517">
            <v>1.947327816468025</v>
          </cell>
        </row>
        <row r="518">
          <cell r="A518" t="str">
            <v>RHNS-SHLTHCHPNGA</v>
          </cell>
          <cell r="B518" t="str">
            <v>VAR_fout</v>
          </cell>
          <cell r="C518" t="str">
            <v>RHNS-SHLTHC-NGA</v>
          </cell>
        </row>
        <row r="519">
          <cell r="A519" t="str">
            <v>RHNS-SHLTHCHPNGA</v>
          </cell>
          <cell r="B519" t="str">
            <v>VAR_fin</v>
          </cell>
          <cell r="C519" t="str">
            <v>RHNSLTHCHPC</v>
          </cell>
        </row>
        <row r="520">
          <cell r="A520" t="str">
            <v>RHNS-SHLTHCHPNGA</v>
          </cell>
          <cell r="B520" t="str">
            <v>VAR_fin</v>
          </cell>
          <cell r="C520" t="str">
            <v>RHNS_LTH_CHPNGA_ON</v>
          </cell>
        </row>
        <row r="521">
          <cell r="A521" t="str">
            <v>RHNS-SHLTHCHPNGA</v>
          </cell>
          <cell r="B521" t="str">
            <v>VAR_ncap</v>
          </cell>
          <cell r="C521" t="str">
            <v>-</v>
          </cell>
          <cell r="H521">
            <v>5.51597016371131E-5</v>
          </cell>
          <cell r="I521">
            <v>3.1200847876076599E-5</v>
          </cell>
          <cell r="J521">
            <v>2.01700909195953E-5</v>
          </cell>
        </row>
        <row r="522">
          <cell r="A522" t="str">
            <v>RHNS-SHLTHCHPNGA</v>
          </cell>
          <cell r="B522" t="str">
            <v>VAR_cap</v>
          </cell>
          <cell r="C522" t="str">
            <v>-</v>
          </cell>
          <cell r="H522">
            <v>8.6285972108216005E-5</v>
          </cell>
          <cell r="I522">
            <v>5.9241025556549997E-5</v>
          </cell>
          <cell r="J522">
            <v>3.2603491066279301E-5</v>
          </cell>
        </row>
        <row r="523">
          <cell r="A523" t="str">
            <v>D-SCOM_KEV_BIO_ELC_CHP</v>
          </cell>
          <cell r="B523" t="str">
            <v>VAR_fout</v>
          </cell>
          <cell r="C523" t="str">
            <v>ELC5</v>
          </cell>
          <cell r="H523">
            <v>2.061802445265889E-4</v>
          </cell>
          <cell r="I523">
            <v>1.5644910005510078E-4</v>
          </cell>
          <cell r="J523">
            <v>9.1878042882561072E-5</v>
          </cell>
        </row>
        <row r="524">
          <cell r="A524" t="str">
            <v>D-SCOM_KEV_BIO_ELC_CHP</v>
          </cell>
          <cell r="B524" t="str">
            <v>VAR_fout</v>
          </cell>
          <cell r="C524" t="str">
            <v>SCOM_ELC</v>
          </cell>
          <cell r="H524">
            <v>1.10573464452421</v>
          </cell>
          <cell r="I524">
            <v>1.1057847952545314</v>
          </cell>
          <cell r="J524">
            <v>1.1058494067281717</v>
          </cell>
        </row>
        <row r="525">
          <cell r="A525" t="str">
            <v>D-SCOM_KEV_BIO_ELC_CHP</v>
          </cell>
          <cell r="B525" t="str">
            <v>VAR_fin</v>
          </cell>
          <cell r="C525" t="str">
            <v>SCOM_KEV_BIO_ELC_CHP</v>
          </cell>
          <cell r="H525">
            <v>1.105938949128318</v>
          </cell>
          <cell r="I525">
            <v>1.1059389323936908</v>
          </cell>
          <cell r="J525">
            <v>1.105938946231448</v>
          </cell>
        </row>
        <row r="526">
          <cell r="A526" t="str">
            <v>RHES-SHLTHCHPWOD</v>
          </cell>
          <cell r="B526" t="str">
            <v>VAR_ncap</v>
          </cell>
          <cell r="C526" t="str">
            <v>-</v>
          </cell>
          <cell r="H526">
            <v>1.5665749945882799E-5</v>
          </cell>
          <cell r="I526">
            <v>8.4912556152766299E-6</v>
          </cell>
          <cell r="J526">
            <v>4.52953875857956E-6</v>
          </cell>
        </row>
        <row r="527">
          <cell r="A527" t="str">
            <v>RHES-SHLTHCHPWOD</v>
          </cell>
          <cell r="B527" t="str">
            <v>VAR_cap</v>
          </cell>
          <cell r="C527" t="str">
            <v>-</v>
          </cell>
          <cell r="H527">
            <v>2.104088151887207E-5</v>
          </cell>
          <cell r="I527">
            <v>1.6160117988814998E-5</v>
          </cell>
          <cell r="J527">
            <v>7.7662963494312819E-6</v>
          </cell>
        </row>
        <row r="528">
          <cell r="A528" t="str">
            <v>RHES-SHSTG-NGAHP</v>
          </cell>
          <cell r="B528" t="str">
            <v>VAR_fout</v>
          </cell>
          <cell r="C528" t="str">
            <v>RHES-SHANGAH</v>
          </cell>
          <cell r="H528">
            <v>0.4597810436234851</v>
          </cell>
          <cell r="I528">
            <v>0.53729485952820144</v>
          </cell>
          <cell r="J528">
            <v>0.85034420759517415</v>
          </cell>
        </row>
        <row r="529">
          <cell r="A529" t="str">
            <v>RHES-SHSTG-NGAHP</v>
          </cell>
          <cell r="B529" t="str">
            <v>VAR_fout</v>
          </cell>
          <cell r="C529" t="str">
            <v>AUX_RHES-SHSTG-NGAHP_OUT</v>
          </cell>
          <cell r="H529">
            <v>0.46024082466710864</v>
          </cell>
          <cell r="I529">
            <v>0.53783215438772913</v>
          </cell>
          <cell r="J529">
            <v>0.85119455180276993</v>
          </cell>
        </row>
        <row r="530">
          <cell r="A530" t="str">
            <v>RHES-SHSTG-NGAHP</v>
          </cell>
          <cell r="B530" t="str">
            <v>VAR_fin</v>
          </cell>
          <cell r="C530" t="str">
            <v>RHES-SHANGAH</v>
          </cell>
          <cell r="H530">
            <v>0.4597849481497131</v>
          </cell>
          <cell r="I530">
            <v>0.53729824867030729</v>
          </cell>
          <cell r="J530">
            <v>0.85034747108517295</v>
          </cell>
        </row>
        <row r="531">
          <cell r="A531" t="str">
            <v>RHES-SHSTG-NGAHP</v>
          </cell>
          <cell r="B531" t="str">
            <v>VAR_ncap</v>
          </cell>
          <cell r="C531" t="str">
            <v>-</v>
          </cell>
          <cell r="H531">
            <v>1.7885628661238401E-2</v>
          </cell>
          <cell r="I531">
            <v>4.5032331186198198E-2</v>
          </cell>
          <cell r="J531">
            <v>7.0377564512034294E-2</v>
          </cell>
        </row>
        <row r="532">
          <cell r="A532" t="str">
            <v>RHES-SHSTG-NGAHP</v>
          </cell>
          <cell r="B532" t="str">
            <v>VAR_cap</v>
          </cell>
          <cell r="C532" t="str">
            <v>-</v>
          </cell>
          <cell r="H532">
            <v>7.3880411775008023E-2</v>
          </cell>
          <cell r="I532">
            <v>8.6613788124166216E-2</v>
          </cell>
          <cell r="J532">
            <v>0.11061901372932365</v>
          </cell>
        </row>
        <row r="533">
          <cell r="A533" t="str">
            <v>D-RHNS_SOLELC</v>
          </cell>
          <cell r="B533" t="str">
            <v>VAR_fout</v>
          </cell>
          <cell r="C533" t="str">
            <v>RHNS_ELC</v>
          </cell>
          <cell r="H533">
            <v>2.0859013138155151E-4</v>
          </cell>
          <cell r="I533">
            <v>2.4020543539674552E-4</v>
          </cell>
          <cell r="J533">
            <v>2.8370341015445055E-4</v>
          </cell>
        </row>
        <row r="534">
          <cell r="A534" t="str">
            <v>D-RHNS_SOLELC</v>
          </cell>
          <cell r="B534" t="str">
            <v>VAR_fout</v>
          </cell>
          <cell r="C534" t="str">
            <v>ELC5</v>
          </cell>
          <cell r="H534">
            <v>6.1110640399833765E-5</v>
          </cell>
          <cell r="I534">
            <v>5.599575317199162E-5</v>
          </cell>
          <cell r="J534">
            <v>4.1822335997859324E-5</v>
          </cell>
        </row>
        <row r="535">
          <cell r="A535" t="str">
            <v>D-RHNS_SOLELC</v>
          </cell>
          <cell r="B535" t="str">
            <v>VAR_fin</v>
          </cell>
          <cell r="C535" t="str">
            <v>RHNS_SOL_ELC</v>
          </cell>
          <cell r="H535">
            <v>2.6971183310375808E-4</v>
          </cell>
          <cell r="I535">
            <v>2.9621312249547121E-4</v>
          </cell>
          <cell r="J535">
            <v>3.2558236266562045E-4</v>
          </cell>
        </row>
        <row r="536">
          <cell r="A536" t="str">
            <v>D-IHFO</v>
          </cell>
          <cell r="B536" t="str">
            <v>VAR_fout</v>
          </cell>
          <cell r="C536" t="str">
            <v>CO2</v>
          </cell>
          <cell r="H536">
            <v>1.6536208704431801E-2</v>
          </cell>
          <cell r="I536">
            <v>1.1678650864298701E-2</v>
          </cell>
        </row>
        <row r="537">
          <cell r="A537" t="str">
            <v>D-IHFO</v>
          </cell>
          <cell r="B537" t="str">
            <v>VAR_fout</v>
          </cell>
          <cell r="C537" t="str">
            <v>IHFO</v>
          </cell>
          <cell r="H537">
            <v>2.1116928243955946E-4</v>
          </cell>
          <cell r="I537">
            <v>1.491377114885556E-4</v>
          </cell>
        </row>
        <row r="538">
          <cell r="A538" t="str">
            <v>D-IHFO</v>
          </cell>
          <cell r="B538" t="str">
            <v>VAR_fin</v>
          </cell>
          <cell r="C538" t="str">
            <v>HFO</v>
          </cell>
          <cell r="H538">
            <v>2.1475595720041343E-4</v>
          </cell>
          <cell r="I538">
            <v>1.5167079044543772E-4</v>
          </cell>
        </row>
        <row r="539">
          <cell r="A539" t="str">
            <v>RHEM-SHCONBR</v>
          </cell>
          <cell r="B539" t="str">
            <v>VAR_fout</v>
          </cell>
          <cell r="C539" t="str">
            <v>RHEM-SHCON</v>
          </cell>
          <cell r="H539">
            <v>4.4606442741137168E-5</v>
          </cell>
          <cell r="I539">
            <v>4.5645950362366353E-5</v>
          </cell>
          <cell r="J539">
            <v>5.4498572105200391E-5</v>
          </cell>
        </row>
        <row r="540">
          <cell r="A540" t="str">
            <v>RHEM-SHCONBR</v>
          </cell>
          <cell r="B540" t="str">
            <v>VAR_fin</v>
          </cell>
          <cell r="C540" t="str">
            <v>CON</v>
          </cell>
          <cell r="H540">
            <v>4.4606442741137168E-5</v>
          </cell>
          <cell r="I540">
            <v>4.5645950362366353E-5</v>
          </cell>
          <cell r="J540">
            <v>5.4498572105200391E-5</v>
          </cell>
        </row>
        <row r="541">
          <cell r="A541" t="str">
            <v>RHEM-SHCONBR</v>
          </cell>
          <cell r="B541" t="str">
            <v>VAR_ncap</v>
          </cell>
          <cell r="C541" t="str">
            <v>-</v>
          </cell>
          <cell r="H541">
            <v>1.78625663839035E-6</v>
          </cell>
          <cell r="I541">
            <v>1.76926401576572E-7</v>
          </cell>
          <cell r="J541">
            <v>6.63421118386212E-7</v>
          </cell>
        </row>
        <row r="542">
          <cell r="A542" t="str">
            <v>RHEM-SHCONBR</v>
          </cell>
          <cell r="B542" t="str">
            <v>VAR_cap</v>
          </cell>
          <cell r="C542" t="str">
            <v>-</v>
          </cell>
          <cell r="H542">
            <v>2.6262348616030202E-6</v>
          </cell>
          <cell r="I542">
            <v>2.8031612631795899E-6</v>
          </cell>
          <cell r="J542">
            <v>3.4665823815658099E-6</v>
          </cell>
        </row>
        <row r="543">
          <cell r="A543" t="str">
            <v>RHEM-SHSOLBR</v>
          </cell>
          <cell r="B543" t="str">
            <v>VAR_fout</v>
          </cell>
          <cell r="C543" t="str">
            <v>RHEM-SHASOL</v>
          </cell>
          <cell r="H543">
            <v>1.2907774492085355E-2</v>
          </cell>
          <cell r="I543">
            <v>1.3524861471898762E-2</v>
          </cell>
          <cell r="J543">
            <v>1.4075448005254357E-2</v>
          </cell>
        </row>
        <row r="544">
          <cell r="A544" t="str">
            <v>RHEM-SHSOLBR</v>
          </cell>
          <cell r="B544" t="str">
            <v>VAR_fin</v>
          </cell>
          <cell r="C544" t="str">
            <v>SOL</v>
          </cell>
          <cell r="H544">
            <v>1.2907774492085355E-2</v>
          </cell>
          <cell r="I544">
            <v>1.3524861471898762E-2</v>
          </cell>
          <cell r="J544">
            <v>1.4075448005254357E-2</v>
          </cell>
        </row>
        <row r="545">
          <cell r="A545" t="str">
            <v>RHEM-SHSOLBR</v>
          </cell>
          <cell r="B545" t="str">
            <v>VAR_ncap</v>
          </cell>
          <cell r="C545" t="str">
            <v>-</v>
          </cell>
          <cell r="H545">
            <v>8.8022604432406005E-8</v>
          </cell>
          <cell r="I545">
            <v>1.9693550710082599E-3</v>
          </cell>
          <cell r="J545">
            <v>6.1791083594817196E-4</v>
          </cell>
        </row>
        <row r="546">
          <cell r="A546" t="str">
            <v>RHEM-SHSOLBR</v>
          </cell>
          <cell r="B546" t="str">
            <v>VAR_cap</v>
          </cell>
          <cell r="C546" t="str">
            <v>-</v>
          </cell>
          <cell r="H546">
            <v>1.7854945964093809E-2</v>
          </cell>
          <cell r="I546">
            <v>1.9694081666743013E-3</v>
          </cell>
          <cell r="J546">
            <v>2.0471472572532986E-3</v>
          </cell>
        </row>
        <row r="547">
          <cell r="A547" t="str">
            <v>SCOM-SHH2BR</v>
          </cell>
          <cell r="B547" t="str">
            <v>VAR_ncap</v>
          </cell>
          <cell r="C547" t="str">
            <v>-</v>
          </cell>
          <cell r="H547">
            <v>0.58125353473604202</v>
          </cell>
          <cell r="I547">
            <v>3.3022617832149999E-2</v>
          </cell>
          <cell r="J547">
            <v>0.63611527240221899</v>
          </cell>
        </row>
        <row r="548">
          <cell r="A548" t="str">
            <v>SCOM-SHH2BR</v>
          </cell>
          <cell r="B548" t="str">
            <v>VAR_cap</v>
          </cell>
          <cell r="C548" t="str">
            <v>-</v>
          </cell>
          <cell r="H548">
            <v>0.58125349927586267</v>
          </cell>
          <cell r="I548">
            <v>0.61427602715724716</v>
          </cell>
          <cell r="J548">
            <v>0.9059478878090873</v>
          </cell>
        </row>
        <row r="549">
          <cell r="A549" t="str">
            <v>ITOT-SWHCONBR1</v>
          </cell>
          <cell r="B549" t="str">
            <v>VAR_fout</v>
          </cell>
          <cell r="C549" t="str">
            <v>ITOT-ELS</v>
          </cell>
          <cell r="H549">
            <v>0.33443752787040526</v>
          </cell>
          <cell r="I549">
            <v>0.4219941293440605</v>
          </cell>
          <cell r="J549">
            <v>0.97004535927648683</v>
          </cell>
        </row>
        <row r="550">
          <cell r="A550" t="str">
            <v>ITOT-SWHCONBR1</v>
          </cell>
          <cell r="B550" t="str">
            <v>VAR_fout</v>
          </cell>
          <cell r="C550" t="str">
            <v>ITOT-SWHC</v>
          </cell>
          <cell r="H550">
            <v>1.5898660495002981</v>
          </cell>
          <cell r="I550">
            <v>2.0060970537748362</v>
          </cell>
          <cell r="J550">
            <v>4.611450733443486</v>
          </cell>
        </row>
        <row r="551">
          <cell r="A551" t="str">
            <v>ITOT-SWHCONBR1</v>
          </cell>
          <cell r="B551" t="str">
            <v>VAR_fin</v>
          </cell>
          <cell r="C551" t="str">
            <v>CON</v>
          </cell>
          <cell r="H551">
            <v>1.9243035773707029</v>
          </cell>
          <cell r="I551">
            <v>2.4280911831188949</v>
          </cell>
          <cell r="J551">
            <v>5.581496092719969</v>
          </cell>
        </row>
        <row r="552">
          <cell r="A552" t="str">
            <v>ITOT-SWHCONBR1</v>
          </cell>
          <cell r="B552" t="str">
            <v>VAR_ncap</v>
          </cell>
          <cell r="C552" t="str">
            <v>-</v>
          </cell>
          <cell r="H552">
            <v>5.3367951853426299E-2</v>
          </cell>
          <cell r="I552">
            <v>7.86799732137696E-2</v>
          </cell>
          <cell r="J552">
            <v>0.22386326445899701</v>
          </cell>
        </row>
        <row r="553">
          <cell r="A553" t="str">
            <v>ITOT-SWHCONBR1</v>
          </cell>
          <cell r="B553" t="str">
            <v>VAR_cap</v>
          </cell>
          <cell r="C553" t="str">
            <v>-</v>
          </cell>
          <cell r="H553">
            <v>0.10465072750884701</v>
          </cell>
          <cell r="I553">
            <v>0.13204800218721999</v>
          </cell>
          <cell r="J553">
            <v>0.30353831686502503</v>
          </cell>
        </row>
        <row r="554">
          <cell r="A554" t="str">
            <v>SCOM-SHLTHCHPWOD</v>
          </cell>
          <cell r="B554" t="str">
            <v>VAR_ncap</v>
          </cell>
          <cell r="C554" t="str">
            <v>-</v>
          </cell>
          <cell r="H554">
            <v>3.0846688788988E-5</v>
          </cell>
          <cell r="I554">
            <v>1.91058499773296E-5</v>
          </cell>
          <cell r="J554">
            <v>6.9348134497168601E-6</v>
          </cell>
        </row>
        <row r="555">
          <cell r="A555" t="str">
            <v>SCOM-SHLTHCHPWOD</v>
          </cell>
          <cell r="B555" t="str">
            <v>VAR_cap</v>
          </cell>
          <cell r="C555" t="str">
            <v>-</v>
          </cell>
          <cell r="H555">
            <v>3.8885588669202805E-5</v>
          </cell>
          <cell r="I555">
            <v>3.0432779358989396E-5</v>
          </cell>
          <cell r="J555">
            <v>1.2445172039899003E-5</v>
          </cell>
        </row>
        <row r="556">
          <cell r="A556" t="str">
            <v>SCOM-SHSTG-NGAHP</v>
          </cell>
          <cell r="B556" t="str">
            <v>VAR_fout</v>
          </cell>
          <cell r="C556" t="str">
            <v>SCOM-SHANGAH</v>
          </cell>
          <cell r="H556">
            <v>2.0237789871136291E-5</v>
          </cell>
          <cell r="I556">
            <v>3.1098826344390282E-6</v>
          </cell>
          <cell r="J556">
            <v>5.2487239838073652E-7</v>
          </cell>
        </row>
        <row r="557">
          <cell r="A557" t="str">
            <v>SCOM-SHSTG-NGAHP</v>
          </cell>
          <cell r="B557" t="str">
            <v>VAR_fin</v>
          </cell>
          <cell r="C557" t="str">
            <v>SCOM-SHANGAH</v>
          </cell>
          <cell r="H557">
            <v>2.4612709597565299E-5</v>
          </cell>
          <cell r="I557">
            <v>2.1062320437269958E-6</v>
          </cell>
        </row>
        <row r="558">
          <cell r="A558" t="str">
            <v>SCOM-SHSTG-NGAHP</v>
          </cell>
          <cell r="B558" t="str">
            <v>VAR_ncap</v>
          </cell>
          <cell r="C558" t="str">
            <v>-</v>
          </cell>
          <cell r="H558">
            <v>2.4601999184620801E-2</v>
          </cell>
          <cell r="I558">
            <v>5.7237561530849301E-2</v>
          </cell>
          <cell r="J558">
            <v>0.105632610690349</v>
          </cell>
        </row>
        <row r="559">
          <cell r="A559" t="str">
            <v>SCOM-SHSTG-NGAHP</v>
          </cell>
          <cell r="B559" t="str">
            <v>VAR_cap</v>
          </cell>
          <cell r="C559" t="str">
            <v>-</v>
          </cell>
          <cell r="H559">
            <v>8.7409508719715312E-2</v>
          </cell>
          <cell r="I559">
            <v>0.10888747575737985</v>
          </cell>
          <cell r="J559">
            <v>0.15756903527176097</v>
          </cell>
        </row>
        <row r="560">
          <cell r="A560" t="str">
            <v>ITOT-SWHCONBR2</v>
          </cell>
          <cell r="B560" t="str">
            <v>VAR_fout</v>
          </cell>
          <cell r="C560" t="str">
            <v>ITOT-ELS</v>
          </cell>
          <cell r="H560">
            <v>1.8751100218815557E-4</v>
          </cell>
          <cell r="I560">
            <v>0.8791370667835362</v>
          </cell>
          <cell r="J560">
            <v>0.88014962794719753</v>
          </cell>
        </row>
        <row r="561">
          <cell r="A561" t="str">
            <v>ITOT-SWHCONBR2</v>
          </cell>
          <cell r="B561" t="str">
            <v>VAR_fout</v>
          </cell>
          <cell r="C561" t="str">
            <v>ITOT-SWHC</v>
          </cell>
          <cell r="H561">
            <v>2.8985612514686787E-4</v>
          </cell>
          <cell r="I561">
            <v>1.3589776635888298</v>
          </cell>
          <cell r="J561">
            <v>1.3605428893726375</v>
          </cell>
        </row>
        <row r="562">
          <cell r="A562" t="str">
            <v>ITOT-SWHCONBR2</v>
          </cell>
          <cell r="B562" t="str">
            <v>VAR_fin</v>
          </cell>
          <cell r="C562" t="str">
            <v>CON</v>
          </cell>
          <cell r="H562">
            <v>4.7736712733502314E-4</v>
          </cell>
          <cell r="I562">
            <v>2.2381147303723661</v>
          </cell>
          <cell r="J562">
            <v>2.2406925173198355</v>
          </cell>
        </row>
        <row r="563">
          <cell r="A563" t="str">
            <v>ITOT-SWHCONBR2</v>
          </cell>
          <cell r="B563" t="str">
            <v>VAR_ncap</v>
          </cell>
          <cell r="C563" t="str">
            <v>-</v>
          </cell>
          <cell r="H563">
            <v>1.6820467117219201E-5</v>
          </cell>
          <cell r="I563">
            <v>0.121693310857079</v>
          </cell>
          <cell r="J563">
            <v>3.3532188807294097E-2</v>
          </cell>
        </row>
        <row r="564">
          <cell r="A564" t="str">
            <v>ITOT-SWHCONBR2</v>
          </cell>
          <cell r="B564" t="str">
            <v>VAR_cap</v>
          </cell>
          <cell r="C564" t="str">
            <v>-</v>
          </cell>
          <cell r="H564">
            <v>2.5849105296450002E-5</v>
          </cell>
          <cell r="I564">
            <v>0.121716297760467</v>
          </cell>
          <cell r="J564">
            <v>0.12185621909533099</v>
          </cell>
        </row>
        <row r="565">
          <cell r="A565" t="str">
            <v>RHES-SHCONBR1</v>
          </cell>
          <cell r="B565" t="str">
            <v>VAR_fout</v>
          </cell>
          <cell r="C565" t="str">
            <v>RHES-SHCON</v>
          </cell>
          <cell r="H565">
            <v>3.1658056328906499</v>
          </cell>
          <cell r="I565">
            <v>4.0315749810799648</v>
          </cell>
          <cell r="J565">
            <v>6.4142188643112101</v>
          </cell>
        </row>
        <row r="566">
          <cell r="A566" t="str">
            <v>RHES-SHCONBR1</v>
          </cell>
          <cell r="B566" t="str">
            <v>VAR_fin</v>
          </cell>
          <cell r="C566" t="str">
            <v>CON</v>
          </cell>
          <cell r="H566">
            <v>3.1658056328906499</v>
          </cell>
          <cell r="I566">
            <v>4.0315749810799648</v>
          </cell>
          <cell r="J566">
            <v>6.4142188643112101</v>
          </cell>
        </row>
        <row r="567">
          <cell r="A567" t="str">
            <v>RHES-SHCONBR1</v>
          </cell>
          <cell r="B567" t="str">
            <v>VAR_ncap</v>
          </cell>
          <cell r="C567" t="str">
            <v>-</v>
          </cell>
          <cell r="H567">
            <v>0.13474751225283399</v>
          </cell>
          <cell r="I567">
            <v>6.9942308884022905E-2</v>
          </cell>
          <cell r="J567">
            <v>0.234411418841035</v>
          </cell>
        </row>
        <row r="568">
          <cell r="A568" t="str">
            <v>RHES-SHCONBR1</v>
          </cell>
          <cell r="B568" t="str">
            <v>VAR_cap</v>
          </cell>
          <cell r="C568" t="str">
            <v>-</v>
          </cell>
          <cell r="H568">
            <v>0.25575992850146329</v>
          </cell>
          <cell r="I568">
            <v>0.32570228588938599</v>
          </cell>
          <cell r="J568">
            <v>0.51819013596917696</v>
          </cell>
        </row>
        <row r="569">
          <cell r="A569" t="str">
            <v>ITOT-SWHCONBR3</v>
          </cell>
          <cell r="B569" t="str">
            <v>VAR_fout</v>
          </cell>
          <cell r="C569" t="str">
            <v>ITOT-ELS</v>
          </cell>
          <cell r="H569">
            <v>6.9026976647144721E-5</v>
          </cell>
          <cell r="I569">
            <v>8.2353308930238666E-5</v>
          </cell>
          <cell r="J569">
            <v>3.0691972884879935E-4</v>
          </cell>
        </row>
        <row r="570">
          <cell r="A570" t="str">
            <v>ITOT-SWHCONBR3</v>
          </cell>
          <cell r="B570" t="str">
            <v>VAR_fout</v>
          </cell>
          <cell r="C570" t="str">
            <v>ITOT-SWHC</v>
          </cell>
          <cell r="H570">
            <v>1.3698795082144548E-4</v>
          </cell>
          <cell r="I570">
            <v>1.6343481319466862E-4</v>
          </cell>
          <cell r="J570">
            <v>6.0909961241088089E-4</v>
          </cell>
        </row>
        <row r="571">
          <cell r="A571" t="str">
            <v>ITOT-SWHCONBR3</v>
          </cell>
          <cell r="B571" t="str">
            <v>VAR_fin</v>
          </cell>
          <cell r="C571" t="str">
            <v>CON</v>
          </cell>
          <cell r="H571">
            <v>2.0601492746859048E-4</v>
          </cell>
          <cell r="I571">
            <v>2.4578812212490718E-4</v>
          </cell>
          <cell r="J571">
            <v>9.1601934125967971E-4</v>
          </cell>
        </row>
        <row r="572">
          <cell r="A572" t="str">
            <v>ITOT-SWHCONBR3</v>
          </cell>
          <cell r="B572" t="str">
            <v>VAR_ncap</v>
          </cell>
          <cell r="C572" t="str">
            <v>-</v>
          </cell>
          <cell r="H572">
            <v>6.6901627701406703E-6</v>
          </cell>
          <cell r="I572">
            <v>3.4960618861603602E-6</v>
          </cell>
          <cell r="J572">
            <v>4.4287471893310999E-5</v>
          </cell>
        </row>
        <row r="573">
          <cell r="A573" t="str">
            <v>ITOT-SWHCONBR3</v>
          </cell>
          <cell r="B573" t="str">
            <v>VAR_cap</v>
          </cell>
          <cell r="C573" t="str">
            <v>-</v>
          </cell>
          <cell r="H573">
            <v>1.1071174623139001E-5</v>
          </cell>
          <cell r="I573">
            <v>1.31783957743386E-5</v>
          </cell>
          <cell r="J573">
            <v>4.9654584274027898E-5</v>
          </cell>
        </row>
        <row r="574">
          <cell r="A574" t="str">
            <v>ITOT-ELCSPECADV</v>
          </cell>
          <cell r="B574" t="str">
            <v>VAR_fout</v>
          </cell>
          <cell r="C574" t="str">
            <v>ITOT-ELS</v>
          </cell>
          <cell r="H574">
            <v>1.496806460704573E-4</v>
          </cell>
          <cell r="I574">
            <v>1.059257004785885E-4</v>
          </cell>
          <cell r="J574">
            <v>1.3221896434419578E-4</v>
          </cell>
        </row>
        <row r="575">
          <cell r="A575" t="str">
            <v>ITOT-ELCSPECADV</v>
          </cell>
          <cell r="B575" t="str">
            <v>VAR_fin</v>
          </cell>
          <cell r="C575" t="str">
            <v>ITOT_ELC</v>
          </cell>
          <cell r="H575">
            <v>1.3923781029809987E-4</v>
          </cell>
          <cell r="I575">
            <v>9.6296091344171377E-5</v>
          </cell>
          <cell r="J575">
            <v>1.1497301247321368E-4</v>
          </cell>
        </row>
        <row r="576">
          <cell r="A576" t="str">
            <v>ITOT-ELCSPECADV</v>
          </cell>
          <cell r="B576" t="str">
            <v>VAR_ncap</v>
          </cell>
          <cell r="C576" t="str">
            <v>-</v>
          </cell>
          <cell r="H576">
            <v>3.8087765648251799E-6</v>
          </cell>
          <cell r="I576">
            <v>1.13684529061531E-7</v>
          </cell>
          <cell r="J576">
            <v>1.05979914704891E-7</v>
          </cell>
        </row>
        <row r="577">
          <cell r="A577" t="str">
            <v>ITOT-ELCSPECADV</v>
          </cell>
          <cell r="B577" t="str">
            <v>VAR_cap</v>
          </cell>
          <cell r="C577" t="str">
            <v>-</v>
          </cell>
          <cell r="H577">
            <v>9.1072189102603407E-6</v>
          </cell>
          <cell r="I577">
            <v>9.1744486193457928E-6</v>
          </cell>
          <cell r="J577">
            <v>7.3979046196960687E-6</v>
          </cell>
        </row>
        <row r="578">
          <cell r="A578" t="str">
            <v>RHES-SHELCBR</v>
          </cell>
          <cell r="B578" t="str">
            <v>VAR_fout</v>
          </cell>
          <cell r="C578" t="str">
            <v>RHES-SHAELCB</v>
          </cell>
          <cell r="H578">
            <v>1.4197845789295806E-2</v>
          </cell>
          <cell r="I578">
            <v>3.8738444428285091E-3</v>
          </cell>
          <cell r="J578">
            <v>1.9889750798860622E-3</v>
          </cell>
        </row>
        <row r="579">
          <cell r="A579" t="str">
            <v>RHES-SHELCBR</v>
          </cell>
          <cell r="B579" t="str">
            <v>VAR_fin</v>
          </cell>
          <cell r="C579" t="str">
            <v>RHES_ELC</v>
          </cell>
          <cell r="H579">
            <v>1.527259872324355E-2</v>
          </cell>
          <cell r="I579">
            <v>4.1264457681106153E-3</v>
          </cell>
          <cell r="J579">
            <v>2.1074917739743034E-3</v>
          </cell>
        </row>
        <row r="580">
          <cell r="A580" t="str">
            <v>RHES-SHELCBR</v>
          </cell>
          <cell r="B580" t="str">
            <v>VAR_ncap</v>
          </cell>
          <cell r="C580" t="str">
            <v>-</v>
          </cell>
          <cell r="H580">
            <v>4.0027523200819398E-7</v>
          </cell>
          <cell r="I580">
            <v>3.12636829726368E-4</v>
          </cell>
          <cell r="J580">
            <v>2.4845475182944702E-8</v>
          </cell>
        </row>
        <row r="581">
          <cell r="A581" t="str">
            <v>RHES-SHELCBR</v>
          </cell>
          <cell r="B581" t="str">
            <v>VAR_cap</v>
          </cell>
          <cell r="C581" t="str">
            <v>-</v>
          </cell>
          <cell r="H581">
            <v>2.0438650990304147E-3</v>
          </cell>
          <cell r="I581">
            <v>3.1299699058598228E-4</v>
          </cell>
          <cell r="J581">
            <v>2.2004412548541665E-4</v>
          </cell>
        </row>
        <row r="582">
          <cell r="A582" t="str">
            <v>RHSA-WHELCBR</v>
          </cell>
          <cell r="B582" t="str">
            <v>VAR_fout</v>
          </cell>
          <cell r="C582" t="str">
            <v>RHSA-WHAELCB</v>
          </cell>
          <cell r="H582">
            <v>1.9645799569554707</v>
          </cell>
          <cell r="I582">
            <v>1.8785812901740058</v>
          </cell>
          <cell r="J582">
            <v>1.6407564730024169</v>
          </cell>
        </row>
        <row r="583">
          <cell r="A583" t="str">
            <v>RHSA-WHELCBR</v>
          </cell>
          <cell r="B583" t="str">
            <v>VAR_fin</v>
          </cell>
          <cell r="C583" t="str">
            <v>RHSA_ELC</v>
          </cell>
          <cell r="H583">
            <v>3.9693686160366188</v>
          </cell>
          <cell r="I583">
            <v>3.7417219624622038</v>
          </cell>
          <cell r="J583">
            <v>3.1820573215507761</v>
          </cell>
        </row>
        <row r="584">
          <cell r="A584" t="str">
            <v>RHSA-WHELCBR</v>
          </cell>
          <cell r="B584" t="str">
            <v>VAR_ncap</v>
          </cell>
          <cell r="C584" t="str">
            <v>-</v>
          </cell>
          <cell r="H584">
            <v>6.0989371300502103E-2</v>
          </cell>
          <cell r="I584">
            <v>7.7404964324148506E-2</v>
          </cell>
          <cell r="J584">
            <v>3.3124038358039301E-2</v>
          </cell>
        </row>
        <row r="585">
          <cell r="A585" t="str">
            <v>RHSA-WHELCBR</v>
          </cell>
          <cell r="B585" t="str">
            <v>VAR_cap</v>
          </cell>
          <cell r="C585" t="str">
            <v>-</v>
          </cell>
          <cell r="H585">
            <v>0.1415435696616591</v>
          </cell>
          <cell r="I585">
            <v>0.13839422949968788</v>
          </cell>
          <cell r="J585">
            <v>0.11509750445332738</v>
          </cell>
        </row>
        <row r="586">
          <cell r="A586" t="str">
            <v>ITOT-SWHLTHDH</v>
          </cell>
          <cell r="B586" t="str">
            <v>VAR_fout</v>
          </cell>
          <cell r="C586" t="str">
            <v>ITOT-SWH</v>
          </cell>
          <cell r="H586">
            <v>7.1660624983264336</v>
          </cell>
          <cell r="I586">
            <v>7.2042439945035541</v>
          </cell>
          <cell r="J586">
            <v>8.5706797283603358</v>
          </cell>
        </row>
        <row r="587">
          <cell r="A587" t="str">
            <v>ITOT-SWHLTHDH</v>
          </cell>
          <cell r="B587" t="str">
            <v>VAR_fin</v>
          </cell>
          <cell r="C587" t="str">
            <v>ITOT_LTH_DH</v>
          </cell>
          <cell r="H587">
            <v>7.6289325263116927</v>
          </cell>
          <cell r="I587">
            <v>7.6293734342231367</v>
          </cell>
          <cell r="J587">
            <v>9.0217681351161509</v>
          </cell>
        </row>
        <row r="588">
          <cell r="A588" t="str">
            <v>ITOT-SWHLTHDH</v>
          </cell>
          <cell r="B588" t="str">
            <v>VAR_fin</v>
          </cell>
          <cell r="C588" t="str">
            <v>ITOTLTHDHC</v>
          </cell>
          <cell r="H588">
            <v>7.1660624983264336</v>
          </cell>
          <cell r="I588">
            <v>7.2042439945035541</v>
          </cell>
          <cell r="J588">
            <v>8.5706797283603358</v>
          </cell>
        </row>
        <row r="589">
          <cell r="A589" t="str">
            <v>ITOT-SWHLTHDH</v>
          </cell>
          <cell r="B589" t="str">
            <v>VAR_ncap</v>
          </cell>
          <cell r="C589" t="str">
            <v>-</v>
          </cell>
          <cell r="H589">
            <v>0.45543885341497398</v>
          </cell>
          <cell r="I589">
            <v>0.29094705280171501</v>
          </cell>
          <cell r="J589">
            <v>0.30398354570863301</v>
          </cell>
        </row>
        <row r="590">
          <cell r="A590" t="str">
            <v>ITOT-SWHLTHDH</v>
          </cell>
          <cell r="B590" t="str">
            <v>VAR_cap</v>
          </cell>
          <cell r="C590" t="str">
            <v>-</v>
          </cell>
          <cell r="H590">
            <v>0.79532586203442779</v>
          </cell>
          <cell r="I590">
            <v>0.79525056000773742</v>
          </cell>
          <cell r="J590">
            <v>0.70039869635328567</v>
          </cell>
        </row>
        <row r="591">
          <cell r="A591" t="str">
            <v>RHES-SHCONBR2</v>
          </cell>
          <cell r="B591" t="str">
            <v>VAR_fout</v>
          </cell>
          <cell r="C591" t="str">
            <v>RHES-SHCON</v>
          </cell>
          <cell r="H591">
            <v>0.95663264867797193</v>
          </cell>
          <cell r="I591">
            <v>1.832677341813024</v>
          </cell>
          <cell r="J591">
            <v>3.5816109739826962</v>
          </cell>
        </row>
        <row r="592">
          <cell r="A592" t="str">
            <v>RHES-SHCONBR2</v>
          </cell>
          <cell r="B592" t="str">
            <v>VAR_fin</v>
          </cell>
          <cell r="C592" t="str">
            <v>CON</v>
          </cell>
          <cell r="H592">
            <v>0.95663264867797193</v>
          </cell>
          <cell r="I592">
            <v>1.832677341813024</v>
          </cell>
          <cell r="J592">
            <v>3.5816109739826962</v>
          </cell>
        </row>
        <row r="593">
          <cell r="A593" t="str">
            <v>RHES-SHCONBR2</v>
          </cell>
          <cell r="B593" t="str">
            <v>VAR_ncap</v>
          </cell>
          <cell r="C593" t="str">
            <v>-</v>
          </cell>
          <cell r="H593">
            <v>1.0984821844026899E-2</v>
          </cell>
          <cell r="I593">
            <v>7.0772446388572205E-2</v>
          </cell>
          <cell r="J593">
            <v>0.17180240362409699</v>
          </cell>
        </row>
        <row r="594">
          <cell r="A594" t="str">
            <v>RHES-SHCONBR2</v>
          </cell>
          <cell r="B594" t="str">
            <v>VAR_cap</v>
          </cell>
          <cell r="C594" t="str">
            <v>-</v>
          </cell>
          <cell r="H594">
            <v>7.7285898821227272E-2</v>
          </cell>
          <cell r="I594">
            <v>0.14805839334359</v>
          </cell>
          <cell r="J594">
            <v>0.28935022356650703</v>
          </cell>
        </row>
        <row r="595">
          <cell r="A595" t="str">
            <v>ITOT-SWHCONBR4</v>
          </cell>
          <cell r="B595" t="str">
            <v>VAR_fout</v>
          </cell>
          <cell r="C595" t="str">
            <v>ITOT-ELS</v>
          </cell>
          <cell r="H595">
            <v>1.0996102221553943E-5</v>
          </cell>
          <cell r="I595">
            <v>1.1170962923258541E-5</v>
          </cell>
          <cell r="J595">
            <v>1.1344874788004045E-5</v>
          </cell>
        </row>
        <row r="596">
          <cell r="A596" t="str">
            <v>ITOT-SWHCONBR4</v>
          </cell>
          <cell r="B596" t="str">
            <v>VAR_fout</v>
          </cell>
          <cell r="C596" t="str">
            <v>ITOT-SWHC</v>
          </cell>
          <cell r="H596">
            <v>1.1947604322895579E-4</v>
          </cell>
          <cell r="I596">
            <v>1.2190712048517657E-4</v>
          </cell>
          <cell r="J596">
            <v>1.2392706160666136E-4</v>
          </cell>
        </row>
        <row r="597">
          <cell r="A597" t="str">
            <v>ITOT-SWHCONBR4</v>
          </cell>
          <cell r="B597" t="str">
            <v>VAR_fin</v>
          </cell>
          <cell r="C597" t="str">
            <v>CON</v>
          </cell>
          <cell r="H597">
            <v>1.3059367370689089E-4</v>
          </cell>
          <cell r="I597">
            <v>1.3325097052870418E-4</v>
          </cell>
          <cell r="J597">
            <v>1.3545887367478329E-4</v>
          </cell>
        </row>
        <row r="598">
          <cell r="A598" t="str">
            <v>ITOT-SWHCONBR4</v>
          </cell>
          <cell r="B598" t="str">
            <v>VAR_ncap</v>
          </cell>
          <cell r="C598" t="str">
            <v>-</v>
          </cell>
          <cell r="H598">
            <v>6.81680359313683E-6</v>
          </cell>
          <cell r="I598">
            <v>1.75066012941279E-7</v>
          </cell>
          <cell r="J598">
            <v>4.1796048381828199E-6</v>
          </cell>
        </row>
        <row r="599">
          <cell r="A599" t="str">
            <v>ITOT-SWHCONBR4</v>
          </cell>
          <cell r="B599" t="str">
            <v>VAR_cap</v>
          </cell>
          <cell r="C599" t="str">
            <v>-</v>
          </cell>
          <cell r="H599">
            <v>6.81680359313683E-6</v>
          </cell>
          <cell r="I599">
            <v>6.99186960607811E-6</v>
          </cell>
          <cell r="J599">
            <v>7.1901275718208301E-6</v>
          </cell>
        </row>
        <row r="600">
          <cell r="A600" t="str">
            <v>D-ITOT_NKEV_GAS_ELC_CHP</v>
          </cell>
          <cell r="B600" t="str">
            <v>VAR_fout</v>
          </cell>
          <cell r="C600" t="str">
            <v>ITOT_ELC</v>
          </cell>
          <cell r="H600">
            <v>0.83181093400823902</v>
          </cell>
          <cell r="I600">
            <v>0.18897617564853655</v>
          </cell>
          <cell r="J600">
            <v>4.1955130150392886E-2</v>
          </cell>
        </row>
        <row r="601">
          <cell r="A601" t="str">
            <v>D-ITOT_NKEV_GAS_ELC_CHP</v>
          </cell>
          <cell r="B601" t="str">
            <v>VAR_fout</v>
          </cell>
          <cell r="C601" t="str">
            <v>ELC5</v>
          </cell>
          <cell r="H601">
            <v>5.4884073352955999E-4</v>
          </cell>
          <cell r="I601">
            <v>7.5164653071560341E-3</v>
          </cell>
          <cell r="J601">
            <v>1.6514359187340859E-3</v>
          </cell>
        </row>
        <row r="602">
          <cell r="A602" t="str">
            <v>D-ITOT_NKEV_GAS_ELC_CHP</v>
          </cell>
          <cell r="B602" t="str">
            <v>VAR_fin</v>
          </cell>
          <cell r="C602" t="str">
            <v>ITOT_NKEV_GAS_ELC_CHP</v>
          </cell>
          <cell r="H602">
            <v>0.83235977474176859</v>
          </cell>
          <cell r="I602">
            <v>0.19649264095569249</v>
          </cell>
          <cell r="J602">
            <v>4.3606566069126919E-2</v>
          </cell>
        </row>
        <row r="603">
          <cell r="A603" t="str">
            <v>SCOM-SHELCBR</v>
          </cell>
          <cell r="B603" t="str">
            <v>VAR_fout</v>
          </cell>
          <cell r="C603" t="str">
            <v>SCOM-SHAELCB</v>
          </cell>
          <cell r="H603">
            <v>0.29313907529221478</v>
          </cell>
          <cell r="I603">
            <v>0.26942511864644114</v>
          </cell>
          <cell r="J603">
            <v>0.19997732500126186</v>
          </cell>
        </row>
        <row r="604">
          <cell r="A604" t="str">
            <v>SCOM-SHELCBR</v>
          </cell>
          <cell r="B604" t="str">
            <v>VAR_fin</v>
          </cell>
          <cell r="C604" t="str">
            <v>SCOM_ELC</v>
          </cell>
          <cell r="H604">
            <v>0.5906354271773</v>
          </cell>
          <cell r="I604">
            <v>0.53519670849569778</v>
          </cell>
          <cell r="J604">
            <v>0.3803587184288385</v>
          </cell>
        </row>
        <row r="605">
          <cell r="A605" t="str">
            <v>SCOM-SHELCBR</v>
          </cell>
          <cell r="B605" t="str">
            <v>VAR_ncap</v>
          </cell>
          <cell r="C605" t="str">
            <v>-</v>
          </cell>
          <cell r="H605">
            <v>1.3676072443244499E-2</v>
          </cell>
          <cell r="I605">
            <v>1.32306771099961E-2</v>
          </cell>
          <cell r="J605">
            <v>6.1859098873259096E-3</v>
          </cell>
        </row>
        <row r="606">
          <cell r="A606" t="str">
            <v>SCOM-SHELCBR</v>
          </cell>
          <cell r="B606" t="str">
            <v>VAR_cap</v>
          </cell>
          <cell r="C606" t="str">
            <v>-</v>
          </cell>
          <cell r="H606">
            <v>2.5234666054815495E-2</v>
          </cell>
          <cell r="I606">
            <v>2.6906585074209528E-2</v>
          </cell>
          <cell r="J606">
            <v>2.1572498982105184E-2</v>
          </cell>
        </row>
        <row r="607">
          <cell r="A607" t="str">
            <v>RHES-SHCONBR3</v>
          </cell>
          <cell r="B607" t="str">
            <v>VAR_fout</v>
          </cell>
          <cell r="C607" t="str">
            <v>RHES-SHCON</v>
          </cell>
          <cell r="H607">
            <v>1.3554841758500986</v>
          </cell>
          <cell r="I607">
            <v>1.3554989057714</v>
          </cell>
          <cell r="J607">
            <v>0.7317055513680274</v>
          </cell>
        </row>
        <row r="608">
          <cell r="A608" t="str">
            <v>RHES-SHCONBR3</v>
          </cell>
          <cell r="B608" t="str">
            <v>VAR_fin</v>
          </cell>
          <cell r="C608" t="str">
            <v>CON</v>
          </cell>
          <cell r="H608">
            <v>1.3554841758500986</v>
          </cell>
          <cell r="I608">
            <v>1.3554989057714</v>
          </cell>
          <cell r="J608">
            <v>0.7317055513680274</v>
          </cell>
        </row>
        <row r="609">
          <cell r="A609" t="str">
            <v>RHES-SHCONBR3</v>
          </cell>
          <cell r="B609" t="str">
            <v>VAR_ncap</v>
          </cell>
          <cell r="C609" t="str">
            <v>-</v>
          </cell>
        </row>
        <row r="610">
          <cell r="A610" t="str">
            <v>RHES-SHCONBR3</v>
          </cell>
          <cell r="B610" t="str">
            <v>VAR_cap</v>
          </cell>
          <cell r="C610" t="str">
            <v>-</v>
          </cell>
          <cell r="H610">
            <v>0.10950816784765505</v>
          </cell>
          <cell r="I610">
            <v>0.10950821577781999</v>
          </cell>
          <cell r="J610">
            <v>5.9112881571987602E-2</v>
          </cell>
        </row>
        <row r="611">
          <cell r="A611" t="str">
            <v>ITOT-SWHCONBR5</v>
          </cell>
          <cell r="B611" t="str">
            <v>VAR_fout</v>
          </cell>
          <cell r="C611" t="str">
            <v>ITOT-ELS</v>
          </cell>
          <cell r="H611">
            <v>1.7889869818664199E-5</v>
          </cell>
          <cell r="I611">
            <v>1.8485369491511159E-5</v>
          </cell>
          <cell r="J611">
            <v>1.8602807458466391E-5</v>
          </cell>
        </row>
        <row r="612">
          <cell r="A612" t="str">
            <v>ITOT-SWHCONBR5</v>
          </cell>
          <cell r="B612" t="str">
            <v>VAR_fout</v>
          </cell>
          <cell r="C612" t="str">
            <v>ITOT-SWHC</v>
          </cell>
          <cell r="H612">
            <v>8.7789645166336041E-5</v>
          </cell>
          <cell r="I612">
            <v>9.0710758119815803E-5</v>
          </cell>
          <cell r="J612">
            <v>9.1424481601500769E-5</v>
          </cell>
        </row>
        <row r="613">
          <cell r="A613" t="str">
            <v>ITOT-SWHCONBR5</v>
          </cell>
          <cell r="B613" t="str">
            <v>VAR_fin</v>
          </cell>
          <cell r="C613" t="str">
            <v>CON</v>
          </cell>
          <cell r="H613">
            <v>1.0568808676108754E-4</v>
          </cell>
          <cell r="I613">
            <v>1.0920475252139851E-4</v>
          </cell>
          <cell r="J613">
            <v>1.1006398904197936E-4</v>
          </cell>
        </row>
        <row r="614">
          <cell r="A614" t="str">
            <v>ITOT-SWHCONBR5</v>
          </cell>
          <cell r="B614" t="str">
            <v>VAR_ncap</v>
          </cell>
          <cell r="C614" t="str">
            <v>-</v>
          </cell>
          <cell r="H614">
            <v>5.4621174568951999E-6</v>
          </cell>
          <cell r="I614">
            <v>1.8623947509052999E-7</v>
          </cell>
          <cell r="J614">
            <v>3.35858989431204E-6</v>
          </cell>
        </row>
        <row r="615">
          <cell r="A615" t="str">
            <v>ITOT-SWHCONBR5</v>
          </cell>
          <cell r="B615" t="str">
            <v>VAR_cap</v>
          </cell>
          <cell r="C615" t="str">
            <v>-</v>
          </cell>
          <cell r="H615">
            <v>5.4621174568951999E-6</v>
          </cell>
          <cell r="I615">
            <v>5.6483569319857301E-6</v>
          </cell>
          <cell r="J615">
            <v>5.8041965941302698E-6</v>
          </cell>
        </row>
        <row r="616">
          <cell r="A616" t="str">
            <v>RHES-SHSTG-ELC</v>
          </cell>
          <cell r="B616" t="str">
            <v>VAR_fout</v>
          </cell>
          <cell r="C616" t="str">
            <v>RHES-SHAELCB</v>
          </cell>
          <cell r="H616">
            <v>2.5137029645367153E-3</v>
          </cell>
          <cell r="I616">
            <v>4.2295914980850207E-4</v>
          </cell>
          <cell r="J616">
            <v>3.7337389155760349E-4</v>
          </cell>
        </row>
        <row r="617">
          <cell r="A617" t="str">
            <v>RHES-SHSTG-ELC</v>
          </cell>
          <cell r="B617" t="str">
            <v>VAR_fout</v>
          </cell>
          <cell r="C617" t="str">
            <v>AUX_RHES-SHSTG-ELC_OUT</v>
          </cell>
          <cell r="H617">
            <v>2.5162166675012521E-3</v>
          </cell>
          <cell r="I617">
            <v>4.2338210895831067E-4</v>
          </cell>
          <cell r="J617">
            <v>3.7374726544916109E-4</v>
          </cell>
        </row>
        <row r="618">
          <cell r="A618" t="str">
            <v>RHES-SHSTG-ELC</v>
          </cell>
          <cell r="B618" t="str">
            <v>VAR_fin</v>
          </cell>
          <cell r="C618" t="str">
            <v>RHES-SHAELCB</v>
          </cell>
          <cell r="H618">
            <v>2.5138398839344663E-3</v>
          </cell>
          <cell r="I618">
            <v>4.2322134614173977E-4</v>
          </cell>
          <cell r="J618">
            <v>3.7362170225885548E-4</v>
          </cell>
        </row>
        <row r="619">
          <cell r="A619" t="str">
            <v>RHES-SHSTG-ELC</v>
          </cell>
          <cell r="B619" t="str">
            <v>VAR_ncap</v>
          </cell>
          <cell r="C619" t="str">
            <v>-</v>
          </cell>
          <cell r="H619">
            <v>5.0864095320107001E-6</v>
          </cell>
          <cell r="I619">
            <v>6.0417998001328701E-5</v>
          </cell>
          <cell r="J619">
            <v>2.9034416496968398E-6</v>
          </cell>
        </row>
        <row r="620">
          <cell r="A620" t="str">
            <v>RHES-SHSTG-ELC</v>
          </cell>
          <cell r="B620" t="str">
            <v>VAR_cap</v>
          </cell>
          <cell r="C620" t="str">
            <v>-</v>
          </cell>
          <cell r="H620">
            <v>3.6078453992620038E-4</v>
          </cell>
          <cell r="I620">
            <v>6.3153879898661416E-5</v>
          </cell>
          <cell r="J620">
            <v>4.4390970457517555E-5</v>
          </cell>
        </row>
        <row r="621">
          <cell r="A621" t="str">
            <v>RHES-SHCONBR4</v>
          </cell>
          <cell r="B621" t="str">
            <v>VAR_fout</v>
          </cell>
          <cell r="C621" t="str">
            <v>RHES-SHCON</v>
          </cell>
          <cell r="H621">
            <v>0.4266608214107796</v>
          </cell>
          <cell r="I621">
            <v>0.42667501364667293</v>
          </cell>
          <cell r="J621">
            <v>0.24666399443744366</v>
          </cell>
        </row>
        <row r="622">
          <cell r="A622" t="str">
            <v>RHES-SHCONBR4</v>
          </cell>
          <cell r="B622" t="str">
            <v>VAR_fin</v>
          </cell>
          <cell r="C622" t="str">
            <v>CON</v>
          </cell>
          <cell r="H622">
            <v>0.4266608214107796</v>
          </cell>
          <cell r="I622">
            <v>0.42667501364667293</v>
          </cell>
          <cell r="J622">
            <v>0.24666399443744366</v>
          </cell>
        </row>
        <row r="623">
          <cell r="A623" t="str">
            <v>RHES-SHCONBR4</v>
          </cell>
          <cell r="B623" t="str">
            <v>VAR_ncap</v>
          </cell>
          <cell r="C623" t="str">
            <v>-</v>
          </cell>
        </row>
        <row r="624">
          <cell r="A624" t="str">
            <v>RHES-SHCONBR4</v>
          </cell>
          <cell r="B624" t="str">
            <v>VAR_cap</v>
          </cell>
          <cell r="C624" t="str">
            <v>-</v>
          </cell>
          <cell r="H624">
            <v>3.4470552835010763E-2</v>
          </cell>
          <cell r="I624">
            <v>3.4470588066521202E-2</v>
          </cell>
          <cell r="J624">
            <v>1.9927482637784301E-2</v>
          </cell>
        </row>
        <row r="625">
          <cell r="A625" t="str">
            <v>ITOT-SWHCONBR6</v>
          </cell>
          <cell r="B625" t="str">
            <v>VAR_fout</v>
          </cell>
          <cell r="C625" t="str">
            <v>ITOT-SWHC</v>
          </cell>
          <cell r="I625">
            <v>6.4929322577880112E-5</v>
          </cell>
          <cell r="J625">
            <v>6.612678548559845E-5</v>
          </cell>
        </row>
        <row r="626">
          <cell r="A626" t="str">
            <v>ITOT-SWHCONBR6</v>
          </cell>
          <cell r="B626" t="str">
            <v>VAR_fin</v>
          </cell>
          <cell r="C626" t="str">
            <v>CON</v>
          </cell>
          <cell r="I626">
            <v>6.4929322577880112E-5</v>
          </cell>
          <cell r="J626">
            <v>6.612678548559845E-5</v>
          </cell>
        </row>
        <row r="627">
          <cell r="A627" t="str">
            <v>ITOT-SWHCONBR6</v>
          </cell>
          <cell r="B627" t="str">
            <v>VAR_ncap</v>
          </cell>
          <cell r="C627" t="str">
            <v>-</v>
          </cell>
          <cell r="I627">
            <v>3.2049848379761298E-6</v>
          </cell>
          <cell r="J627">
            <v>1.0409663546680301E-6</v>
          </cell>
        </row>
        <row r="628">
          <cell r="A628" t="str">
            <v>ITOT-SWHCONBR6</v>
          </cell>
          <cell r="B628" t="str">
            <v>VAR_cap</v>
          </cell>
          <cell r="C628" t="str">
            <v>-</v>
          </cell>
          <cell r="I628">
            <v>3.2049848379761298E-6</v>
          </cell>
          <cell r="J628">
            <v>3.3669312951007402E-6</v>
          </cell>
        </row>
        <row r="629">
          <cell r="A629" t="str">
            <v>RHNM-SHNGAHP</v>
          </cell>
          <cell r="B629" t="str">
            <v>VAR_fout</v>
          </cell>
          <cell r="C629" t="str">
            <v>CO2_R</v>
          </cell>
          <cell r="H629">
            <v>27.360059925017701</v>
          </cell>
          <cell r="I629">
            <v>32.587875436411402</v>
          </cell>
          <cell r="J629">
            <v>41.805871851078301</v>
          </cell>
        </row>
        <row r="630">
          <cell r="A630" t="str">
            <v>RHNM-SHNGAHP</v>
          </cell>
          <cell r="B630" t="str">
            <v>VAR_fout</v>
          </cell>
          <cell r="C630" t="str">
            <v>RHNM-SHANGAH</v>
          </cell>
          <cell r="H630">
            <v>0.96296439441028636</v>
          </cell>
          <cell r="I630">
            <v>1.1541316894098639</v>
          </cell>
          <cell r="J630">
            <v>1.4906739137652849</v>
          </cell>
        </row>
        <row r="631">
          <cell r="A631" t="str">
            <v>RHNM-SHNGAHP</v>
          </cell>
          <cell r="B631" t="str">
            <v>VAR_fin</v>
          </cell>
          <cell r="C631" t="str">
            <v>RNGA</v>
          </cell>
          <cell r="H631">
            <v>0.48510744547903756</v>
          </cell>
          <cell r="I631">
            <v>0.57779920986545086</v>
          </cell>
          <cell r="J631">
            <v>0.74123886260777128</v>
          </cell>
        </row>
        <row r="632">
          <cell r="A632" t="str">
            <v>RHNM-SHNGAHP</v>
          </cell>
          <cell r="B632" t="str">
            <v>VAR_fin</v>
          </cell>
          <cell r="C632" t="str">
            <v>RHNMELCHPC</v>
          </cell>
          <cell r="H632">
            <v>0.96296439441028636</v>
          </cell>
          <cell r="I632">
            <v>1.1541316894098639</v>
          </cell>
          <cell r="J632">
            <v>1.4906739137652849</v>
          </cell>
        </row>
        <row r="633">
          <cell r="A633" t="str">
            <v>RHNM-SHNGAHP</v>
          </cell>
          <cell r="B633" t="str">
            <v>VAR_ncap</v>
          </cell>
          <cell r="C633" t="str">
            <v>-</v>
          </cell>
          <cell r="H633">
            <v>2.17622453651873E-2</v>
          </cell>
          <cell r="I633">
            <v>4.0699542803520401E-2</v>
          </cell>
          <cell r="J633">
            <v>7.6965511717845006E-2</v>
          </cell>
        </row>
        <row r="634">
          <cell r="A634" t="str">
            <v>RHNM-SHNGAHP</v>
          </cell>
          <cell r="B634" t="str">
            <v>VAR_cap</v>
          </cell>
          <cell r="C634" t="str">
            <v>-</v>
          </cell>
          <cell r="H634">
            <v>7.4750555414994993E-2</v>
          </cell>
          <cell r="I634">
            <v>8.958742747570167E-2</v>
          </cell>
          <cell r="J634">
            <v>0.11570782211062089</v>
          </cell>
        </row>
        <row r="635">
          <cell r="A635" t="str">
            <v>D-SCOM_KEV_WOD_ELC_CHP</v>
          </cell>
          <cell r="B635" t="str">
            <v>VAR_fout</v>
          </cell>
          <cell r="C635" t="str">
            <v>ELC5</v>
          </cell>
          <cell r="H635">
            <v>9.1496388619051577E-5</v>
          </cell>
          <cell r="I635">
            <v>7.1030869146092543E-5</v>
          </cell>
          <cell r="J635">
            <v>2.8718747468357702E-5</v>
          </cell>
        </row>
        <row r="636">
          <cell r="A636" t="str">
            <v>D-SCOM_KEV_WOD_ELC_CHP</v>
          </cell>
          <cell r="B636" t="str">
            <v>VAR_fout</v>
          </cell>
          <cell r="C636" t="str">
            <v>SCOM_ELC</v>
          </cell>
          <cell r="H636">
            <v>1.6923202070363643E-4</v>
          </cell>
          <cell r="I636">
            <v>1.3283262684299574E-4</v>
          </cell>
          <cell r="J636">
            <v>4.1712708037228968E-5</v>
          </cell>
        </row>
        <row r="637">
          <cell r="A637" t="str">
            <v>D-SCOM_KEV_WOD_ELC_CHP</v>
          </cell>
          <cell r="B637" t="str">
            <v>VAR_fin</v>
          </cell>
          <cell r="C637" t="str">
            <v>SCOM_KEV_WOD_ELC_CHP</v>
          </cell>
          <cell r="H637">
            <v>2.5883094898348195E-4</v>
          </cell>
          <cell r="I637">
            <v>2.0153951227966352E-4</v>
          </cell>
          <cell r="J637">
            <v>6.8486686768716475E-5</v>
          </cell>
        </row>
        <row r="638">
          <cell r="A638" t="str">
            <v>RHES-SHCONBR5</v>
          </cell>
          <cell r="B638" t="str">
            <v>VAR_fout</v>
          </cell>
          <cell r="C638" t="str">
            <v>RHES-SHCON</v>
          </cell>
          <cell r="H638">
            <v>2.2926416836076567E-4</v>
          </cell>
          <cell r="I638">
            <v>2.373917680403702E-4</v>
          </cell>
          <cell r="J638">
            <v>1.3941603299525709E-4</v>
          </cell>
        </row>
        <row r="639">
          <cell r="A639" t="str">
            <v>RHES-SHCONBR5</v>
          </cell>
          <cell r="B639" t="str">
            <v>VAR_fin</v>
          </cell>
          <cell r="C639" t="str">
            <v>CON</v>
          </cell>
          <cell r="H639">
            <v>2.2926416836076567E-4</v>
          </cell>
          <cell r="I639">
            <v>2.373917680403702E-4</v>
          </cell>
          <cell r="J639">
            <v>1.3941603299525709E-4</v>
          </cell>
        </row>
        <row r="640">
          <cell r="A640" t="str">
            <v>RHES-SHCONBR5</v>
          </cell>
          <cell r="B640" t="str">
            <v>VAR_ncap</v>
          </cell>
          <cell r="C640" t="str">
            <v>-</v>
          </cell>
        </row>
        <row r="641">
          <cell r="A641" t="str">
            <v>RHES-SHCONBR5</v>
          </cell>
          <cell r="B641" t="str">
            <v>VAR_cap</v>
          </cell>
          <cell r="C641" t="str">
            <v>-</v>
          </cell>
          <cell r="H641">
            <v>1.9241888450000829E-5</v>
          </cell>
          <cell r="I641">
            <v>1.9262118140983598E-5</v>
          </cell>
          <cell r="J641">
            <v>1.11354504332986E-5</v>
          </cell>
        </row>
        <row r="642">
          <cell r="A642" t="str">
            <v>RHNS-SHCONBR</v>
          </cell>
          <cell r="B642" t="str">
            <v>VAR_fout</v>
          </cell>
          <cell r="C642" t="str">
            <v>RHNS-SHCON</v>
          </cell>
          <cell r="H642">
            <v>2.6941820856711139E-4</v>
          </cell>
          <cell r="I642">
            <v>4.8892730403984593E-3</v>
          </cell>
          <cell r="J642">
            <v>8.0458545661073189E-2</v>
          </cell>
        </row>
        <row r="643">
          <cell r="A643" t="str">
            <v>RHNS-SHCONBR</v>
          </cell>
          <cell r="B643" t="str">
            <v>VAR_fin</v>
          </cell>
          <cell r="C643" t="str">
            <v>CON</v>
          </cell>
          <cell r="H643">
            <v>2.6941820856711139E-4</v>
          </cell>
          <cell r="I643">
            <v>4.8892730403984593E-3</v>
          </cell>
          <cell r="J643">
            <v>8.0458545661073189E-2</v>
          </cell>
        </row>
        <row r="644">
          <cell r="A644" t="str">
            <v>RHNS-SHCONBR</v>
          </cell>
          <cell r="B644" t="str">
            <v>VAR_ncap</v>
          </cell>
          <cell r="C644" t="str">
            <v>-</v>
          </cell>
          <cell r="H644">
            <v>4.8198443116838397E-6</v>
          </cell>
          <cell r="I644">
            <v>3.3635676007394498E-4</v>
          </cell>
          <cell r="J644">
            <v>5.4996796409544904E-3</v>
          </cell>
        </row>
        <row r="645">
          <cell r="A645" t="str">
            <v>RHNS-SHCONBR</v>
          </cell>
          <cell r="B645" t="str">
            <v>VAR_cap</v>
          </cell>
          <cell r="C645" t="str">
            <v>-</v>
          </cell>
          <cell r="H645">
            <v>1.88120485563525E-5</v>
          </cell>
          <cell r="I645">
            <v>3.55168808630297E-4</v>
          </cell>
          <cell r="J645">
            <v>5.8548484495847897E-3</v>
          </cell>
        </row>
        <row r="646">
          <cell r="A646" t="str">
            <v>D-RHEM_SOLELC</v>
          </cell>
          <cell r="B646" t="str">
            <v>VAR_fout</v>
          </cell>
          <cell r="C646" t="str">
            <v>ELC5</v>
          </cell>
          <cell r="H646">
            <v>1.5809761278417947E-4</v>
          </cell>
          <cell r="I646">
            <v>1.2044112769738403E-4</v>
          </cell>
          <cell r="J646">
            <v>7.1100580880408451E-5</v>
          </cell>
        </row>
        <row r="647">
          <cell r="A647" t="str">
            <v>D-RHEM_SOLELC</v>
          </cell>
          <cell r="B647" t="str">
            <v>VAR_fout</v>
          </cell>
          <cell r="C647" t="str">
            <v>RHEM_ELC</v>
          </cell>
          <cell r="H647">
            <v>2.0379840239384777</v>
          </cell>
          <cell r="I647">
            <v>2.1420093174991219</v>
          </cell>
          <cell r="J647">
            <v>2.3661664792112869</v>
          </cell>
        </row>
        <row r="648">
          <cell r="A648" t="str">
            <v>D-RHEM_SOLELC</v>
          </cell>
          <cell r="B648" t="str">
            <v>VAR_fin</v>
          </cell>
          <cell r="C648" t="str">
            <v>RHEM_SOL_ELC</v>
          </cell>
          <cell r="H648">
            <v>2.0381421215512607</v>
          </cell>
          <cell r="I648">
            <v>2.1421297586268206</v>
          </cell>
          <cell r="J648">
            <v>2.3662375797921666</v>
          </cell>
        </row>
        <row r="649">
          <cell r="A649" t="str">
            <v>ITOT-SWHCONBR7</v>
          </cell>
          <cell r="B649" t="str">
            <v>VAR_fout</v>
          </cell>
          <cell r="C649" t="str">
            <v>ITOT-ELS</v>
          </cell>
          <cell r="J649">
            <v>1.8465772316062664E-4</v>
          </cell>
        </row>
        <row r="650">
          <cell r="A650" t="str">
            <v>ITOT-SWHCONBR7</v>
          </cell>
          <cell r="B650" t="str">
            <v>VAR_fout</v>
          </cell>
          <cell r="C650" t="str">
            <v>ITOT-SWHC</v>
          </cell>
          <cell r="J650">
            <v>3.2200180027920695E-5</v>
          </cell>
        </row>
        <row r="651">
          <cell r="A651" t="str">
            <v>ITOT-SWHCONBR7</v>
          </cell>
          <cell r="B651" t="str">
            <v>VAR_fin</v>
          </cell>
          <cell r="C651" t="str">
            <v>CON</v>
          </cell>
          <cell r="J651">
            <v>2.1685790318854716E-4</v>
          </cell>
        </row>
        <row r="652">
          <cell r="A652" t="str">
            <v>ITOT-SWHCONBR7</v>
          </cell>
          <cell r="B652" t="str">
            <v>VAR_ncap</v>
          </cell>
          <cell r="C652" t="str">
            <v>-</v>
          </cell>
          <cell r="J652">
            <v>1.16737803591661E-5</v>
          </cell>
        </row>
        <row r="653">
          <cell r="A653" t="str">
            <v>ITOT-SWHCONBR7</v>
          </cell>
          <cell r="B653" t="str">
            <v>VAR_cap</v>
          </cell>
          <cell r="C653" t="str">
            <v>-</v>
          </cell>
          <cell r="J653">
            <v>1.16737803591661E-5</v>
          </cell>
        </row>
        <row r="654">
          <cell r="A654" t="str">
            <v>RHNS-SHSTG-ELCHP</v>
          </cell>
          <cell r="B654" t="str">
            <v>VAR_fout</v>
          </cell>
          <cell r="C654" t="str">
            <v>RHNS-SHAELCH</v>
          </cell>
          <cell r="H654">
            <v>0.29628997929991335</v>
          </cell>
          <cell r="I654">
            <v>0.36854617316167237</v>
          </cell>
          <cell r="J654">
            <v>0.46892163325721342</v>
          </cell>
        </row>
        <row r="655">
          <cell r="A655" t="str">
            <v>RHNS-SHSTG-ELCHP</v>
          </cell>
          <cell r="B655" t="str">
            <v>VAR_fout</v>
          </cell>
          <cell r="C655" t="str">
            <v>AUX_RHNS-SHSTG-ELCHP_OUT</v>
          </cell>
          <cell r="H655">
            <v>0.29658626927921317</v>
          </cell>
          <cell r="I655">
            <v>0.36891471933483383</v>
          </cell>
          <cell r="J655">
            <v>0.46939055489047038</v>
          </cell>
        </row>
        <row r="656">
          <cell r="A656" t="str">
            <v>RHNS-SHSTG-ELCHP</v>
          </cell>
          <cell r="B656" t="str">
            <v>VAR_fin</v>
          </cell>
          <cell r="C656" t="str">
            <v>RHNS-SHAELCH</v>
          </cell>
          <cell r="H656">
            <v>0.2962904558366708</v>
          </cell>
          <cell r="I656">
            <v>0.36854729833088523</v>
          </cell>
          <cell r="J656">
            <v>0.46892277817773631</v>
          </cell>
        </row>
        <row r="657">
          <cell r="A657" t="str">
            <v>RHNS-SHSTG-ELCHP</v>
          </cell>
          <cell r="B657" t="str">
            <v>VAR_ncap</v>
          </cell>
          <cell r="C657" t="str">
            <v>-</v>
          </cell>
          <cell r="H657">
            <v>6.6671330254662901E-3</v>
          </cell>
          <cell r="I657">
            <v>1.9846128370747802E-2</v>
          </cell>
          <cell r="J657">
            <v>2.56748907086333E-2</v>
          </cell>
        </row>
        <row r="658">
          <cell r="A658" t="str">
            <v>RHNS-SHSTG-ELCHP</v>
          </cell>
          <cell r="B658" t="str">
            <v>VAR_cap</v>
          </cell>
          <cell r="C658" t="str">
            <v>-</v>
          </cell>
          <cell r="H658">
            <v>3.247393291709396E-2</v>
          </cell>
          <cell r="I658">
            <v>3.6969829157966802E-2</v>
          </cell>
          <cell r="J658">
            <v>4.2892572056257114E-2</v>
          </cell>
        </row>
        <row r="659">
          <cell r="A659" t="str">
            <v>RHNS-SHSOLBR</v>
          </cell>
          <cell r="B659" t="str">
            <v>VAR_fout</v>
          </cell>
          <cell r="C659" t="str">
            <v>RHNS-SHASOL</v>
          </cell>
          <cell r="H659">
            <v>2.820966014503739E-4</v>
          </cell>
          <cell r="I659">
            <v>3.5180897727069216E-4</v>
          </cell>
          <cell r="J659">
            <v>6.8679221692739302E-4</v>
          </cell>
        </row>
        <row r="660">
          <cell r="A660" t="str">
            <v>RHNS-SHSOLBR</v>
          </cell>
          <cell r="B660" t="str">
            <v>VAR_fin</v>
          </cell>
          <cell r="C660" t="str">
            <v>SOL</v>
          </cell>
          <cell r="H660">
            <v>2.820966014503739E-4</v>
          </cell>
          <cell r="I660">
            <v>3.5180897727069216E-4</v>
          </cell>
          <cell r="J660">
            <v>6.8679221692739302E-4</v>
          </cell>
        </row>
        <row r="661">
          <cell r="A661" t="str">
            <v>RHNS-SHSOLBR</v>
          </cell>
          <cell r="B661" t="str">
            <v>VAR_ncap</v>
          </cell>
          <cell r="C661" t="str">
            <v>-</v>
          </cell>
          <cell r="H661">
            <v>4.4934821118166998E-5</v>
          </cell>
          <cell r="I661">
            <v>3.6035408172492397E-5</v>
          </cell>
          <cell r="J661">
            <v>8.6075169375811897E-5</v>
          </cell>
        </row>
        <row r="662">
          <cell r="A662" t="str">
            <v>RHNS-SHSOLBR</v>
          </cell>
          <cell r="B662" t="str">
            <v>VAR_cap</v>
          </cell>
          <cell r="C662" t="str">
            <v>-</v>
          </cell>
          <cell r="H662">
            <v>1.3719871130867E-4</v>
          </cell>
          <cell r="I662">
            <v>8.1142731735176971E-5</v>
          </cell>
          <cell r="J662">
            <v>1.3120675409261737E-4</v>
          </cell>
        </row>
        <row r="663">
          <cell r="A663" t="str">
            <v>RHES-SHPLTBR</v>
          </cell>
          <cell r="B663" t="str">
            <v>VAR_fout</v>
          </cell>
          <cell r="C663" t="str">
            <v>RHES-SHPLT</v>
          </cell>
          <cell r="H663">
            <v>8.0370853682060525E-2</v>
          </cell>
          <cell r="I663">
            <v>9.3947568997228323E-2</v>
          </cell>
          <cell r="J663">
            <v>0.12100610881410141</v>
          </cell>
        </row>
        <row r="664">
          <cell r="A664" t="str">
            <v>RHES-SHPLTBR</v>
          </cell>
          <cell r="B664" t="str">
            <v>VAR_fin</v>
          </cell>
          <cell r="C664" t="str">
            <v>RPLT</v>
          </cell>
          <cell r="H664">
            <v>0.10778933665739943</v>
          </cell>
          <cell r="I664">
            <v>0.12564701176310222</v>
          </cell>
          <cell r="J664">
            <v>0.16090245648061191</v>
          </cell>
        </row>
        <row r="665">
          <cell r="A665" t="str">
            <v>RHES-SHPLTBR</v>
          </cell>
          <cell r="B665" t="str">
            <v>VAR_ncap</v>
          </cell>
          <cell r="C665" t="str">
            <v>-</v>
          </cell>
          <cell r="H665">
            <v>3.4287445121033901E-3</v>
          </cell>
          <cell r="I665">
            <v>4.1635772991962597E-3</v>
          </cell>
          <cell r="J665">
            <v>5.3052079380226901E-3</v>
          </cell>
        </row>
        <row r="666">
          <cell r="A666" t="str">
            <v>RHES-SHPLTBR</v>
          </cell>
          <cell r="B666" t="str">
            <v>VAR_cap</v>
          </cell>
          <cell r="C666" t="str">
            <v>-</v>
          </cell>
          <cell r="H666">
            <v>6.4967026838498032E-3</v>
          </cell>
          <cell r="I666">
            <v>7.5923544578069095E-3</v>
          </cell>
          <cell r="J666">
            <v>9.7771875590526754E-3</v>
          </cell>
        </row>
        <row r="667">
          <cell r="A667" t="str">
            <v>RHES-SHCONBR6</v>
          </cell>
          <cell r="B667" t="str">
            <v>VAR_fout</v>
          </cell>
          <cell r="C667" t="str">
            <v>RHES-SHCON</v>
          </cell>
          <cell r="H667">
            <v>3.2483801548261752E-5</v>
          </cell>
          <cell r="I667">
            <v>3.4445060707786711E-5</v>
          </cell>
          <cell r="J667">
            <v>2.1437861695446437E-5</v>
          </cell>
        </row>
        <row r="668">
          <cell r="A668" t="str">
            <v>RHES-SHCONBR6</v>
          </cell>
          <cell r="B668" t="str">
            <v>VAR_fin</v>
          </cell>
          <cell r="C668" t="str">
            <v>CON</v>
          </cell>
          <cell r="H668">
            <v>3.2483801548261752E-5</v>
          </cell>
          <cell r="I668">
            <v>3.4445060707786711E-5</v>
          </cell>
          <cell r="J668">
            <v>2.1437861695446437E-5</v>
          </cell>
        </row>
        <row r="669">
          <cell r="A669" t="str">
            <v>RHES-SHCONBR6</v>
          </cell>
          <cell r="B669" t="str">
            <v>VAR_ncap</v>
          </cell>
          <cell r="C669" t="str">
            <v>-</v>
          </cell>
        </row>
        <row r="670">
          <cell r="A670" t="str">
            <v>RHES-SHCONBR6</v>
          </cell>
          <cell r="B670" t="str">
            <v>VAR_cap</v>
          </cell>
          <cell r="C670" t="str">
            <v>-</v>
          </cell>
          <cell r="H670">
            <v>2.29383466246755E-6</v>
          </cell>
          <cell r="I670">
            <v>2.29383466246755E-6</v>
          </cell>
          <cell r="J670">
            <v>1.3260681924560799E-6</v>
          </cell>
        </row>
        <row r="671">
          <cell r="A671" t="str">
            <v>RHSA-WHPLTBR</v>
          </cell>
          <cell r="B671" t="str">
            <v>VAR_fout</v>
          </cell>
          <cell r="C671" t="str">
            <v>RHSA-WHPLT</v>
          </cell>
          <cell r="H671">
            <v>0.19989316575091251</v>
          </cell>
          <cell r="I671">
            <v>0.2394046010415119</v>
          </cell>
          <cell r="J671">
            <v>0.31961474690374403</v>
          </cell>
        </row>
        <row r="672">
          <cell r="A672" t="str">
            <v>RHSA-WHPLTBR</v>
          </cell>
          <cell r="B672" t="str">
            <v>VAR_fin</v>
          </cell>
          <cell r="C672" t="str">
            <v>RPLT</v>
          </cell>
          <cell r="H672">
            <v>0.42653283293941635</v>
          </cell>
          <cell r="I672">
            <v>0.50509483682966971</v>
          </cell>
          <cell r="J672">
            <v>0.65799346741633391</v>
          </cell>
        </row>
        <row r="673">
          <cell r="A673" t="str">
            <v>RHSA-WHPLTBR</v>
          </cell>
          <cell r="B673" t="str">
            <v>VAR_ncap</v>
          </cell>
          <cell r="C673" t="str">
            <v>-</v>
          </cell>
          <cell r="H673">
            <v>9.9783446312073105E-3</v>
          </cell>
          <cell r="I673">
            <v>6.3862597551864204E-3</v>
          </cell>
          <cell r="J673">
            <v>1.29907534708116E-2</v>
          </cell>
        </row>
        <row r="674">
          <cell r="A674" t="str">
            <v>RHSA-WHPLTBR</v>
          </cell>
          <cell r="B674" t="str">
            <v>VAR_cap</v>
          </cell>
          <cell r="C674" t="str">
            <v>-</v>
          </cell>
          <cell r="H674">
            <v>1.3664951147863078E-2</v>
          </cell>
          <cell r="I674">
            <v>1.6364648795613883E-2</v>
          </cell>
          <cell r="J674">
            <v>2.1846237689564962E-2</v>
          </cell>
        </row>
        <row r="675">
          <cell r="A675" t="str">
            <v>ITOT-SWHCONBR8</v>
          </cell>
          <cell r="B675" t="str">
            <v>VAR_fout</v>
          </cell>
          <cell r="C675" t="str">
            <v>ITOT-ELS</v>
          </cell>
          <cell r="J675">
            <v>1.1660438640597664E-5</v>
          </cell>
        </row>
        <row r="676">
          <cell r="A676" t="str">
            <v>ITOT-SWHCONBR8</v>
          </cell>
          <cell r="B676" t="str">
            <v>VAR_fout</v>
          </cell>
          <cell r="C676" t="str">
            <v>ITOT-SWHC</v>
          </cell>
          <cell r="J676">
            <v>4.5439275762285372E-5</v>
          </cell>
        </row>
        <row r="677">
          <cell r="A677" t="str">
            <v>ITOT-SWHCONBR8</v>
          </cell>
          <cell r="B677" t="str">
            <v>VAR_fin</v>
          </cell>
          <cell r="C677" t="str">
            <v>CON</v>
          </cell>
          <cell r="J677">
            <v>5.7207996755321953E-5</v>
          </cell>
        </row>
        <row r="678">
          <cell r="A678" t="str">
            <v>ITOT-SWHCONBR8</v>
          </cell>
          <cell r="B678" t="str">
            <v>VAR_ncap</v>
          </cell>
          <cell r="C678" t="str">
            <v>-</v>
          </cell>
          <cell r="J678">
            <v>2.86001158823841E-6</v>
          </cell>
        </row>
        <row r="679">
          <cell r="A679" t="str">
            <v>ITOT-SWHCONBR8</v>
          </cell>
          <cell r="B679" t="str">
            <v>VAR_cap</v>
          </cell>
          <cell r="C679" t="str">
            <v>-</v>
          </cell>
          <cell r="J679">
            <v>2.86001158823841E-6</v>
          </cell>
        </row>
        <row r="680">
          <cell r="A680" t="str">
            <v>SCOM-ELCSPECADV</v>
          </cell>
          <cell r="B680" t="str">
            <v>VAR_ncap</v>
          </cell>
          <cell r="C680" t="str">
            <v>-</v>
          </cell>
          <cell r="H680">
            <v>1.4285505553021199E-8</v>
          </cell>
          <cell r="I680">
            <v>1.03945986182586E-8</v>
          </cell>
        </row>
        <row r="681">
          <cell r="A681" t="str">
            <v>SCOM-ELCSPECADV</v>
          </cell>
          <cell r="B681" t="str">
            <v>VAR_cap</v>
          </cell>
          <cell r="C681" t="str">
            <v>-</v>
          </cell>
          <cell r="H681">
            <v>-3.5216106567376705E-8</v>
          </cell>
          <cell r="I681">
            <v>-5.6628609832989493E-8</v>
          </cell>
          <cell r="J681">
            <v>-3.7412529033490403E-8</v>
          </cell>
        </row>
        <row r="682">
          <cell r="A682" t="str">
            <v>RHSA-WHLTHRD</v>
          </cell>
          <cell r="B682" t="str">
            <v>VAR_fout</v>
          </cell>
          <cell r="C682" t="str">
            <v>RHSA-WHLTHRD</v>
          </cell>
          <cell r="H682">
            <v>1.3474451214355361</v>
          </cell>
          <cell r="I682">
            <v>1.4877587107411252</v>
          </cell>
          <cell r="J682">
            <v>1.7637221245573009</v>
          </cell>
        </row>
        <row r="683">
          <cell r="A683" t="str">
            <v>RHSA-WHLTHRD</v>
          </cell>
          <cell r="B683" t="str">
            <v>VAR_fin</v>
          </cell>
          <cell r="C683" t="str">
            <v>RHSA_LTH</v>
          </cell>
          <cell r="H683">
            <v>2.3868977598422014</v>
          </cell>
          <cell r="I683">
            <v>2.6026977752229081</v>
          </cell>
          <cell r="J683">
            <v>2.998402650826721</v>
          </cell>
        </row>
        <row r="684">
          <cell r="A684" t="str">
            <v>RHSA-WHLTHRD</v>
          </cell>
          <cell r="B684" t="str">
            <v>VAR_ncap</v>
          </cell>
          <cell r="C684" t="str">
            <v>-</v>
          </cell>
          <cell r="H684">
            <v>1.1903655484112499E-2</v>
          </cell>
          <cell r="I684">
            <v>2.9019006967894001E-2</v>
          </cell>
          <cell r="J684">
            <v>4.0275211208770902E-2</v>
          </cell>
        </row>
        <row r="685">
          <cell r="A685" t="str">
            <v>RHSA-WHLTHRD</v>
          </cell>
          <cell r="B685" t="str">
            <v>VAR_cap</v>
          </cell>
          <cell r="C685" t="str">
            <v>-</v>
          </cell>
          <cell r="H685">
            <v>0.12125273502048069</v>
          </cell>
          <cell r="I685">
            <v>0.143681408745779</v>
          </cell>
          <cell r="J685">
            <v>0.17592023412047564</v>
          </cell>
        </row>
        <row r="686">
          <cell r="A686" t="str">
            <v>RHES-SHCONBR7</v>
          </cell>
          <cell r="B686" t="str">
            <v>VAR_fout</v>
          </cell>
          <cell r="C686" t="str">
            <v>RHES-SHCON</v>
          </cell>
          <cell r="H686">
            <v>3.0529487464797902E-5</v>
          </cell>
          <cell r="I686">
            <v>3.2299976573459296E-5</v>
          </cell>
          <cell r="J686">
            <v>2.0168028767194282E-5</v>
          </cell>
        </row>
        <row r="687">
          <cell r="A687" t="str">
            <v>RHES-SHCONBR7</v>
          </cell>
          <cell r="B687" t="str">
            <v>VAR_fin</v>
          </cell>
          <cell r="C687" t="str">
            <v>CON</v>
          </cell>
          <cell r="H687">
            <v>3.0529487464797902E-5</v>
          </cell>
          <cell r="I687">
            <v>3.2299976573459296E-5</v>
          </cell>
          <cell r="J687">
            <v>2.0168028767194282E-5</v>
          </cell>
        </row>
        <row r="688">
          <cell r="A688" t="str">
            <v>RHES-SHCONBR7</v>
          </cell>
          <cell r="B688" t="str">
            <v>VAR_ncap</v>
          </cell>
          <cell r="C688" t="str">
            <v>-</v>
          </cell>
        </row>
        <row r="689">
          <cell r="A689" t="str">
            <v>RHES-SHCONBR7</v>
          </cell>
          <cell r="B689" t="str">
            <v>VAR_cap</v>
          </cell>
          <cell r="C689" t="str">
            <v>-</v>
          </cell>
          <cell r="H689">
            <v>2.1039636960355598E-6</v>
          </cell>
          <cell r="I689">
            <v>2.1039636960355598E-6</v>
          </cell>
          <cell r="J689">
            <v>1.21630359024822E-6</v>
          </cell>
        </row>
        <row r="690">
          <cell r="A690" t="str">
            <v>ITOT-SWHCONBR9</v>
          </cell>
          <cell r="B690" t="str">
            <v>VAR_fout</v>
          </cell>
          <cell r="C690" t="str">
            <v>ITOT-ELS</v>
          </cell>
          <cell r="J690">
            <v>4.1046804392163692E-6</v>
          </cell>
        </row>
        <row r="691">
          <cell r="A691" t="str">
            <v>ITOT-SWHCONBR9</v>
          </cell>
          <cell r="B691" t="str">
            <v>VAR_fout</v>
          </cell>
          <cell r="C691" t="str">
            <v>ITOT-SWHC</v>
          </cell>
          <cell r="J691">
            <v>2.965619276378202E-5</v>
          </cell>
        </row>
        <row r="692">
          <cell r="A692" t="str">
            <v>ITOT-SWHCONBR9</v>
          </cell>
          <cell r="B692" t="str">
            <v>VAR_fin</v>
          </cell>
          <cell r="C692" t="str">
            <v>CON</v>
          </cell>
          <cell r="J692">
            <v>3.4765810825015355E-5</v>
          </cell>
        </row>
        <row r="693">
          <cell r="A693" t="str">
            <v>ITOT-SWHCONBR9</v>
          </cell>
          <cell r="B693" t="str">
            <v>VAR_ncap</v>
          </cell>
          <cell r="C693" t="str">
            <v>-</v>
          </cell>
          <cell r="J693">
            <v>1.6390071210058299E-6</v>
          </cell>
        </row>
        <row r="694">
          <cell r="A694" t="str">
            <v>ITOT-SWHCONBR9</v>
          </cell>
          <cell r="B694" t="str">
            <v>VAR_cap</v>
          </cell>
          <cell r="C694" t="str">
            <v>-</v>
          </cell>
          <cell r="J694">
            <v>1.6390071210058299E-6</v>
          </cell>
        </row>
        <row r="695">
          <cell r="A695" t="str">
            <v>SCOM-SHPLTBR</v>
          </cell>
          <cell r="B695" t="str">
            <v>VAR_fout</v>
          </cell>
          <cell r="C695" t="str">
            <v>SCOM-SHPLT</v>
          </cell>
          <cell r="H695">
            <v>0.96266869913413</v>
          </cell>
          <cell r="I695">
            <v>1.104683281661522</v>
          </cell>
          <cell r="J695">
            <v>1.3198552509223296</v>
          </cell>
        </row>
        <row r="696">
          <cell r="A696" t="str">
            <v>SCOM-SHPLTBR</v>
          </cell>
          <cell r="B696" t="str">
            <v>VAR_fin</v>
          </cell>
          <cell r="C696" t="str">
            <v>SCOMPLTBRC</v>
          </cell>
          <cell r="H696">
            <v>0.96266869913413</v>
          </cell>
          <cell r="I696">
            <v>1.104683281661522</v>
          </cell>
          <cell r="J696">
            <v>1.3198552509223296</v>
          </cell>
        </row>
        <row r="697">
          <cell r="A697" t="str">
            <v>SCOM-SHPLTBR</v>
          </cell>
          <cell r="B697" t="str">
            <v>VAR_fin</v>
          </cell>
          <cell r="C697" t="str">
            <v>SPLT</v>
          </cell>
          <cell r="H697">
            <v>1.4339459448300471</v>
          </cell>
          <cell r="I697">
            <v>1.6454841769394453</v>
          </cell>
          <cell r="J697">
            <v>1.965994206028528</v>
          </cell>
        </row>
        <row r="698">
          <cell r="A698" t="str">
            <v>SCOM-SHPLTBR</v>
          </cell>
          <cell r="B698" t="str">
            <v>VAR_ncap</v>
          </cell>
          <cell r="C698" t="str">
            <v>-</v>
          </cell>
          <cell r="H698">
            <v>5.5197014966392198E-2</v>
          </cell>
          <cell r="I698">
            <v>3.68469241680143E-2</v>
          </cell>
          <cell r="J698">
            <v>6.0477488117442198E-2</v>
          </cell>
        </row>
        <row r="699">
          <cell r="A699" t="str">
            <v>SCOM-SHPLTBR</v>
          </cell>
          <cell r="B699" t="str">
            <v>VAR_cap</v>
          </cell>
          <cell r="C699" t="str">
            <v>-</v>
          </cell>
          <cell r="H699">
            <v>8.0141726355204404E-2</v>
          </cell>
          <cell r="I699">
            <v>9.2044029489053353E-2</v>
          </cell>
          <cell r="J699">
            <v>0.11056651723945085</v>
          </cell>
        </row>
        <row r="700">
          <cell r="A700" t="str">
            <v>ITOT-SWHELCHP</v>
          </cell>
          <cell r="B700" t="str">
            <v>VAR_fout</v>
          </cell>
          <cell r="C700" t="str">
            <v>ITOT-SWHAELCH</v>
          </cell>
          <cell r="H700">
            <v>6.2422118092516747</v>
          </cell>
          <cell r="I700">
            <v>6.2422753677246279</v>
          </cell>
          <cell r="J700">
            <v>13.0500430313812</v>
          </cell>
        </row>
        <row r="701">
          <cell r="A701" t="str">
            <v>ITOT-SWHELCHP</v>
          </cell>
          <cell r="B701" t="str">
            <v>VAR_fin</v>
          </cell>
          <cell r="C701" t="str">
            <v>ITOT_ELC</v>
          </cell>
          <cell r="H701">
            <v>1.911762978914169</v>
          </cell>
          <cell r="I701">
            <v>1.876499522669723</v>
          </cell>
          <cell r="J701">
            <v>3.7833453670718558</v>
          </cell>
        </row>
        <row r="702">
          <cell r="A702" t="str">
            <v>ITOT-SWHELCHP</v>
          </cell>
          <cell r="B702" t="str">
            <v>VAR_fin</v>
          </cell>
          <cell r="C702" t="str">
            <v>ITOTELCHPC</v>
          </cell>
          <cell r="H702">
            <v>6.2422118092516747</v>
          </cell>
          <cell r="I702">
            <v>6.2422753677246279</v>
          </cell>
          <cell r="J702">
            <v>13.0500430313812</v>
          </cell>
        </row>
        <row r="703">
          <cell r="A703" t="str">
            <v>ITOT-SWHELCHP</v>
          </cell>
          <cell r="B703" t="str">
            <v>VAR_ncap</v>
          </cell>
          <cell r="C703" t="str">
            <v>-</v>
          </cell>
          <cell r="H703">
            <v>0.18400176002077001</v>
          </cell>
          <cell r="I703">
            <v>6.8044217981498706E-2</v>
          </cell>
          <cell r="J703">
            <v>0.60089769753661404</v>
          </cell>
        </row>
        <row r="704">
          <cell r="A704" t="str">
            <v>ITOT-SWHELCHP</v>
          </cell>
          <cell r="B704" t="str">
            <v>VAR_cap</v>
          </cell>
          <cell r="C704" t="str">
            <v>-</v>
          </cell>
          <cell r="H704">
            <v>0.33949019320286716</v>
          </cell>
          <cell r="I704">
            <v>0.34199007489593392</v>
          </cell>
          <cell r="J704">
            <v>0.7281112941484621</v>
          </cell>
        </row>
        <row r="705">
          <cell r="A705" t="str">
            <v>RHES-SHCONBR8</v>
          </cell>
          <cell r="B705" t="str">
            <v>VAR_fout</v>
          </cell>
          <cell r="C705" t="str">
            <v>RHES-SHCON</v>
          </cell>
          <cell r="H705">
            <v>8.995768107197168E-6</v>
          </cell>
          <cell r="I705">
            <v>8.734841439848084E-6</v>
          </cell>
          <cell r="J705">
            <v>6.1757772394838518E-6</v>
          </cell>
        </row>
        <row r="706">
          <cell r="A706" t="str">
            <v>RHES-SHCONBR8</v>
          </cell>
          <cell r="B706" t="str">
            <v>VAR_fin</v>
          </cell>
          <cell r="C706" t="str">
            <v>CON</v>
          </cell>
          <cell r="H706">
            <v>8.995768107197168E-6</v>
          </cell>
          <cell r="I706">
            <v>8.734841439848084E-6</v>
          </cell>
          <cell r="J706">
            <v>6.1757772394838518E-6</v>
          </cell>
        </row>
        <row r="707">
          <cell r="A707" t="str">
            <v>RHEM-SHWODBR</v>
          </cell>
          <cell r="B707" t="str">
            <v>VAR_fout</v>
          </cell>
          <cell r="C707" t="str">
            <v>RHEM-SHWOD</v>
          </cell>
          <cell r="H707">
            <v>4.778664797094895</v>
          </cell>
          <cell r="I707">
            <v>4.4263273556738207</v>
          </cell>
          <cell r="J707">
            <v>3.6739130170070107</v>
          </cell>
        </row>
        <row r="708">
          <cell r="A708" t="str">
            <v>RHEM-SHWODBR</v>
          </cell>
          <cell r="B708" t="str">
            <v>VAR_fin</v>
          </cell>
          <cell r="C708" t="str">
            <v>RHEMWODBRC</v>
          </cell>
          <cell r="H708">
            <v>4.778664797094895</v>
          </cell>
          <cell r="I708">
            <v>4.4263273556738207</v>
          </cell>
          <cell r="J708">
            <v>3.6739130170070107</v>
          </cell>
        </row>
        <row r="709">
          <cell r="A709" t="str">
            <v>RHEM-SHWODBR</v>
          </cell>
          <cell r="B709" t="str">
            <v>VAR_fin</v>
          </cell>
          <cell r="C709" t="str">
            <v>RWOD</v>
          </cell>
          <cell r="H709">
            <v>6.4934573107108537</v>
          </cell>
          <cell r="I709">
            <v>5.9954918210728811</v>
          </cell>
          <cell r="J709">
            <v>4.9114960774547658</v>
          </cell>
        </row>
        <row r="710">
          <cell r="A710" t="str">
            <v>RHEM-SHWODBR</v>
          </cell>
          <cell r="B710" t="str">
            <v>VAR_ncap</v>
          </cell>
          <cell r="C710" t="str">
            <v>-</v>
          </cell>
          <cell r="H710">
            <v>0.25055306871835098</v>
          </cell>
          <cell r="I710">
            <v>6.2012003303394798E-2</v>
          </cell>
          <cell r="J710">
            <v>0.108445103636958</v>
          </cell>
        </row>
        <row r="711">
          <cell r="A711" t="str">
            <v>RHEM-SHWODBR</v>
          </cell>
          <cell r="B711" t="str">
            <v>VAR_cap</v>
          </cell>
          <cell r="C711" t="str">
            <v>-</v>
          </cell>
          <cell r="H711">
            <v>0.33744860202179383</v>
          </cell>
          <cell r="I711">
            <v>0.31256506809338863</v>
          </cell>
          <cell r="J711">
            <v>0.2594318701977078</v>
          </cell>
        </row>
        <row r="712">
          <cell r="A712" t="str">
            <v>RHES-SHCONBR9</v>
          </cell>
          <cell r="B712" t="str">
            <v>VAR_fout</v>
          </cell>
          <cell r="C712" t="str">
            <v>RHES-SHCON</v>
          </cell>
          <cell r="H712">
            <v>8.9343210818057179E-6</v>
          </cell>
          <cell r="I712">
            <v>8.6622893216304616E-6</v>
          </cell>
          <cell r="J712">
            <v>6.1092101382555863E-6</v>
          </cell>
        </row>
        <row r="713">
          <cell r="A713" t="str">
            <v>RHES-SHCONBR9</v>
          </cell>
          <cell r="B713" t="str">
            <v>VAR_fin</v>
          </cell>
          <cell r="C713" t="str">
            <v>CON</v>
          </cell>
          <cell r="H713">
            <v>8.9343210818057179E-6</v>
          </cell>
          <cell r="I713">
            <v>8.6622893216304616E-6</v>
          </cell>
          <cell r="J713">
            <v>6.1092101382555863E-6</v>
          </cell>
        </row>
        <row r="714">
          <cell r="A714" t="str">
            <v>D-RHNS_LTH_CHPNGA</v>
          </cell>
          <cell r="B714" t="str">
            <v>VAR_fout</v>
          </cell>
          <cell r="C714" t="str">
            <v>RHSA_LTH</v>
          </cell>
          <cell r="H714">
            <v>3.5771790997443205E-5</v>
          </cell>
          <cell r="I714">
            <v>5.527303190267268E-5</v>
          </cell>
          <cell r="J714">
            <v>1.8710980276792294E-4</v>
          </cell>
        </row>
        <row r="715">
          <cell r="A715" t="str">
            <v>D-RHNS_LTH_CHPNGA</v>
          </cell>
          <cell r="B715" t="str">
            <v>VAR_fout</v>
          </cell>
          <cell r="C715" t="str">
            <v>RHNS_LTH_CHPNGA_ON</v>
          </cell>
          <cell r="H715">
            <v>7.0777153342743899E-4</v>
          </cell>
          <cell r="I715">
            <v>2.9747713224637773E-4</v>
          </cell>
        </row>
        <row r="716">
          <cell r="A716" t="str">
            <v>D-RHNS_LTH_CHPNGA</v>
          </cell>
          <cell r="B716" t="str">
            <v>VAR_fin</v>
          </cell>
          <cell r="C716" t="str">
            <v>RHNS_LTH_CHPNGA</v>
          </cell>
          <cell r="H716">
            <v>7.4427111103994982E-4</v>
          </cell>
          <cell r="I716">
            <v>3.5322801703068315E-4</v>
          </cell>
          <cell r="J716">
            <v>1.8750627890750583E-4</v>
          </cell>
        </row>
        <row r="717">
          <cell r="A717" t="str">
            <v>D-SLFO</v>
          </cell>
          <cell r="B717" t="str">
            <v>VAR_fout</v>
          </cell>
          <cell r="C717" t="str">
            <v>CO2</v>
          </cell>
          <cell r="H717">
            <v>1127.52227525905</v>
          </cell>
          <cell r="I717">
            <v>941.95130536162196</v>
          </cell>
          <cell r="J717">
            <v>431.71931378004098</v>
          </cell>
        </row>
        <row r="718">
          <cell r="A718" t="str">
            <v>D-SLFO</v>
          </cell>
          <cell r="B718" t="str">
            <v>VAR_fout</v>
          </cell>
          <cell r="C718" t="str">
            <v>SLFO</v>
          </cell>
          <cell r="H718">
            <v>15.04337077221672</v>
          </cell>
          <cell r="I718">
            <v>12.567469645482841</v>
          </cell>
          <cell r="J718">
            <v>5.7599878035504828</v>
          </cell>
        </row>
        <row r="719">
          <cell r="A719" t="str">
            <v>D-SLFO</v>
          </cell>
          <cell r="B719" t="str">
            <v>VAR_fin</v>
          </cell>
          <cell r="C719" t="str">
            <v>LFO</v>
          </cell>
          <cell r="H719">
            <v>15.298809705007498</v>
          </cell>
          <cell r="I719">
            <v>12.780886097172628</v>
          </cell>
          <cell r="J719">
            <v>5.8577925886030044</v>
          </cell>
        </row>
        <row r="720">
          <cell r="A720" t="str">
            <v>D-SLFO</v>
          </cell>
          <cell r="B720" t="str">
            <v>VAR_fin</v>
          </cell>
          <cell r="C720" t="str">
            <v>BDS</v>
          </cell>
          <cell r="H720">
            <v>7.0467369834030291E-5</v>
          </cell>
          <cell r="I720">
            <v>3.994852635896373E-5</v>
          </cell>
          <cell r="J720">
            <v>2.7598156817678704E-5</v>
          </cell>
        </row>
        <row r="721">
          <cell r="A721" t="str">
            <v>D-RCOA</v>
          </cell>
          <cell r="B721" t="str">
            <v>VAR_fout</v>
          </cell>
          <cell r="C721" t="str">
            <v>CO2</v>
          </cell>
          <cell r="H721">
            <v>2.1057646262267599E-2</v>
          </cell>
        </row>
        <row r="722">
          <cell r="A722" t="str">
            <v>D-RCOA</v>
          </cell>
          <cell r="B722" t="str">
            <v>VAR_fout</v>
          </cell>
          <cell r="C722" t="str">
            <v>RCOA</v>
          </cell>
          <cell r="H722">
            <v>2.2715907510536753E-4</v>
          </cell>
        </row>
        <row r="723">
          <cell r="A723" t="str">
            <v>D-RCOA</v>
          </cell>
          <cell r="B723" t="str">
            <v>VAR_fin</v>
          </cell>
          <cell r="C723" t="str">
            <v>COA</v>
          </cell>
          <cell r="H723">
            <v>2.2715907510536753E-4</v>
          </cell>
        </row>
        <row r="724">
          <cell r="A724" t="str">
            <v>SCOM-ELCSPECDC</v>
          </cell>
          <cell r="B724" t="str">
            <v>VAR_fout</v>
          </cell>
          <cell r="C724" t="str">
            <v>SCOM-ELSDC</v>
          </cell>
          <cell r="H724">
            <v>15.019261638688599</v>
          </cell>
          <cell r="I724">
            <v>15.874369069557325</v>
          </cell>
          <cell r="J724">
            <v>17.166277334400018</v>
          </cell>
        </row>
        <row r="725">
          <cell r="A725" t="str">
            <v>SCOM-ELCSPECDC</v>
          </cell>
          <cell r="B725" t="str">
            <v>VAR_fin</v>
          </cell>
          <cell r="C725" t="str">
            <v>SCOM_ELC</v>
          </cell>
          <cell r="H725">
            <v>15.019261638688599</v>
          </cell>
          <cell r="I725">
            <v>15.874369069557325</v>
          </cell>
          <cell r="J725">
            <v>17.166277334400018</v>
          </cell>
        </row>
        <row r="726">
          <cell r="A726" t="str">
            <v>D-RHEM_KEV_WOD_ELC_CHP</v>
          </cell>
          <cell r="B726" t="str">
            <v>VAR_fout</v>
          </cell>
          <cell r="C726" t="str">
            <v>ELC5</v>
          </cell>
          <cell r="H726">
            <v>9.6141270624205526E-5</v>
          </cell>
          <cell r="I726">
            <v>6.2429063439185377E-5</v>
          </cell>
          <cell r="J726">
            <v>3.9732730334729479E-5</v>
          </cell>
        </row>
        <row r="727">
          <cell r="A727" t="str">
            <v>D-RHEM_KEV_WOD_ELC_CHP</v>
          </cell>
          <cell r="B727" t="str">
            <v>VAR_fout</v>
          </cell>
          <cell r="C727" t="str">
            <v>RHEM_ELC</v>
          </cell>
          <cell r="H727">
            <v>1.5460948020370224E-4</v>
          </cell>
          <cell r="I727">
            <v>9.0177462976295255E-5</v>
          </cell>
          <cell r="J727">
            <v>6.0010609622003028E-5</v>
          </cell>
        </row>
        <row r="728">
          <cell r="A728" t="str">
            <v>D-RHEM_KEV_WOD_ELC_CHP</v>
          </cell>
          <cell r="B728" t="str">
            <v>VAR_fin</v>
          </cell>
          <cell r="C728" t="str">
            <v>RHEM_KEV_WOD_ELC_CHP</v>
          </cell>
          <cell r="H728">
            <v>2.4867989351858103E-4</v>
          </cell>
          <cell r="I728">
            <v>1.5095385871680258E-4</v>
          </cell>
          <cell r="J728">
            <v>9.8298263872231519E-5</v>
          </cell>
        </row>
        <row r="729">
          <cell r="A729" t="str">
            <v>RHES-SHSTG-SOL</v>
          </cell>
          <cell r="B729" t="str">
            <v>VAR_fout</v>
          </cell>
          <cell r="C729" t="str">
            <v>AUX_RHES-SHSTG-SOL_OUT</v>
          </cell>
          <cell r="H729">
            <v>9.8983931125135854E-3</v>
          </cell>
          <cell r="I729">
            <v>4.5765595971222007E-3</v>
          </cell>
          <cell r="J729">
            <v>3.8829687224213251E-3</v>
          </cell>
        </row>
        <row r="730">
          <cell r="A730" t="str">
            <v>RHES-SHSTG-SOL</v>
          </cell>
          <cell r="B730" t="str">
            <v>VAR_fout</v>
          </cell>
          <cell r="C730" t="str">
            <v>RHES-SHASOL</v>
          </cell>
          <cell r="H730">
            <v>9.8885046079056852E-3</v>
          </cell>
          <cell r="I730">
            <v>4.5719876095126899E-3</v>
          </cell>
          <cell r="J730">
            <v>3.8790896327885356E-3</v>
          </cell>
        </row>
        <row r="731">
          <cell r="A731" t="str">
            <v>RHES-SHSTG-SOL</v>
          </cell>
          <cell r="B731" t="str">
            <v>VAR_fin</v>
          </cell>
          <cell r="C731" t="str">
            <v>RHES-SHASOL</v>
          </cell>
          <cell r="H731">
            <v>9.8894470414741982E-3</v>
          </cell>
          <cell r="I731">
            <v>4.5727493713100201E-3</v>
          </cell>
          <cell r="J731">
            <v>3.880043172460431E-3</v>
          </cell>
        </row>
        <row r="732">
          <cell r="A732" t="str">
            <v>RHES-SHSTG-SOL</v>
          </cell>
          <cell r="B732" t="str">
            <v>VAR_ncap</v>
          </cell>
          <cell r="C732" t="str">
            <v>-</v>
          </cell>
          <cell r="H732">
            <v>1.7337733269047698E-5</v>
          </cell>
          <cell r="I732">
            <v>6.7447513710015795E-4</v>
          </cell>
          <cell r="J732">
            <v>2.41142508095701E-4</v>
          </cell>
        </row>
        <row r="733">
          <cell r="A733" t="str">
            <v>RHES-SHSTG-SOL</v>
          </cell>
          <cell r="B733" t="str">
            <v>VAR_cap</v>
          </cell>
          <cell r="C733" t="str">
            <v>-</v>
          </cell>
          <cell r="H733">
            <v>3.26008767207819E-3</v>
          </cell>
          <cell r="I733">
            <v>6.9186867160325304E-4</v>
          </cell>
          <cell r="J733">
            <v>7.3796549454919298E-4</v>
          </cell>
        </row>
        <row r="734">
          <cell r="A734" t="str">
            <v>D-ITOT_LTH</v>
          </cell>
          <cell r="B734" t="str">
            <v>VAR_fout</v>
          </cell>
          <cell r="C734" t="str">
            <v>ITOT_LTH_DH</v>
          </cell>
          <cell r="H734">
            <v>7.6289325263116927</v>
          </cell>
          <cell r="I734">
            <v>7.6293734342231367</v>
          </cell>
          <cell r="J734">
            <v>9.0217681351161509</v>
          </cell>
        </row>
        <row r="735">
          <cell r="A735" t="str">
            <v>D-ITOT_LTH</v>
          </cell>
          <cell r="B735" t="str">
            <v>VAR_fin</v>
          </cell>
          <cell r="C735" t="str">
            <v>LTH</v>
          </cell>
          <cell r="H735">
            <v>8.2772897922990918</v>
          </cell>
          <cell r="I735">
            <v>8.2723422615696904</v>
          </cell>
          <cell r="J735">
            <v>9.769274518526073</v>
          </cell>
        </row>
        <row r="736">
          <cell r="A736" t="str">
            <v>D-ITOT_LTH</v>
          </cell>
          <cell r="B736" t="str">
            <v>VAR_ncap</v>
          </cell>
          <cell r="C736" t="str">
            <v>-</v>
          </cell>
          <cell r="H736">
            <v>1.1309661750347899E-8</v>
          </cell>
          <cell r="I736">
            <v>1.00535026197797E-8</v>
          </cell>
          <cell r="J736">
            <v>1.5519528435987599E-8</v>
          </cell>
        </row>
        <row r="737">
          <cell r="A737" t="str">
            <v>D-ITOT_LTH</v>
          </cell>
          <cell r="B737" t="str">
            <v>VAR_cap</v>
          </cell>
          <cell r="C737" t="str">
            <v>-</v>
          </cell>
          <cell r="H737">
            <v>0.79547233554545704</v>
          </cell>
          <cell r="I737">
            <v>0.79547234559895896</v>
          </cell>
          <cell r="J737">
            <v>0.79547236111848796</v>
          </cell>
        </row>
        <row r="738">
          <cell r="A738" t="str">
            <v>D-IH2</v>
          </cell>
          <cell r="B738" t="str">
            <v>VAR_fout</v>
          </cell>
          <cell r="C738" t="str">
            <v>IH2</v>
          </cell>
          <cell r="H738">
            <v>3.7579222926331331E-4</v>
          </cell>
          <cell r="I738">
            <v>2.8714549308942144E-4</v>
          </cell>
          <cell r="J738">
            <v>5.5162902678216408E-3</v>
          </cell>
        </row>
        <row r="739">
          <cell r="A739" t="str">
            <v>D-IH2</v>
          </cell>
          <cell r="B739" t="str">
            <v>VAR_fin</v>
          </cell>
          <cell r="C739" t="str">
            <v>H2</v>
          </cell>
          <cell r="H739">
            <v>3.7865516028012341E-4</v>
          </cell>
          <cell r="I739">
            <v>2.8933307887349797E-4</v>
          </cell>
          <cell r="J739">
            <v>5.5583155075037693E-3</v>
          </cell>
        </row>
        <row r="740">
          <cell r="A740" t="str">
            <v>D-IH2</v>
          </cell>
          <cell r="B740" t="str">
            <v>VAR_ncap</v>
          </cell>
          <cell r="C740" t="str">
            <v>-</v>
          </cell>
          <cell r="H740">
            <v>3.1866100314097099E-5</v>
          </cell>
          <cell r="I740">
            <v>6.5856576295225099E-6</v>
          </cell>
          <cell r="J740">
            <v>1.0261363017178399E-3</v>
          </cell>
        </row>
        <row r="741">
          <cell r="A741" t="str">
            <v>D-IH2</v>
          </cell>
          <cell r="B741" t="str">
            <v>VAR_cap</v>
          </cell>
          <cell r="C741" t="str">
            <v>-</v>
          </cell>
          <cell r="H741">
            <v>6.2044480772977803E-5</v>
          </cell>
          <cell r="I741">
            <v>6.8630138402500396E-5</v>
          </cell>
          <cell r="J741">
            <v>1.09476644012034E-3</v>
          </cell>
        </row>
        <row r="742">
          <cell r="A742" t="str">
            <v>D-RHNM_LTH_CHPWOD</v>
          </cell>
          <cell r="B742" t="str">
            <v>VAR_fout</v>
          </cell>
          <cell r="C742" t="str">
            <v>RHNM_LTH_CHPWOD_ON</v>
          </cell>
          <cell r="H742">
            <v>3.4970934504729219E-4</v>
          </cell>
          <cell r="I742">
            <v>1.189326840494631E-4</v>
          </cell>
        </row>
        <row r="743">
          <cell r="A743" t="str">
            <v>D-RHNM_LTH_CHPWOD</v>
          </cell>
          <cell r="B743" t="str">
            <v>VAR_fout</v>
          </cell>
          <cell r="C743" t="str">
            <v>RHSA_LTH</v>
          </cell>
          <cell r="H743">
            <v>1.5594888298271127E-4</v>
          </cell>
          <cell r="I743">
            <v>1.0315398287116615E-4</v>
          </cell>
          <cell r="J743">
            <v>1.3754742837569577E-4</v>
          </cell>
        </row>
        <row r="744">
          <cell r="A744" t="str">
            <v>D-RHNM_LTH_CHPWOD</v>
          </cell>
          <cell r="B744" t="str">
            <v>VAR_fin</v>
          </cell>
          <cell r="C744" t="str">
            <v>RHNM_LTH_CHPWOD</v>
          </cell>
          <cell r="H744">
            <v>5.0616259418938649E-4</v>
          </cell>
          <cell r="I744">
            <v>2.2239555164110393E-4</v>
          </cell>
          <cell r="J744">
            <v>1.3785130670649807E-4</v>
          </cell>
        </row>
        <row r="745">
          <cell r="A745" t="str">
            <v>RHNS-SHWODBR</v>
          </cell>
          <cell r="B745" t="str">
            <v>VAR_fout</v>
          </cell>
          <cell r="C745" t="str">
            <v>RHNS-SHWOD</v>
          </cell>
          <cell r="H745">
            <v>0.10869943822447811</v>
          </cell>
          <cell r="I745">
            <v>0.12193280680963474</v>
          </cell>
          <cell r="J745">
            <v>0.13520655281172247</v>
          </cell>
        </row>
        <row r="746">
          <cell r="A746" t="str">
            <v>RHNS-SHWODBR</v>
          </cell>
          <cell r="B746" t="str">
            <v>VAR_fin</v>
          </cell>
          <cell r="C746" t="str">
            <v>RHNSWODBRC</v>
          </cell>
          <cell r="H746">
            <v>0.10869943822447811</v>
          </cell>
          <cell r="I746">
            <v>0.12193280680963474</v>
          </cell>
          <cell r="J746">
            <v>0.13520655281172247</v>
          </cell>
        </row>
        <row r="747">
          <cell r="A747" t="str">
            <v>RHNS-SHWODBR</v>
          </cell>
          <cell r="B747" t="str">
            <v>VAR_fin</v>
          </cell>
          <cell r="C747" t="str">
            <v>RWOD</v>
          </cell>
          <cell r="H747">
            <v>0.14553225951499252</v>
          </cell>
          <cell r="I747">
            <v>0.16301293880178427</v>
          </cell>
          <cell r="J747">
            <v>0.18071117352372329</v>
          </cell>
        </row>
        <row r="748">
          <cell r="A748" t="str">
            <v>RHNS-SHWODBR</v>
          </cell>
          <cell r="B748" t="str">
            <v>VAR_ncap</v>
          </cell>
          <cell r="C748" t="str">
            <v>-</v>
          </cell>
          <cell r="H748">
            <v>2.32870884318278E-2</v>
          </cell>
        </row>
        <row r="749">
          <cell r="A749" t="str">
            <v>RHNS-SHWODBR</v>
          </cell>
          <cell r="B749" t="str">
            <v>VAR_cap</v>
          </cell>
          <cell r="C749" t="str">
            <v>-</v>
          </cell>
          <cell r="H749">
            <v>2.330770329687637E-2</v>
          </cell>
          <cell r="I749">
            <v>2.3288805165935983E-2</v>
          </cell>
          <cell r="J749">
            <v>9.8503095656629208E-3</v>
          </cell>
        </row>
        <row r="750">
          <cell r="A750" t="str">
            <v>D-RHNM_NKEV_GAS_ELC_CHP</v>
          </cell>
          <cell r="B750" t="str">
            <v>VAR_fout</v>
          </cell>
          <cell r="C750" t="str">
            <v>ELC5</v>
          </cell>
          <cell r="H750">
            <v>2.6847721590116276E-4</v>
          </cell>
          <cell r="I750">
            <v>2.0781584086629538E-4</v>
          </cell>
          <cell r="J750">
            <v>1.2284700445020869E-4</v>
          </cell>
        </row>
        <row r="751">
          <cell r="A751" t="str">
            <v>D-RHNM_NKEV_GAS_ELC_CHP</v>
          </cell>
          <cell r="B751" t="str">
            <v>VAR_fout</v>
          </cell>
          <cell r="C751" t="str">
            <v>RHNM_ELC</v>
          </cell>
          <cell r="H751">
            <v>0.61458057426435297</v>
          </cell>
          <cell r="I751">
            <v>2.0771722568350572</v>
          </cell>
          <cell r="J751">
            <v>2.3380733360673367</v>
          </cell>
        </row>
        <row r="752">
          <cell r="A752" t="str">
            <v>D-RHNM_NKEV_GAS_ELC_CHP</v>
          </cell>
          <cell r="B752" t="str">
            <v>VAR_fin</v>
          </cell>
          <cell r="C752" t="str">
            <v>RHNM_NKEV_GAS_ELC_CHP</v>
          </cell>
          <cell r="H752">
            <v>0.61484905148025437</v>
          </cell>
          <cell r="I752">
            <v>2.0773800726759242</v>
          </cell>
          <cell r="J752">
            <v>2.3381961830717861</v>
          </cell>
        </row>
        <row r="753">
          <cell r="A753" t="str">
            <v>D-RLFO</v>
          </cell>
          <cell r="B753" t="str">
            <v>VAR_fout</v>
          </cell>
          <cell r="C753" t="str">
            <v>CO2</v>
          </cell>
          <cell r="H753">
            <v>1781.64752549125</v>
          </cell>
          <cell r="I753">
            <v>1379.7603121213201</v>
          </cell>
          <cell r="J753">
            <v>497.94864738437099</v>
          </cell>
        </row>
        <row r="754">
          <cell r="A754" t="str">
            <v>D-RLFO</v>
          </cell>
          <cell r="B754" t="str">
            <v>VAR_fout</v>
          </cell>
          <cell r="C754" t="str">
            <v>RLFO</v>
          </cell>
          <cell r="H754">
            <v>23.770651936299174</v>
          </cell>
          <cell r="I754">
            <v>18.408678567354954</v>
          </cell>
          <cell r="J754">
            <v>6.6436135812447645</v>
          </cell>
        </row>
        <row r="755">
          <cell r="A755" t="str">
            <v>D-RLFO</v>
          </cell>
          <cell r="B755" t="str">
            <v>VAR_fin</v>
          </cell>
          <cell r="C755" t="str">
            <v>LFO</v>
          </cell>
          <cell r="H755">
            <v>24.174321919826969</v>
          </cell>
          <cell r="I755">
            <v>18.721306813043618</v>
          </cell>
          <cell r="J755">
            <v>6.7564266944962119</v>
          </cell>
        </row>
        <row r="756">
          <cell r="A756" t="str">
            <v>D-RLFO</v>
          </cell>
          <cell r="B756" t="str">
            <v>VAR_fin</v>
          </cell>
          <cell r="C756" t="str">
            <v>BDS</v>
          </cell>
          <cell r="H756">
            <v>7.0531899481544321E-5</v>
          </cell>
          <cell r="I756">
            <v>4.00668043123922E-5</v>
          </cell>
          <cell r="J756">
            <v>2.763550293599105E-5</v>
          </cell>
        </row>
        <row r="757">
          <cell r="A757" t="str">
            <v>D-SCOM_LTH_CHPBIO</v>
          </cell>
          <cell r="B757" t="str">
            <v>VAR_fout</v>
          </cell>
          <cell r="C757" t="str">
            <v>SCOM_LTH_CHPBIO_ON</v>
          </cell>
        </row>
        <row r="758">
          <cell r="A758" t="str">
            <v>D-SCOM_LTH_CHPBIO</v>
          </cell>
          <cell r="B758" t="str">
            <v>VAR_fout</v>
          </cell>
          <cell r="C758" t="str">
            <v>LTH</v>
          </cell>
        </row>
        <row r="759">
          <cell r="A759" t="str">
            <v>D-SCOM_LTH_CHPBIO</v>
          </cell>
          <cell r="B759" t="str">
            <v>VAR_fin</v>
          </cell>
          <cell r="C759" t="str">
            <v>SCOM_LTH_CHPBIO</v>
          </cell>
        </row>
        <row r="760">
          <cell r="A760" t="str">
            <v>D-SCOM_NKEV_GAS_ELC_CHP</v>
          </cell>
          <cell r="B760" t="str">
            <v>VAR_fout</v>
          </cell>
          <cell r="C760" t="str">
            <v>ELC5</v>
          </cell>
          <cell r="H760">
            <v>2.0846995942941403E-4</v>
          </cell>
          <cell r="I760">
            <v>1.5865769846184883E-4</v>
          </cell>
          <cell r="J760">
            <v>9.3656770679089664E-5</v>
          </cell>
        </row>
        <row r="761">
          <cell r="A761" t="str">
            <v>D-SCOM_NKEV_GAS_ELC_CHP</v>
          </cell>
          <cell r="B761" t="str">
            <v>VAR_fout</v>
          </cell>
          <cell r="C761" t="str">
            <v>SCOM_ELC</v>
          </cell>
          <cell r="H761">
            <v>4.3618868873096002</v>
          </cell>
          <cell r="I761">
            <v>4.9309123089317959</v>
          </cell>
          <cell r="J761">
            <v>7.1623162506439639</v>
          </cell>
        </row>
        <row r="762">
          <cell r="A762" t="str">
            <v>D-SCOM_NKEV_GAS_ELC_CHP</v>
          </cell>
          <cell r="B762" t="str">
            <v>VAR_fin</v>
          </cell>
          <cell r="C762" t="str">
            <v>SCOM_NKEV_GAS_ELC_CHP</v>
          </cell>
          <cell r="H762">
            <v>4.3620962548304423</v>
          </cell>
          <cell r="I762">
            <v>4.9310718951693948</v>
          </cell>
          <cell r="J762">
            <v>7.1624105256456723</v>
          </cell>
        </row>
        <row r="763">
          <cell r="A763" t="str">
            <v>RHEM-SHLTHDH</v>
          </cell>
          <cell r="B763" t="str">
            <v>VAR_fout</v>
          </cell>
          <cell r="C763" t="str">
            <v>RHEM-SHLTHD</v>
          </cell>
          <cell r="H763">
            <v>5.1258445649680846</v>
          </cell>
          <cell r="I763">
            <v>5.239745298653375</v>
          </cell>
          <cell r="J763">
            <v>5.4976530172156695</v>
          </cell>
        </row>
        <row r="764">
          <cell r="A764" t="str">
            <v>RHEM-SHLTHDH</v>
          </cell>
          <cell r="B764" t="str">
            <v>VAR_fin</v>
          </cell>
          <cell r="C764" t="str">
            <v>RHEMLTHDHC</v>
          </cell>
          <cell r="H764">
            <v>5.1258445649680846</v>
          </cell>
          <cell r="I764">
            <v>5.239745298653375</v>
          </cell>
          <cell r="J764">
            <v>5.4976530172156695</v>
          </cell>
        </row>
        <row r="765">
          <cell r="A765" t="str">
            <v>RHEM-SHLTHDH</v>
          </cell>
          <cell r="B765" t="str">
            <v>VAR_fin</v>
          </cell>
          <cell r="C765" t="str">
            <v>RHEM_LTH_DH</v>
          </cell>
          <cell r="H765">
            <v>5.6867218497074976</v>
          </cell>
          <cell r="I765">
            <v>5.7999744543666498</v>
          </cell>
          <cell r="J765">
            <v>6.0392411779355868</v>
          </cell>
        </row>
        <row r="766">
          <cell r="A766" t="str">
            <v>RHEM-SHLTHDH</v>
          </cell>
          <cell r="B766" t="str">
            <v>VAR_ncap</v>
          </cell>
          <cell r="C766" t="str">
            <v>-</v>
          </cell>
          <cell r="H766">
            <v>5.1248527305827202E-3</v>
          </cell>
          <cell r="I766">
            <v>1.41465628668205E-2</v>
          </cell>
          <cell r="J766">
            <v>5.0464239808007801E-2</v>
          </cell>
        </row>
        <row r="767">
          <cell r="A767" t="str">
            <v>RHEM-SHLTHDH</v>
          </cell>
          <cell r="B767" t="str">
            <v>VAR_cap</v>
          </cell>
          <cell r="C767" t="str">
            <v>-</v>
          </cell>
          <cell r="H767">
            <v>0.39166025771004204</v>
          </cell>
          <cell r="I767">
            <v>0.39848467811156296</v>
          </cell>
          <cell r="J767">
            <v>0.44071782389908803</v>
          </cell>
        </row>
        <row r="768">
          <cell r="A768" t="str">
            <v>D-ITOT_SOLELC</v>
          </cell>
          <cell r="B768" t="str">
            <v>VAR_fout</v>
          </cell>
          <cell r="C768" t="str">
            <v>ITOT_ELC</v>
          </cell>
          <cell r="H768">
            <v>19.692625195665983</v>
          </cell>
          <cell r="I768">
            <v>27.341163435523544</v>
          </cell>
          <cell r="J768">
            <v>30.014514863614792</v>
          </cell>
        </row>
        <row r="769">
          <cell r="A769" t="str">
            <v>D-ITOT_SOLELC</v>
          </cell>
          <cell r="B769" t="str">
            <v>VAR_fout</v>
          </cell>
          <cell r="C769" t="str">
            <v>ELC5</v>
          </cell>
          <cell r="H769">
            <v>3.3817644876572004E-4</v>
          </cell>
          <cell r="I769">
            <v>0.64759115268227485</v>
          </cell>
          <cell r="J769">
            <v>0.29025581364625497</v>
          </cell>
        </row>
        <row r="770">
          <cell r="A770" t="str">
            <v>D-ITOT_SOLELC</v>
          </cell>
          <cell r="B770" t="str">
            <v>VAR_fin</v>
          </cell>
          <cell r="C770" t="str">
            <v>ITOT_SOL_ELC</v>
          </cell>
          <cell r="H770">
            <v>19.692963372114736</v>
          </cell>
          <cell r="I770">
            <v>27.988754588205829</v>
          </cell>
          <cell r="J770">
            <v>30.304770677261054</v>
          </cell>
        </row>
        <row r="771">
          <cell r="A771" t="str">
            <v>D-SWOD</v>
          </cell>
          <cell r="B771" t="str">
            <v>VAR_fout</v>
          </cell>
          <cell r="C771" t="str">
            <v>SWOD</v>
          </cell>
          <cell r="H771">
            <v>9.9619005876720124</v>
          </cell>
          <cell r="I771">
            <v>8.9615283799430294</v>
          </cell>
          <cell r="J771">
            <v>7.5164592421474685</v>
          </cell>
        </row>
        <row r="772">
          <cell r="A772" t="str">
            <v>D-SWOD</v>
          </cell>
          <cell r="B772" t="str">
            <v>VAR_fin</v>
          </cell>
          <cell r="C772" t="str">
            <v>WOD</v>
          </cell>
          <cell r="H772">
            <v>9.9619005876720124</v>
          </cell>
          <cell r="I772">
            <v>8.9615283799430294</v>
          </cell>
          <cell r="J772">
            <v>7.5164592421474685</v>
          </cell>
        </row>
        <row r="773">
          <cell r="A773" t="str">
            <v>SCOM-SHLTHCHPBIO</v>
          </cell>
          <cell r="B773" t="str">
            <v>VAR_fout</v>
          </cell>
          <cell r="C773" t="str">
            <v>SCOM-SHLTHC-BIO</v>
          </cell>
        </row>
        <row r="774">
          <cell r="A774" t="str">
            <v>SCOM-SHLTHCHPBIO</v>
          </cell>
          <cell r="B774" t="str">
            <v>VAR_fin</v>
          </cell>
          <cell r="C774" t="str">
            <v>SCOM_LTH_CHPBIO_ON</v>
          </cell>
        </row>
        <row r="775">
          <cell r="A775" t="str">
            <v>SCOM-SHLTHCHPBIO</v>
          </cell>
          <cell r="B775" t="str">
            <v>VAR_fin</v>
          </cell>
          <cell r="C775" t="str">
            <v>SCOMLTHCHPC</v>
          </cell>
        </row>
        <row r="776">
          <cell r="A776" t="str">
            <v>SCOM-SHLTHCHPBIO</v>
          </cell>
          <cell r="B776" t="str">
            <v>VAR_ncap</v>
          </cell>
          <cell r="C776" t="str">
            <v>-</v>
          </cell>
          <cell r="H776">
            <v>6.6275074768389494E-2</v>
          </cell>
          <cell r="I776">
            <v>1.1971774703472601E-2</v>
          </cell>
          <cell r="J776">
            <v>4.6015115855447999E-2</v>
          </cell>
        </row>
        <row r="777">
          <cell r="A777" t="str">
            <v>SCOM-SHLTHCHPBIO</v>
          </cell>
          <cell r="B777" t="str">
            <v>VAR_cap</v>
          </cell>
          <cell r="C777" t="str">
            <v>-</v>
          </cell>
          <cell r="H777">
            <v>8.9262747025000477E-2</v>
          </cell>
          <cell r="I777">
            <v>7.7079014428293041E-2</v>
          </cell>
          <cell r="J777">
            <v>7.7079092686802589E-2</v>
          </cell>
        </row>
        <row r="778">
          <cell r="A778" t="str">
            <v>RHES-SHNGABR</v>
          </cell>
          <cell r="B778" t="str">
            <v>VAR_fout</v>
          </cell>
          <cell r="C778" t="str">
            <v>CO2_R</v>
          </cell>
          <cell r="H778">
            <v>414.92215269435201</v>
          </cell>
          <cell r="I778">
            <v>313.665508970205</v>
          </cell>
          <cell r="J778">
            <v>146.124997793821</v>
          </cell>
        </row>
        <row r="779">
          <cell r="A779" t="str">
            <v>RHES-SHNGABR</v>
          </cell>
          <cell r="B779" t="str">
            <v>VAR_fout</v>
          </cell>
          <cell r="C779" t="str">
            <v>RHES-SHNGA</v>
          </cell>
          <cell r="H779">
            <v>6.8451392961788287</v>
          </cell>
          <cell r="I779">
            <v>5.2031972146993501</v>
          </cell>
          <cell r="J779">
            <v>2.4538301836344796</v>
          </cell>
        </row>
        <row r="780">
          <cell r="A780" t="str">
            <v>RHES-SHNGABR</v>
          </cell>
          <cell r="B780" t="str">
            <v>VAR_fin</v>
          </cell>
          <cell r="C780" t="str">
            <v>RNGA</v>
          </cell>
          <cell r="H780">
            <v>7.3567757569920529</v>
          </cell>
          <cell r="I780">
            <v>5.5614451945071757</v>
          </cell>
          <cell r="J780">
            <v>2.5908687552095881</v>
          </cell>
        </row>
        <row r="781">
          <cell r="A781" t="str">
            <v>RHES-SHNGABR</v>
          </cell>
          <cell r="B781" t="str">
            <v>VAR_ncap</v>
          </cell>
          <cell r="C781" t="str">
            <v>-</v>
          </cell>
          <cell r="H781">
            <v>0.13314870318881</v>
          </cell>
          <cell r="I781">
            <v>0.287208669574191</v>
          </cell>
          <cell r="J781">
            <v>1.6538593064899201E-8</v>
          </cell>
        </row>
        <row r="782">
          <cell r="A782" t="str">
            <v>RHES-SHNGABR</v>
          </cell>
          <cell r="B782" t="str">
            <v>VAR_cap</v>
          </cell>
          <cell r="C782" t="str">
            <v>-</v>
          </cell>
          <cell r="H782">
            <v>0.55302756545412057</v>
          </cell>
          <cell r="I782">
            <v>0.42035735796800677</v>
          </cell>
          <cell r="J782">
            <v>0.26475466428012728</v>
          </cell>
        </row>
        <row r="783">
          <cell r="A783" t="str">
            <v>RHSA-WHNGABR</v>
          </cell>
          <cell r="B783" t="str">
            <v>VAR_fout</v>
          </cell>
          <cell r="C783" t="str">
            <v>RHSA-WHNGA</v>
          </cell>
          <cell r="H783">
            <v>3.5739279783606412</v>
          </cell>
          <cell r="I783">
            <v>3.0041530431446715</v>
          </cell>
          <cell r="J783">
            <v>1.9248117725714224</v>
          </cell>
        </row>
        <row r="784">
          <cell r="A784" t="str">
            <v>RHSA-WHNGABR</v>
          </cell>
          <cell r="B784" t="str">
            <v>VAR_fout</v>
          </cell>
          <cell r="C784" t="str">
            <v>CO2_R</v>
          </cell>
          <cell r="H784">
            <v>358.14576751964802</v>
          </cell>
          <cell r="I784">
            <v>297.63200684837</v>
          </cell>
          <cell r="J784">
            <v>185.121031381444</v>
          </cell>
        </row>
        <row r="785">
          <cell r="A785" t="str">
            <v>RHSA-WHNGABR</v>
          </cell>
          <cell r="B785" t="str">
            <v>VAR_fin</v>
          </cell>
          <cell r="C785" t="str">
            <v>RNGA</v>
          </cell>
          <cell r="H785">
            <v>6.3501022609866595</v>
          </cell>
          <cell r="I785">
            <v>5.2771632419923735</v>
          </cell>
          <cell r="J785">
            <v>3.2822877904511332</v>
          </cell>
        </row>
        <row r="786">
          <cell r="A786" t="str">
            <v>RHSA-WHNGABR</v>
          </cell>
          <cell r="B786" t="str">
            <v>VAR_ncap</v>
          </cell>
          <cell r="C786" t="str">
            <v>-</v>
          </cell>
          <cell r="H786">
            <v>0.13118602840542701</v>
          </cell>
          <cell r="I786">
            <v>7.6309827085520907E-2</v>
          </cell>
          <cell r="J786">
            <v>2.0878057200571301E-2</v>
          </cell>
        </row>
        <row r="787">
          <cell r="A787" t="str">
            <v>RHSA-WHNGABR</v>
          </cell>
          <cell r="B787" t="str">
            <v>VAR_cap</v>
          </cell>
          <cell r="C787" t="str">
            <v>-</v>
          </cell>
          <cell r="H787">
            <v>0.24428157537647921</v>
          </cell>
          <cell r="I787">
            <v>0.20749576026296923</v>
          </cell>
          <cell r="J787">
            <v>0.13174959173591669</v>
          </cell>
        </row>
        <row r="788">
          <cell r="A788" t="str">
            <v>ITOT-SWHWSTBR</v>
          </cell>
          <cell r="B788" t="str">
            <v>VAR_fout</v>
          </cell>
          <cell r="C788" t="str">
            <v>ITOT-SWH</v>
          </cell>
          <cell r="H788">
            <v>5.6971492378795361</v>
          </cell>
          <cell r="I788">
            <v>5.6693830963631031</v>
          </cell>
          <cell r="J788">
            <v>5.7829413441553292</v>
          </cell>
        </row>
        <row r="789">
          <cell r="A789" t="str">
            <v>ITOT-SWHWSTBR</v>
          </cell>
          <cell r="B789" t="str">
            <v>VAR_fout</v>
          </cell>
          <cell r="C789" t="str">
            <v>CO2_I</v>
          </cell>
          <cell r="H789">
            <v>1001.31713877883</v>
          </cell>
          <cell r="I789">
            <v>996.43702905775797</v>
          </cell>
          <cell r="J789">
            <v>986.50175870885005</v>
          </cell>
        </row>
        <row r="790">
          <cell r="A790" t="str">
            <v>ITOT-SWHWSTBR</v>
          </cell>
          <cell r="B790" t="str">
            <v>VAR_fin</v>
          </cell>
          <cell r="C790" t="str">
            <v>IWST</v>
          </cell>
          <cell r="H790">
            <v>10.790055374771857</v>
          </cell>
          <cell r="I790">
            <v>10.737467985536174</v>
          </cell>
          <cell r="J790">
            <v>10.630406882638473</v>
          </cell>
        </row>
        <row r="791">
          <cell r="A791" t="str">
            <v>ITOT-SWHWSTBR</v>
          </cell>
          <cell r="B791" t="str">
            <v>VAR_ncap</v>
          </cell>
          <cell r="C791" t="str">
            <v>-</v>
          </cell>
          <cell r="H791">
            <v>0.221375350909121</v>
          </cell>
          <cell r="I791">
            <v>9.6907544473873397E-2</v>
          </cell>
          <cell r="J791">
            <v>0.19715038214362901</v>
          </cell>
        </row>
        <row r="792">
          <cell r="A792" t="str">
            <v>ITOT-SWHWSTBR</v>
          </cell>
          <cell r="B792" t="str">
            <v>VAR_cap</v>
          </cell>
          <cell r="C792" t="str">
            <v>-</v>
          </cell>
          <cell r="H792">
            <v>0.31461474517275323</v>
          </cell>
          <cell r="I792">
            <v>0.31828186163587036</v>
          </cell>
          <cell r="J792">
            <v>0.36111849165987919</v>
          </cell>
        </row>
        <row r="793">
          <cell r="A793" t="str">
            <v>SCOM-SHSTG-ELC</v>
          </cell>
          <cell r="B793" t="str">
            <v>VAR_fout</v>
          </cell>
          <cell r="C793" t="str">
            <v>SCOM-SHAELCB</v>
          </cell>
          <cell r="H793">
            <v>1.9744555260841981E-5</v>
          </cell>
          <cell r="I793">
            <v>2.7194831759524987E-6</v>
          </cell>
        </row>
        <row r="794">
          <cell r="A794" t="str">
            <v>SCOM-SHSTG-ELC</v>
          </cell>
          <cell r="B794" t="str">
            <v>VAR_fin</v>
          </cell>
          <cell r="C794" t="str">
            <v>SCOM-SHAELCB</v>
          </cell>
          <cell r="H794">
            <v>2.4606579292609407E-5</v>
          </cell>
          <cell r="I794">
            <v>2.0877953888009878E-6</v>
          </cell>
        </row>
        <row r="795">
          <cell r="A795" t="str">
            <v>SCOM-SHSTG-ELC</v>
          </cell>
          <cell r="B795" t="str">
            <v>VAR_ncap</v>
          </cell>
          <cell r="C795" t="str">
            <v>-</v>
          </cell>
          <cell r="H795">
            <v>6.0756403592550703E-4</v>
          </cell>
          <cell r="I795">
            <v>5.72606186235145E-3</v>
          </cell>
          <cell r="J795">
            <v>6.7227281455289802E-4</v>
          </cell>
        </row>
        <row r="796">
          <cell r="A796" t="str">
            <v>SCOM-SHSTG-ELC</v>
          </cell>
          <cell r="B796" t="str">
            <v>VAR_cap</v>
          </cell>
          <cell r="C796" t="str">
            <v>-</v>
          </cell>
          <cell r="H796">
            <v>5.9372419825425293E-3</v>
          </cell>
          <cell r="I796">
            <v>6.3309565219168747E-3</v>
          </cell>
          <cell r="J796">
            <v>5.0758766306340025E-3</v>
          </cell>
        </row>
        <row r="797">
          <cell r="A797" t="str">
            <v>SCOM-SHNGABR</v>
          </cell>
          <cell r="B797" t="str">
            <v>VAR_fout</v>
          </cell>
          <cell r="C797" t="str">
            <v>CO2_S</v>
          </cell>
          <cell r="H797">
            <v>937.49429207812204</v>
          </cell>
          <cell r="I797">
            <v>752.94235284277102</v>
          </cell>
          <cell r="J797">
            <v>439.78207556838498</v>
          </cell>
        </row>
        <row r="798">
          <cell r="A798" t="str">
            <v>SCOM-SHNGABR</v>
          </cell>
          <cell r="B798" t="str">
            <v>VAR_fout</v>
          </cell>
          <cell r="C798" t="str">
            <v>SCOM-SHNGA</v>
          </cell>
          <cell r="H798">
            <v>14.39128368400999</v>
          </cell>
          <cell r="I798">
            <v>11.55826450254623</v>
          </cell>
          <cell r="J798">
            <v>6.751004952379958</v>
          </cell>
        </row>
        <row r="799">
          <cell r="A799" t="str">
            <v>SCOM-SHNGABR</v>
          </cell>
          <cell r="B799" t="str">
            <v>VAR_fin</v>
          </cell>
          <cell r="C799" t="str">
            <v>SNGA</v>
          </cell>
          <cell r="H799">
            <v>16.622239221243305</v>
          </cell>
          <cell r="I799">
            <v>13.350041717070413</v>
          </cell>
          <cell r="J799">
            <v>7.7975545313543497</v>
          </cell>
        </row>
        <row r="800">
          <cell r="A800" t="str">
            <v>SCOM-SHNGABR</v>
          </cell>
          <cell r="B800" t="str">
            <v>VAR_ncap</v>
          </cell>
          <cell r="C800" t="str">
            <v>-</v>
          </cell>
          <cell r="H800">
            <v>0.46349762256353</v>
          </cell>
          <cell r="I800">
            <v>0.63697098077088898</v>
          </cell>
          <cell r="J800">
            <v>4.1440325430334102E-2</v>
          </cell>
        </row>
        <row r="801">
          <cell r="A801" t="str">
            <v>SCOM-SHNGABR</v>
          </cell>
          <cell r="B801" t="str">
            <v>VAR_cap</v>
          </cell>
          <cell r="C801" t="str">
            <v>-</v>
          </cell>
          <cell r="H801">
            <v>1.1830627770518278</v>
          </cell>
          <cell r="I801">
            <v>1.1004684753191589</v>
          </cell>
          <cell r="J801">
            <v>0.69976836860891689</v>
          </cell>
        </row>
        <row r="802">
          <cell r="A802" t="str">
            <v>RHEM-SHELCHP</v>
          </cell>
          <cell r="B802" t="str">
            <v>VAR_fout</v>
          </cell>
          <cell r="C802" t="str">
            <v>RHEM-SHAELCH</v>
          </cell>
          <cell r="H802">
            <v>15.854953051106408</v>
          </cell>
          <cell r="I802">
            <v>17.992081004960934</v>
          </cell>
          <cell r="J802">
            <v>22.914975178245065</v>
          </cell>
        </row>
        <row r="803">
          <cell r="A803" t="str">
            <v>RHEM-SHELCHP</v>
          </cell>
          <cell r="B803" t="str">
            <v>VAR_fin</v>
          </cell>
          <cell r="C803" t="str">
            <v>RHEMELCHPC</v>
          </cell>
          <cell r="H803">
            <v>15.854953051106408</v>
          </cell>
          <cell r="I803">
            <v>17.992081004960934</v>
          </cell>
          <cell r="J803">
            <v>22.914975178245065</v>
          </cell>
        </row>
        <row r="804">
          <cell r="A804" t="str">
            <v>RHEM-SHELCHP</v>
          </cell>
          <cell r="B804" t="str">
            <v>VAR_fin</v>
          </cell>
          <cell r="C804" t="str">
            <v>RHEM_ELC</v>
          </cell>
          <cell r="H804">
            <v>4.6206835761065808</v>
          </cell>
          <cell r="I804">
            <v>5.0635820909395832</v>
          </cell>
          <cell r="J804">
            <v>5.9447274324206063</v>
          </cell>
        </row>
        <row r="805">
          <cell r="A805" t="str">
            <v>RHEM-SHELCHP</v>
          </cell>
          <cell r="B805" t="str">
            <v>VAR_ncap</v>
          </cell>
          <cell r="C805" t="str">
            <v>-</v>
          </cell>
          <cell r="H805">
            <v>0.763913517320157</v>
          </cell>
          <cell r="I805">
            <v>0.43082027997698902</v>
          </cell>
          <cell r="J805">
            <v>0.982321305946664</v>
          </cell>
        </row>
        <row r="806">
          <cell r="A806" t="str">
            <v>RHEM-SHELCHP</v>
          </cell>
          <cell r="B806" t="str">
            <v>VAR_cap</v>
          </cell>
          <cell r="C806" t="str">
            <v>-</v>
          </cell>
          <cell r="H806">
            <v>1.1195808197139361</v>
          </cell>
          <cell r="I806">
            <v>1.2704893988504897</v>
          </cell>
          <cell r="J806">
            <v>1.6181133392172733</v>
          </cell>
        </row>
        <row r="807">
          <cell r="A807" t="str">
            <v>RHNM-SHSTG-ELC</v>
          </cell>
          <cell r="B807" t="str">
            <v>VAR_fout</v>
          </cell>
          <cell r="C807" t="str">
            <v>RHNM-SHAELCB</v>
          </cell>
          <cell r="H807">
            <v>8.1188114767924175E-4</v>
          </cell>
          <cell r="I807">
            <v>1.050292038945175E-3</v>
          </cell>
          <cell r="J807">
            <v>1.0694026602387011E-3</v>
          </cell>
        </row>
        <row r="808">
          <cell r="A808" t="str">
            <v>RHNM-SHSTG-ELC</v>
          </cell>
          <cell r="B808" t="str">
            <v>VAR_fout</v>
          </cell>
          <cell r="C808" t="str">
            <v>AUX_RHNM-SHSTG-ELC_OUT</v>
          </cell>
          <cell r="H808">
            <v>8.1269302882692031E-4</v>
          </cell>
          <cell r="I808">
            <v>1.0513423309841206E-3</v>
          </cell>
          <cell r="J808">
            <v>1.0704720628989396E-3</v>
          </cell>
        </row>
        <row r="809">
          <cell r="A809" t="str">
            <v>RHNM-SHSTG-ELC</v>
          </cell>
          <cell r="B809" t="str">
            <v>VAR_fin</v>
          </cell>
          <cell r="C809" t="str">
            <v>RHNM-SHAELCB</v>
          </cell>
          <cell r="H809">
            <v>8.1150043861112446E-4</v>
          </cell>
          <cell r="I809">
            <v>1.0498830639747089E-3</v>
          </cell>
          <cell r="J809">
            <v>1.0694301246848101E-3</v>
          </cell>
        </row>
        <row r="810">
          <cell r="A810" t="str">
            <v>RHNM-SHSTG-ELC</v>
          </cell>
          <cell r="B810" t="str">
            <v>VAR_ncap</v>
          </cell>
          <cell r="C810" t="str">
            <v>-</v>
          </cell>
          <cell r="H810">
            <v>2.7912290194403701E-4</v>
          </cell>
          <cell r="I810">
            <v>1.21484249697823E-5</v>
          </cell>
          <cell r="J810">
            <v>4.2903041850917003E-6</v>
          </cell>
        </row>
        <row r="811">
          <cell r="A811" t="str">
            <v>RHNM-SHSTG-ELC</v>
          </cell>
          <cell r="B811" t="str">
            <v>VAR_cap</v>
          </cell>
          <cell r="C811" t="str">
            <v>-</v>
          </cell>
          <cell r="H811">
            <v>7.0312061764786092E-4</v>
          </cell>
          <cell r="I811">
            <v>2.8592431983976059E-4</v>
          </cell>
          <cell r="J811">
            <v>1.2094264215764269E-4</v>
          </cell>
        </row>
        <row r="812">
          <cell r="A812" t="str">
            <v>D-RWOD</v>
          </cell>
          <cell r="B812" t="str">
            <v>VAR_fout</v>
          </cell>
          <cell r="C812" t="str">
            <v>RWOD</v>
          </cell>
          <cell r="H812">
            <v>15.125323878609684</v>
          </cell>
          <cell r="I812">
            <v>13.789650562116487</v>
          </cell>
          <cell r="J812">
            <v>10.985976816209211</v>
          </cell>
        </row>
        <row r="813">
          <cell r="A813" t="str">
            <v>D-RWOD</v>
          </cell>
          <cell r="B813" t="str">
            <v>VAR_fin</v>
          </cell>
          <cell r="C813" t="str">
            <v>WOD</v>
          </cell>
          <cell r="H813">
            <v>15.125323878609684</v>
          </cell>
          <cell r="I813">
            <v>13.789650562116487</v>
          </cell>
          <cell r="J813">
            <v>10.985976816209211</v>
          </cell>
        </row>
        <row r="814">
          <cell r="A814" t="str">
            <v>RHNS-SHLTHCHPWOD</v>
          </cell>
          <cell r="B814" t="str">
            <v>VAR_ncap</v>
          </cell>
          <cell r="C814" t="str">
            <v>-</v>
          </cell>
          <cell r="H814">
            <v>2.08171472454565E-5</v>
          </cell>
          <cell r="I814">
            <v>1.1235163875898699E-5</v>
          </cell>
          <cell r="J814">
            <v>6.7474910660264602E-6</v>
          </cell>
        </row>
        <row r="815">
          <cell r="A815" t="str">
            <v>RHNS-SHLTHCHPWOD</v>
          </cell>
          <cell r="B815" t="str">
            <v>VAR_cap</v>
          </cell>
          <cell r="C815" t="str">
            <v>-</v>
          </cell>
          <cell r="H815">
            <v>2.8132367841332095E-5</v>
          </cell>
          <cell r="I815">
            <v>2.14442862045439E-5</v>
          </cell>
          <cell r="J815">
            <v>1.1188338350777999E-5</v>
          </cell>
        </row>
        <row r="816">
          <cell r="A816" t="str">
            <v>RHNM-SHELCBR</v>
          </cell>
          <cell r="B816" t="str">
            <v>VAR_fout</v>
          </cell>
          <cell r="C816" t="str">
            <v>RHNM-SHAELCB</v>
          </cell>
          <cell r="H816">
            <v>4.9492648055391849E-3</v>
          </cell>
          <cell r="I816">
            <v>5.5637636796291023E-3</v>
          </cell>
          <cell r="J816">
            <v>6.4505220860597897E-3</v>
          </cell>
        </row>
        <row r="817">
          <cell r="A817" t="str">
            <v>RHNM-SHELCBR</v>
          </cell>
          <cell r="B817" t="str">
            <v>VAR_fin</v>
          </cell>
          <cell r="C817" t="str">
            <v>RHNM_ELC</v>
          </cell>
          <cell r="H817">
            <v>5.209752426883354E-3</v>
          </cell>
          <cell r="I817">
            <v>5.8565933469780021E-3</v>
          </cell>
          <cell r="J817">
            <v>6.7900232484839835E-3</v>
          </cell>
        </row>
        <row r="818">
          <cell r="A818" t="str">
            <v>RHNM-SHELCBR</v>
          </cell>
          <cell r="B818" t="str">
            <v>VAR_ncap</v>
          </cell>
          <cell r="C818" t="str">
            <v>-</v>
          </cell>
          <cell r="H818">
            <v>1.2142111228115901E-3</v>
          </cell>
        </row>
        <row r="819">
          <cell r="A819" t="str">
            <v>RHNM-SHELCBR</v>
          </cell>
          <cell r="B819" t="str">
            <v>VAR_cap</v>
          </cell>
          <cell r="C819" t="str">
            <v>-</v>
          </cell>
          <cell r="H819">
            <v>2.9896210641494796E-3</v>
          </cell>
          <cell r="I819">
            <v>1.2141626186285394E-3</v>
          </cell>
          <cell r="J819">
            <v>5.1352973701603174E-4</v>
          </cell>
        </row>
        <row r="820">
          <cell r="A820" t="str">
            <v>RHNS-SHSTG-NGAHP</v>
          </cell>
          <cell r="B820" t="str">
            <v>VAR_fout</v>
          </cell>
          <cell r="C820" t="str">
            <v>RHNS-SHANGAH</v>
          </cell>
          <cell r="H820">
            <v>3.600035393889401E-2</v>
          </cell>
          <cell r="I820">
            <v>4.4063944431857176E-2</v>
          </cell>
          <cell r="J820">
            <v>8.492203294034642E-2</v>
          </cell>
        </row>
        <row r="821">
          <cell r="A821" t="str">
            <v>RHNS-SHSTG-NGAHP</v>
          </cell>
          <cell r="B821" t="str">
            <v>VAR_fout</v>
          </cell>
          <cell r="C821" t="str">
            <v>AUX_RHNS-SHSTG-NGAHP_OUT</v>
          </cell>
          <cell r="H821">
            <v>3.6036354292832896E-2</v>
          </cell>
          <cell r="I821">
            <v>4.4108008376289101E-2</v>
          </cell>
          <cell r="J821">
            <v>8.5006954973286752E-2</v>
          </cell>
        </row>
        <row r="822">
          <cell r="A822" t="str">
            <v>RHNS-SHSTG-NGAHP</v>
          </cell>
          <cell r="B822" t="str">
            <v>VAR_fin</v>
          </cell>
          <cell r="C822" t="str">
            <v>RHNS-SHANGAH</v>
          </cell>
          <cell r="H822">
            <v>3.600380602613415E-2</v>
          </cell>
          <cell r="I822">
            <v>4.4067625588711579E-2</v>
          </cell>
          <cell r="J822">
            <v>8.4925667809916769E-2</v>
          </cell>
        </row>
        <row r="823">
          <cell r="A823" t="str">
            <v>RHNS-SHSTG-NGAHP</v>
          </cell>
          <cell r="B823" t="str">
            <v>VAR_ncap</v>
          </cell>
          <cell r="C823" t="str">
            <v>-</v>
          </cell>
          <cell r="H823">
            <v>2.6870044499142098E-3</v>
          </cell>
          <cell r="I823">
            <v>5.34802493412272E-3</v>
          </cell>
          <cell r="J823">
            <v>9.8847281285137992E-3</v>
          </cell>
        </row>
        <row r="824">
          <cell r="A824" t="str">
            <v>RHNS-SHSTG-NGAHP</v>
          </cell>
          <cell r="B824" t="str">
            <v>VAR_cap</v>
          </cell>
          <cell r="C824" t="str">
            <v>-</v>
          </cell>
          <cell r="H824">
            <v>9.6061792673637191E-3</v>
          </cell>
          <cell r="I824">
            <v>1.1672510590803637E-2</v>
          </cell>
          <cell r="J824">
            <v>1.4897146553088256E-2</v>
          </cell>
        </row>
        <row r="825">
          <cell r="A825" t="str">
            <v>RHNS-SHLTHDH</v>
          </cell>
          <cell r="B825" t="str">
            <v>VAR_fout</v>
          </cell>
          <cell r="C825" t="str">
            <v>RHNS-SHLTHD</v>
          </cell>
          <cell r="H825">
            <v>8.3747507855137966E-3</v>
          </cell>
          <cell r="I825">
            <v>9.8263089391822777E-3</v>
          </cell>
          <cell r="J825">
            <v>1.1782419870264559E-2</v>
          </cell>
        </row>
        <row r="826">
          <cell r="A826" t="str">
            <v>RHNS-SHLTHDH</v>
          </cell>
          <cell r="B826" t="str">
            <v>VAR_fin</v>
          </cell>
          <cell r="C826" t="str">
            <v>RHNS_LTH_DH</v>
          </cell>
          <cell r="H826">
            <v>9.2282702857910265E-3</v>
          </cell>
          <cell r="I826">
            <v>1.0813578217571812E-2</v>
          </cell>
          <cell r="J826">
            <v>1.2966223599110737E-2</v>
          </cell>
        </row>
        <row r="827">
          <cell r="A827" t="str">
            <v>RHNS-SHLTHDH</v>
          </cell>
          <cell r="B827" t="str">
            <v>VAR_fin</v>
          </cell>
          <cell r="C827" t="str">
            <v>RHNSLTHDHC</v>
          </cell>
          <cell r="H827">
            <v>8.3747507855137966E-3</v>
          </cell>
          <cell r="I827">
            <v>9.8263089391822777E-3</v>
          </cell>
          <cell r="J827">
            <v>1.1782419870264559E-2</v>
          </cell>
        </row>
        <row r="828">
          <cell r="A828" t="str">
            <v>RHNS-SHLTHDH</v>
          </cell>
          <cell r="B828" t="str">
            <v>VAR_ncap</v>
          </cell>
          <cell r="C828" t="str">
            <v>-</v>
          </cell>
          <cell r="H828">
            <v>2.6169560861557702E-2</v>
          </cell>
          <cell r="I828">
            <v>4.9356302230693701E-3</v>
          </cell>
          <cell r="J828">
            <v>2.8974406843917299E-4</v>
          </cell>
        </row>
        <row r="829">
          <cell r="A829" t="str">
            <v>RHNS-SHLTHDH</v>
          </cell>
          <cell r="B829" t="str">
            <v>VAR_cap</v>
          </cell>
          <cell r="C829" t="str">
            <v>-</v>
          </cell>
          <cell r="H829">
            <v>2.9193732762132749E-2</v>
          </cell>
          <cell r="I829">
            <v>3.1065164380456901E-2</v>
          </cell>
          <cell r="J829">
            <v>1.6379711777078018E-3</v>
          </cell>
        </row>
        <row r="830">
          <cell r="A830" t="str">
            <v>ITOT-SWHNGAHP</v>
          </cell>
          <cell r="B830" t="str">
            <v>VAR_fout</v>
          </cell>
          <cell r="C830" t="str">
            <v>ITOT-SWHANGAH</v>
          </cell>
          <cell r="H830">
            <v>2.3079061144068595E-2</v>
          </cell>
          <cell r="I830">
            <v>0.21316923966370074</v>
          </cell>
          <cell r="J830">
            <v>0.18035879745973032</v>
          </cell>
        </row>
        <row r="831">
          <cell r="A831" t="str">
            <v>ITOT-SWHNGAHP</v>
          </cell>
          <cell r="B831" t="str">
            <v>VAR_fout</v>
          </cell>
          <cell r="C831" t="str">
            <v>CO2_I</v>
          </cell>
          <cell r="H831">
            <v>0.66441822657887695</v>
          </cell>
          <cell r="I831">
            <v>6.0236249722712003</v>
          </cell>
          <cell r="J831">
            <v>4.91506458630613</v>
          </cell>
        </row>
        <row r="832">
          <cell r="A832" t="str">
            <v>ITOT-SWHNGAHP</v>
          </cell>
          <cell r="B832" t="str">
            <v>VAR_fin</v>
          </cell>
          <cell r="C832" t="str">
            <v>ITOTELCHPC</v>
          </cell>
          <cell r="H832">
            <v>2.3079061144068595E-2</v>
          </cell>
          <cell r="I832">
            <v>0.21316923966370074</v>
          </cell>
          <cell r="J832">
            <v>0.18035879745973032</v>
          </cell>
        </row>
        <row r="833">
          <cell r="A833" t="str">
            <v>ITOT-SWHNGAHP</v>
          </cell>
          <cell r="B833" t="str">
            <v>VAR_fin</v>
          </cell>
          <cell r="C833" t="str">
            <v>INGA</v>
          </cell>
          <cell r="H833">
            <v>1.1780465010263785E-2</v>
          </cell>
          <cell r="I833">
            <v>0.1068018612104823</v>
          </cell>
          <cell r="J833">
            <v>8.7146535218193752E-2</v>
          </cell>
        </row>
        <row r="834">
          <cell r="A834" t="str">
            <v>ITOT-SWHNGAHP</v>
          </cell>
          <cell r="B834" t="str">
            <v>VAR_ncap</v>
          </cell>
          <cell r="C834" t="str">
            <v>-</v>
          </cell>
          <cell r="H834">
            <v>4.0819911079871297E-6</v>
          </cell>
          <cell r="I834">
            <v>1.15828922827294E-2</v>
          </cell>
          <cell r="J834">
            <v>1.4137063188663201E-3</v>
          </cell>
        </row>
        <row r="835">
          <cell r="A835" t="str">
            <v>ITOT-SWHNGAHP</v>
          </cell>
          <cell r="B835" t="str">
            <v>VAR_cap</v>
          </cell>
          <cell r="C835" t="str">
            <v>-</v>
          </cell>
          <cell r="H835">
            <v>1.2945175061045801E-3</v>
          </cell>
          <cell r="I835">
            <v>1.1616049401367639E-2</v>
          </cell>
          <cell r="J835">
            <v>9.8213787422190696E-3</v>
          </cell>
        </row>
        <row r="836">
          <cell r="A836" t="str">
            <v>RHSA-WHLFOBR</v>
          </cell>
          <cell r="B836" t="str">
            <v>VAR_fout</v>
          </cell>
          <cell r="C836" t="str">
            <v>CO2_R</v>
          </cell>
          <cell r="H836">
            <v>304.672857061792</v>
          </cell>
          <cell r="I836">
            <v>251.228073705459</v>
          </cell>
          <cell r="J836">
            <v>122.10491619774599</v>
          </cell>
        </row>
        <row r="837">
          <cell r="A837" t="str">
            <v>RHSA-WHLFOBR</v>
          </cell>
          <cell r="B837" t="str">
            <v>VAR_fout</v>
          </cell>
          <cell r="C837" t="str">
            <v>RHSA-WHLFO</v>
          </cell>
          <cell r="H837">
            <v>2.2513589934329215</v>
          </cell>
          <cell r="I837">
            <v>1.8901722977609701</v>
          </cell>
          <cell r="J837">
            <v>0.94353895575510882</v>
          </cell>
        </row>
        <row r="838">
          <cell r="A838" t="str">
            <v>RHSA-WHLFOBR</v>
          </cell>
          <cell r="B838" t="str">
            <v>VAR_fin</v>
          </cell>
          <cell r="C838" t="str">
            <v>RLFO</v>
          </cell>
          <cell r="H838">
            <v>4.1339600686810281</v>
          </cell>
          <cell r="I838">
            <v>3.4087934017022872</v>
          </cell>
          <cell r="J838">
            <v>1.6567831234429558</v>
          </cell>
        </row>
        <row r="839">
          <cell r="A839" t="str">
            <v>RHSA-WHLFOBR</v>
          </cell>
          <cell r="B839" t="str">
            <v>VAR_ncap</v>
          </cell>
          <cell r="C839" t="str">
            <v>-</v>
          </cell>
          <cell r="H839">
            <v>3.9023122524002501E-2</v>
          </cell>
          <cell r="I839">
            <v>9.0170406415488E-2</v>
          </cell>
        </row>
        <row r="840">
          <cell r="A840" t="str">
            <v>RHSA-WHLFOBR</v>
          </cell>
          <cell r="B840" t="str">
            <v>VAR_cap</v>
          </cell>
          <cell r="C840" t="str">
            <v>-</v>
          </cell>
          <cell r="H840">
            <v>0.15581848541192805</v>
          </cell>
          <cell r="I840">
            <v>0.12919350619897463</v>
          </cell>
          <cell r="J840">
            <v>8.115285673795837E-2</v>
          </cell>
        </row>
        <row r="841">
          <cell r="A841" t="str">
            <v>D-IWST</v>
          </cell>
          <cell r="B841" t="str">
            <v>VAR_fout</v>
          </cell>
          <cell r="C841" t="str">
            <v>CO2</v>
          </cell>
          <cell r="H841">
            <v>1001.75483425603</v>
          </cell>
          <cell r="I841">
            <v>996.69826822208302</v>
          </cell>
          <cell r="J841">
            <v>986.58512343180598</v>
          </cell>
        </row>
        <row r="842">
          <cell r="A842" t="str">
            <v>D-IWST</v>
          </cell>
          <cell r="B842" t="str">
            <v>VAR_fout</v>
          </cell>
          <cell r="C842" t="str">
            <v>IWST</v>
          </cell>
          <cell r="H842">
            <v>10.794771920862383</v>
          </cell>
          <cell r="I842">
            <v>10.74028306273796</v>
          </cell>
          <cell r="J842">
            <v>10.631305209394455</v>
          </cell>
        </row>
        <row r="843">
          <cell r="A843" t="str">
            <v>D-IWST</v>
          </cell>
          <cell r="B843" t="str">
            <v>VAR_fin</v>
          </cell>
          <cell r="C843" t="str">
            <v>WSTNREN</v>
          </cell>
          <cell r="H843">
            <v>10.794771920862383</v>
          </cell>
          <cell r="I843">
            <v>10.74028306273796</v>
          </cell>
          <cell r="J843">
            <v>10.631305209394455</v>
          </cell>
        </row>
        <row r="844">
          <cell r="A844" t="str">
            <v>RHES-SHLFOBR</v>
          </cell>
          <cell r="B844" t="str">
            <v>VAR_fout</v>
          </cell>
          <cell r="C844" t="str">
            <v>CO2_R</v>
          </cell>
          <cell r="H844">
            <v>551.29595753937895</v>
          </cell>
          <cell r="I844">
            <v>396.56438008694101</v>
          </cell>
          <cell r="J844">
            <v>118.874096587773</v>
          </cell>
        </row>
        <row r="845">
          <cell r="A845" t="str">
            <v>RHES-SHLFOBR</v>
          </cell>
          <cell r="B845" t="str">
            <v>VAR_fout</v>
          </cell>
          <cell r="C845" t="str">
            <v>RHES-SHLFO</v>
          </cell>
          <cell r="H845">
            <v>6.5351104689319133</v>
          </cell>
          <cell r="I845">
            <v>4.7243801852785694</v>
          </cell>
          <cell r="J845">
            <v>1.4209578907487685</v>
          </cell>
        </row>
        <row r="846">
          <cell r="A846" t="str">
            <v>RHES-SHLFOBR</v>
          </cell>
          <cell r="B846" t="str">
            <v>VAR_fin</v>
          </cell>
          <cell r="C846" t="str">
            <v>RLFO</v>
          </cell>
          <cell r="H846">
            <v>7.4802707942927933</v>
          </cell>
          <cell r="I846">
            <v>5.3807921314374623</v>
          </cell>
          <cell r="J846">
            <v>1.6129456796170041</v>
          </cell>
        </row>
        <row r="847">
          <cell r="A847" t="str">
            <v>RHES-SHLFOBR</v>
          </cell>
          <cell r="B847" t="str">
            <v>VAR_ncap</v>
          </cell>
          <cell r="C847" t="str">
            <v>-</v>
          </cell>
          <cell r="H847">
            <v>8.4522251991433497E-2</v>
          </cell>
          <cell r="I847">
            <v>0.29715169995444501</v>
          </cell>
          <cell r="J847">
            <v>1.07852123247428E-8</v>
          </cell>
        </row>
        <row r="848">
          <cell r="A848" t="str">
            <v>RHES-SHLFOBR</v>
          </cell>
          <cell r="B848" t="str">
            <v>VAR_cap</v>
          </cell>
          <cell r="C848" t="str">
            <v>-</v>
          </cell>
          <cell r="H848">
            <v>0.52797684767717534</v>
          </cell>
          <cell r="I848">
            <v>0.38167394846207781</v>
          </cell>
          <cell r="J848">
            <v>0.13678106487502001</v>
          </cell>
        </row>
        <row r="849">
          <cell r="A849" t="str">
            <v>ITOT-SWHSTG</v>
          </cell>
          <cell r="B849" t="str">
            <v>VAR_fout</v>
          </cell>
          <cell r="C849" t="str">
            <v>ITOT-SWH</v>
          </cell>
          <cell r="H849">
            <v>5.6329398437601167E-4</v>
          </cell>
          <cell r="I849">
            <v>5.5455617903010194E-4</v>
          </cell>
          <cell r="J849">
            <v>2.2839556983902942E-3</v>
          </cell>
        </row>
        <row r="850">
          <cell r="A850" t="str">
            <v>ITOT-SWHSTG</v>
          </cell>
          <cell r="B850" t="str">
            <v>VAR_fout</v>
          </cell>
          <cell r="C850" t="str">
            <v>AUX_ITOT-STG_OUT</v>
          </cell>
          <cell r="H850">
            <v>5.6266810217115066E-4</v>
          </cell>
          <cell r="I850">
            <v>5.5455617903010237E-4</v>
          </cell>
          <cell r="J850">
            <v>2.2839556983902942E-3</v>
          </cell>
        </row>
        <row r="851">
          <cell r="A851" t="str">
            <v>ITOT-SWHSTG</v>
          </cell>
          <cell r="B851" t="str">
            <v>VAR_fin</v>
          </cell>
          <cell r="C851" t="str">
            <v>AUX_ITOT-STG_IN</v>
          </cell>
          <cell r="H851">
            <v>6.2588220530484704E-4</v>
          </cell>
          <cell r="I851">
            <v>5.9629696677686891E-4</v>
          </cell>
          <cell r="J851">
            <v>2.3070259589709138E-3</v>
          </cell>
        </row>
        <row r="852">
          <cell r="A852" t="str">
            <v>ITOT-SWHSTG</v>
          </cell>
          <cell r="B852" t="str">
            <v>VAR_fin</v>
          </cell>
          <cell r="C852" t="str">
            <v>ITOT-SWH</v>
          </cell>
          <cell r="H852">
            <v>6.2588220530484704E-4</v>
          </cell>
          <cell r="I852">
            <v>5.9629696677686891E-4</v>
          </cell>
          <cell r="J852">
            <v>2.3070259589709138E-3</v>
          </cell>
        </row>
        <row r="853">
          <cell r="A853" t="str">
            <v>ITOT-SWHSTG</v>
          </cell>
          <cell r="B853" t="str">
            <v>VAR_ncap</v>
          </cell>
          <cell r="C853" t="str">
            <v>-</v>
          </cell>
          <cell r="H853">
            <v>1.7546909399697899E-4</v>
          </cell>
          <cell r="I853">
            <v>1.4182650716704799E-5</v>
          </cell>
          <cell r="J853">
            <v>2.9987788158827302E-4</v>
          </cell>
        </row>
        <row r="854">
          <cell r="A854" t="str">
            <v>ITOT-SWHSTG</v>
          </cell>
          <cell r="B854" t="str">
            <v>VAR_cap</v>
          </cell>
          <cell r="C854" t="str">
            <v>-</v>
          </cell>
          <cell r="H854">
            <v>2.1195913225999306E-4</v>
          </cell>
          <cell r="I854">
            <v>1.8944565568562651E-4</v>
          </cell>
          <cell r="J854">
            <v>3.8377376078997693E-4</v>
          </cell>
        </row>
        <row r="855">
          <cell r="A855" t="str">
            <v>SCOM-SHLFOBR</v>
          </cell>
          <cell r="B855" t="str">
            <v>VAR_fout</v>
          </cell>
          <cell r="C855" t="str">
            <v>CO2_S</v>
          </cell>
          <cell r="H855">
            <v>1108.6964259123699</v>
          </cell>
          <cell r="I855">
            <v>926.22251287208599</v>
          </cell>
          <cell r="J855">
            <v>424.511101121671</v>
          </cell>
        </row>
        <row r="856">
          <cell r="A856" t="str">
            <v>SCOM-SHLFOBR</v>
          </cell>
          <cell r="B856" t="str">
            <v>VAR_fout</v>
          </cell>
          <cell r="C856" t="str">
            <v>SCOM-SHLFO</v>
          </cell>
          <cell r="H856">
            <v>12.295369554185505</v>
          </cell>
          <cell r="I856">
            <v>10.271746006393943</v>
          </cell>
          <cell r="J856">
            <v>4.7077998504864773</v>
          </cell>
        </row>
        <row r="857">
          <cell r="A857" t="str">
            <v>SCOM-SHLFOBR</v>
          </cell>
          <cell r="B857" t="str">
            <v>VAR_fin</v>
          </cell>
          <cell r="C857" t="str">
            <v>SLFO</v>
          </cell>
          <cell r="H857">
            <v>15.04337077221672</v>
          </cell>
          <cell r="I857">
            <v>12.567469645482841</v>
          </cell>
          <cell r="J857">
            <v>5.7599878035504828</v>
          </cell>
        </row>
        <row r="858">
          <cell r="A858" t="str">
            <v>SCOM-SHLFOBR</v>
          </cell>
          <cell r="B858" t="str">
            <v>VAR_ncap</v>
          </cell>
          <cell r="C858" t="str">
            <v>-</v>
          </cell>
          <cell r="H858">
            <v>0.46581027221452898</v>
          </cell>
          <cell r="I858">
            <v>0.331506286975364</v>
          </cell>
          <cell r="J858">
            <v>1.9601544754658899E-7</v>
          </cell>
        </row>
        <row r="859">
          <cell r="A859" t="str">
            <v>SCOM-SHLFOBR</v>
          </cell>
          <cell r="B859" t="str">
            <v>VAR_cap</v>
          </cell>
          <cell r="C859" t="str">
            <v>-</v>
          </cell>
          <cell r="H859">
            <v>0.95063773866435564</v>
          </cell>
          <cell r="I859">
            <v>0.79731650249662089</v>
          </cell>
          <cell r="J859">
            <v>0.43762053093441766</v>
          </cell>
        </row>
        <row r="860">
          <cell r="A860" t="str">
            <v>RHNM-SHPLTBR</v>
          </cell>
          <cell r="B860" t="str">
            <v>VAR_fout</v>
          </cell>
          <cell r="C860" t="str">
            <v>RHNM-SHPLT</v>
          </cell>
          <cell r="H860">
            <v>5.2509504415736902E-2</v>
          </cell>
          <cell r="I860">
            <v>6.2758607800476846E-2</v>
          </cell>
          <cell r="J860">
            <v>8.2886660576816928E-2</v>
          </cell>
        </row>
        <row r="861">
          <cell r="A861" t="str">
            <v>RHNM-SHPLTBR</v>
          </cell>
          <cell r="B861" t="str">
            <v>VAR_fin</v>
          </cell>
          <cell r="C861" t="str">
            <v>RPLT</v>
          </cell>
          <cell r="H861">
            <v>7.027571852071908E-2</v>
          </cell>
          <cell r="I861">
            <v>8.3809776543310552E-2</v>
          </cell>
          <cell r="J861">
            <v>0.11068939775479653</v>
          </cell>
        </row>
        <row r="862">
          <cell r="A862" t="str">
            <v>RHNM-SHPLTBR</v>
          </cell>
          <cell r="B862" t="str">
            <v>VAR_fin</v>
          </cell>
          <cell r="C862" t="str">
            <v>RHNMPLTBRC</v>
          </cell>
          <cell r="H862">
            <v>5.2509504415736902E-2</v>
          </cell>
          <cell r="I862">
            <v>6.2758607800476846E-2</v>
          </cell>
          <cell r="J862">
            <v>8.2886660576816928E-2</v>
          </cell>
        </row>
        <row r="863">
          <cell r="A863" t="str">
            <v>RHNM-SHPLTBR</v>
          </cell>
          <cell r="B863" t="str">
            <v>VAR_ncap</v>
          </cell>
          <cell r="C863" t="str">
            <v>-</v>
          </cell>
          <cell r="H863">
            <v>1.1415329975507E-3</v>
          </cell>
          <cell r="I863">
            <v>3.7360893579035299E-3</v>
          </cell>
          <cell r="J863">
            <v>3.2425158520350702E-3</v>
          </cell>
        </row>
        <row r="864">
          <cell r="A864" t="str">
            <v>RHNM-SHPLTBR</v>
          </cell>
          <cell r="B864" t="str">
            <v>VAR_cap</v>
          </cell>
          <cell r="C864" t="str">
            <v>-</v>
          </cell>
          <cell r="H864">
            <v>4.0873168899330176E-3</v>
          </cell>
          <cell r="I864">
            <v>4.8780140974672486E-3</v>
          </cell>
          <cell r="J864">
            <v>6.4367557767852713E-3</v>
          </cell>
        </row>
        <row r="865">
          <cell r="A865" t="str">
            <v>D-RHES_NKEV_GAS_ELC_CHP</v>
          </cell>
          <cell r="B865" t="str">
            <v>VAR_fout</v>
          </cell>
          <cell r="C865" t="str">
            <v>RHES_ELC</v>
          </cell>
          <cell r="H865">
            <v>4.3504909836841726E-3</v>
          </cell>
          <cell r="I865">
            <v>1.4166890360776323E-3</v>
          </cell>
          <cell r="J865">
            <v>2.0504753268283667E-4</v>
          </cell>
        </row>
        <row r="866">
          <cell r="A866" t="str">
            <v>D-RHES_NKEV_GAS_ELC_CHP</v>
          </cell>
          <cell r="B866" t="str">
            <v>VAR_fout</v>
          </cell>
          <cell r="C866" t="str">
            <v>ELC5</v>
          </cell>
          <cell r="H866">
            <v>1.9463855409791817E-4</v>
          </cell>
          <cell r="I866">
            <v>1.3864272256368395E-4</v>
          </cell>
          <cell r="J866">
            <v>6.5465422952836177E-5</v>
          </cell>
        </row>
        <row r="867">
          <cell r="A867" t="str">
            <v>D-RHES_NKEV_GAS_ELC_CHP</v>
          </cell>
          <cell r="B867" t="str">
            <v>VAR_fin</v>
          </cell>
          <cell r="C867" t="str">
            <v>RHES_NKEV_GAS_ELC_CHP</v>
          </cell>
          <cell r="H867">
            <v>4.5451295377820907E-3</v>
          </cell>
          <cell r="I867">
            <v>1.5553317586413159E-3</v>
          </cell>
          <cell r="J867">
            <v>2.7051295563567296E-4</v>
          </cell>
        </row>
        <row r="868">
          <cell r="A868" t="str">
            <v>SCOM-SHSTG-SOL</v>
          </cell>
          <cell r="B868" t="str">
            <v>VAR_fout</v>
          </cell>
          <cell r="C868" t="str">
            <v>SCOM-SHASOL</v>
          </cell>
          <cell r="H868">
            <v>2.014755953057403E-5</v>
          </cell>
          <cell r="I868">
            <v>3.663117415988135E-6</v>
          </cell>
          <cell r="J868">
            <v>1.5390212140821074E-6</v>
          </cell>
        </row>
        <row r="869">
          <cell r="A869" t="str">
            <v>SCOM-SHSTG-SOL</v>
          </cell>
          <cell r="B869" t="str">
            <v>VAR_fin</v>
          </cell>
          <cell r="C869" t="str">
            <v>SCOM-SHASOL</v>
          </cell>
          <cell r="H869">
            <v>2.3314329487961123E-5</v>
          </cell>
          <cell r="I869">
            <v>1.279119579172639E-6</v>
          </cell>
        </row>
        <row r="870">
          <cell r="A870" t="str">
            <v>SCOM-SHSTG-SOL</v>
          </cell>
          <cell r="B870" t="str">
            <v>VAR_ncap</v>
          </cell>
          <cell r="C870" t="str">
            <v>-</v>
          </cell>
          <cell r="H870">
            <v>1.2575750849970899E-2</v>
          </cell>
          <cell r="I870">
            <v>1.3515856309322101E-2</v>
          </cell>
          <cell r="J870">
            <v>1.5899908766075801E-2</v>
          </cell>
        </row>
        <row r="871">
          <cell r="A871" t="str">
            <v>SCOM-SHSTG-SOL</v>
          </cell>
          <cell r="B871" t="str">
            <v>VAR_cap</v>
          </cell>
          <cell r="C871" t="str">
            <v>-</v>
          </cell>
          <cell r="H871">
            <v>2.4130793501509099E-2</v>
          </cell>
          <cell r="I871">
            <v>2.60916514659729E-2</v>
          </cell>
          <cell r="J871">
            <v>3.10282941398029E-2</v>
          </cell>
        </row>
        <row r="872">
          <cell r="A872" t="str">
            <v>RHNM-SHELCBRA</v>
          </cell>
          <cell r="B872" t="str">
            <v>VAR_fout</v>
          </cell>
          <cell r="C872" t="str">
            <v>RHNM-SHELCB</v>
          </cell>
          <cell r="H872">
            <v>4.9496340499594034E-3</v>
          </cell>
          <cell r="I872">
            <v>5.5641852606562537E-3</v>
          </cell>
          <cell r="J872">
            <v>6.4504848358720697E-3</v>
          </cell>
        </row>
        <row r="873">
          <cell r="A873" t="str">
            <v>RHNM-SHELCBRA</v>
          </cell>
          <cell r="B873" t="str">
            <v>VAR_fin</v>
          </cell>
          <cell r="C873" t="str">
            <v>RHNM-SHAELCB</v>
          </cell>
          <cell r="H873">
            <v>4.9496340499594034E-3</v>
          </cell>
          <cell r="I873">
            <v>5.5641852606562537E-3</v>
          </cell>
          <cell r="J873">
            <v>6.4504848358720697E-3</v>
          </cell>
        </row>
        <row r="874">
          <cell r="A874" t="str">
            <v>RHNM-SHELCBRA</v>
          </cell>
          <cell r="B874" t="str">
            <v>VAR_ncap</v>
          </cell>
          <cell r="C874" t="str">
            <v>-</v>
          </cell>
          <cell r="H874">
            <v>1.2216121771798599E-3</v>
          </cell>
        </row>
        <row r="875">
          <cell r="A875" t="str">
            <v>RHNM-SHELCBRA</v>
          </cell>
          <cell r="B875" t="str">
            <v>VAR_cap</v>
          </cell>
          <cell r="C875" t="str">
            <v>-</v>
          </cell>
          <cell r="H875">
            <v>2.9895369415518704E-3</v>
          </cell>
          <cell r="I875">
            <v>1.2156097308612592E-3</v>
          </cell>
          <cell r="J875">
            <v>5.1416104567811858E-4</v>
          </cell>
        </row>
        <row r="876">
          <cell r="A876" t="str">
            <v>RHNM-SHSTG-SOL</v>
          </cell>
          <cell r="B876" t="str">
            <v>VAR_fout</v>
          </cell>
          <cell r="C876" t="str">
            <v>AUX_RHNM-SHSTG-SOL_OUT</v>
          </cell>
          <cell r="H876">
            <v>7.250745328209147E-5</v>
          </cell>
          <cell r="I876">
            <v>3.0912065420986904E-5</v>
          </cell>
          <cell r="J876">
            <v>5.4077105331423316E-5</v>
          </cell>
        </row>
        <row r="877">
          <cell r="A877" t="str">
            <v>RHNM-SHSTG-SOL</v>
          </cell>
          <cell r="B877" t="str">
            <v>VAR_fout</v>
          </cell>
          <cell r="C877" t="str">
            <v>RHNM-SHASOL</v>
          </cell>
          <cell r="H877">
            <v>7.2435018263827645E-5</v>
          </cell>
          <cell r="I877">
            <v>3.0881184236750149E-5</v>
          </cell>
          <cell r="J877">
            <v>5.4023082249174181E-5</v>
          </cell>
        </row>
        <row r="878">
          <cell r="A878" t="str">
            <v>RHNM-SHSTG-SOL</v>
          </cell>
          <cell r="B878" t="str">
            <v>VAR_fin</v>
          </cell>
          <cell r="C878" t="str">
            <v>RHNM-SHASOL</v>
          </cell>
          <cell r="H878">
            <v>7.34638591354462E-5</v>
          </cell>
          <cell r="I878">
            <v>3.1587143480320697E-5</v>
          </cell>
          <cell r="J878">
            <v>5.556459024904487E-5</v>
          </cell>
        </row>
        <row r="879">
          <cell r="A879" t="str">
            <v>RHNM-SHSTG-SOL</v>
          </cell>
          <cell r="B879" t="str">
            <v>VAR_ncap</v>
          </cell>
          <cell r="C879" t="str">
            <v>-</v>
          </cell>
          <cell r="H879">
            <v>5.34515126275633E-8</v>
          </cell>
          <cell r="I879">
            <v>4.4395871051771501E-6</v>
          </cell>
          <cell r="J879">
            <v>9.0436297389432307E-6</v>
          </cell>
        </row>
        <row r="880">
          <cell r="A880" t="str">
            <v>RHNM-SHSTG-SOL</v>
          </cell>
          <cell r="B880" t="str">
            <v>VAR_cap</v>
          </cell>
          <cell r="C880" t="str">
            <v>-</v>
          </cell>
          <cell r="H880">
            <v>3.2593789794452702E-5</v>
          </cell>
          <cell r="I880">
            <v>9.9464962462537801E-6</v>
          </cell>
          <cell r="J880">
            <v>1.2288196637284401E-5</v>
          </cell>
        </row>
        <row r="881">
          <cell r="A881" t="str">
            <v>RHNS-SHELCHP</v>
          </cell>
          <cell r="B881" t="str">
            <v>VAR_fout</v>
          </cell>
          <cell r="C881" t="str">
            <v>RHNS-SHAELCH</v>
          </cell>
          <cell r="H881">
            <v>2.5227174586028145</v>
          </cell>
          <cell r="I881">
            <v>2.8743066128028891</v>
          </cell>
          <cell r="J881">
            <v>3.3279297821350293</v>
          </cell>
        </row>
        <row r="882">
          <cell r="A882" t="str">
            <v>RHNS-SHELCHP</v>
          </cell>
          <cell r="B882" t="str">
            <v>VAR_fin</v>
          </cell>
          <cell r="C882" t="str">
            <v>RHNS_ELC</v>
          </cell>
          <cell r="H882">
            <v>0.70748577146362723</v>
          </cell>
          <cell r="I882">
            <v>0.79335068753244808</v>
          </cell>
          <cell r="J882">
            <v>0.88284007637189565</v>
          </cell>
        </row>
        <row r="883">
          <cell r="A883" t="str">
            <v>RHNS-SHELCHP</v>
          </cell>
          <cell r="B883" t="str">
            <v>VAR_fin</v>
          </cell>
          <cell r="C883" t="str">
            <v>RHNSELCHPC</v>
          </cell>
          <cell r="H883">
            <v>2.5227174586028145</v>
          </cell>
          <cell r="I883">
            <v>2.8743066128028891</v>
          </cell>
          <cell r="J883">
            <v>3.3279297821350293</v>
          </cell>
        </row>
        <row r="884">
          <cell r="A884" t="str">
            <v>RHNS-SHELCHP</v>
          </cell>
          <cell r="B884" t="str">
            <v>VAR_ncap</v>
          </cell>
          <cell r="C884" t="str">
            <v>-</v>
          </cell>
          <cell r="H884">
            <v>4.2690763395388E-2</v>
          </cell>
          <cell r="I884">
            <v>0.109305109045692</v>
          </cell>
          <cell r="J884">
            <v>0.14567362612572099</v>
          </cell>
        </row>
        <row r="885">
          <cell r="A885" t="str">
            <v>RHNS-SHELCHP</v>
          </cell>
          <cell r="B885" t="str">
            <v>VAR_cap</v>
          </cell>
          <cell r="C885" t="str">
            <v>-</v>
          </cell>
          <cell r="H885">
            <v>0.18402238218085315</v>
          </cell>
          <cell r="I885">
            <v>0.20949566042961382</v>
          </cell>
          <cell r="J885">
            <v>0.24305795607981309</v>
          </cell>
        </row>
        <row r="886">
          <cell r="A886" t="str">
            <v>SCOM-SHBIOBR</v>
          </cell>
          <cell r="B886" t="str">
            <v>VAR_fout</v>
          </cell>
          <cell r="C886" t="str">
            <v>SCOM-SHBIO</v>
          </cell>
        </row>
        <row r="887">
          <cell r="A887" t="str">
            <v>SCOM-SHBIOBR</v>
          </cell>
          <cell r="B887" t="str">
            <v>VAR_fin</v>
          </cell>
          <cell r="C887" t="str">
            <v>SBIO</v>
          </cell>
        </row>
        <row r="888">
          <cell r="A888" t="str">
            <v>SCOM-SHBIOBR</v>
          </cell>
          <cell r="B888" t="str">
            <v>VAR_ncap</v>
          </cell>
          <cell r="C888" t="str">
            <v>-</v>
          </cell>
          <cell r="H888">
            <v>4.8900151073391296E-6</v>
          </cell>
          <cell r="I888">
            <v>6.4925760278616704E-6</v>
          </cell>
          <cell r="J888">
            <v>3.0809454642982401E-6</v>
          </cell>
        </row>
        <row r="889">
          <cell r="A889" t="str">
            <v>SCOM-SHBIOBR</v>
          </cell>
          <cell r="B889" t="str">
            <v>VAR_cap</v>
          </cell>
          <cell r="C889" t="str">
            <v>-</v>
          </cell>
          <cell r="H889">
            <v>2.7321190992965164E-2</v>
          </cell>
          <cell r="I889">
            <v>1.1181522229162694E-5</v>
          </cell>
          <cell r="J889">
            <v>9.7226809021916205E-6</v>
          </cell>
        </row>
        <row r="890">
          <cell r="A890" t="str">
            <v>RHES-SHDEM</v>
          </cell>
          <cell r="B890" t="str">
            <v>VAR_fout</v>
          </cell>
          <cell r="C890" t="str">
            <v>RHES-SHD</v>
          </cell>
          <cell r="H890">
            <v>55.088976460218284</v>
          </cell>
          <cell r="I890">
            <v>54.853857071066699</v>
          </cell>
          <cell r="J890">
            <v>54.955236281721128</v>
          </cell>
        </row>
        <row r="891">
          <cell r="A891" t="str">
            <v>RHES-SHDEM</v>
          </cell>
          <cell r="B891" t="str">
            <v>VAR_fin</v>
          </cell>
          <cell r="C891" t="str">
            <v>RHES-SHPLT</v>
          </cell>
          <cell r="H891">
            <v>8.0373122599601429E-2</v>
          </cell>
          <cell r="I891">
            <v>9.3949121527166113E-2</v>
          </cell>
          <cell r="J891">
            <v>0.12100755437071437</v>
          </cell>
        </row>
        <row r="892">
          <cell r="A892" t="str">
            <v>RHES-SHDEM</v>
          </cell>
          <cell r="B892" t="str">
            <v>VAR_fin</v>
          </cell>
          <cell r="C892" t="str">
            <v>RHES-SHLTHC-NGA</v>
          </cell>
        </row>
        <row r="893">
          <cell r="A893" t="str">
            <v>RHES-SHDEM</v>
          </cell>
          <cell r="B893" t="str">
            <v>VAR_fin</v>
          </cell>
          <cell r="C893" t="str">
            <v>RHES-SHSOL</v>
          </cell>
          <cell r="H893">
            <v>2.6106640066713635E-2</v>
          </cell>
          <cell r="I893">
            <v>2.6964111476216759E-2</v>
          </cell>
          <cell r="J893">
            <v>2.8776101541150248E-2</v>
          </cell>
        </row>
        <row r="894">
          <cell r="A894" t="str">
            <v>RHES-SHDEM</v>
          </cell>
          <cell r="B894" t="str">
            <v>VAR_fin</v>
          </cell>
          <cell r="C894" t="str">
            <v>RHES-SHLTHC-WOD</v>
          </cell>
        </row>
        <row r="895">
          <cell r="A895" t="str">
            <v>RHES-SHDEM</v>
          </cell>
          <cell r="B895" t="str">
            <v>VAR_fin</v>
          </cell>
          <cell r="C895" t="str">
            <v>RHES-SHNGA</v>
          </cell>
          <cell r="H895">
            <v>6.8451414719890504</v>
          </cell>
          <cell r="I895">
            <v>5.2031991872892434</v>
          </cell>
          <cell r="J895">
            <v>2.4538321624502601</v>
          </cell>
        </row>
        <row r="896">
          <cell r="A896" t="str">
            <v>RHES-SHDEM</v>
          </cell>
          <cell r="B896" t="str">
            <v>VAR_fin</v>
          </cell>
          <cell r="C896" t="str">
            <v>RHES-SHNGAH</v>
          </cell>
          <cell r="H896">
            <v>5.1821459255840727</v>
          </cell>
          <cell r="I896">
            <v>6.0752751403664487</v>
          </cell>
          <cell r="J896">
            <v>7.7590891300677463</v>
          </cell>
        </row>
        <row r="897">
          <cell r="A897" t="str">
            <v>RHES-SHDEM</v>
          </cell>
          <cell r="B897" t="str">
            <v>VAR_fin</v>
          </cell>
          <cell r="C897" t="str">
            <v>RHES-SHCOA</v>
          </cell>
          <cell r="H897">
            <v>1.8463754367634076E-4</v>
          </cell>
        </row>
        <row r="898">
          <cell r="A898" t="str">
            <v>RHES-SHDEM</v>
          </cell>
          <cell r="B898" t="str">
            <v>VAR_fin</v>
          </cell>
          <cell r="C898" t="str">
            <v>RHES-SHLFO</v>
          </cell>
          <cell r="H898">
            <v>6.5351126200359797</v>
          </cell>
          <cell r="I898">
            <v>4.724382428259565</v>
          </cell>
          <cell r="J898">
            <v>1.4209598731967032</v>
          </cell>
        </row>
        <row r="899">
          <cell r="A899" t="str">
            <v>RHES-SHDEM</v>
          </cell>
          <cell r="B899" t="str">
            <v>VAR_fin</v>
          </cell>
          <cell r="C899" t="str">
            <v>RHES-SHCON</v>
          </cell>
          <cell r="H899">
            <v>5.9049117132042044</v>
          </cell>
          <cell r="I899">
            <v>7.6467661036542331</v>
          </cell>
          <cell r="J899">
            <v>10.974409779248539</v>
          </cell>
        </row>
        <row r="900">
          <cell r="A900" t="str">
            <v>RHES-SHDEM</v>
          </cell>
          <cell r="B900" t="str">
            <v>VAR_fin</v>
          </cell>
          <cell r="C900" t="str">
            <v>RHES-SHWOD</v>
          </cell>
          <cell r="H900">
            <v>3.8806074089791651</v>
          </cell>
          <cell r="I900">
            <v>3.2699323955546191</v>
          </cell>
          <cell r="J900">
            <v>2.1292709513940435</v>
          </cell>
        </row>
        <row r="901">
          <cell r="A901" t="str">
            <v>RHES-SHDEM</v>
          </cell>
          <cell r="B901" t="str">
            <v>VAR_fin</v>
          </cell>
          <cell r="C901" t="str">
            <v>RHES-SHLTHD</v>
          </cell>
          <cell r="H901">
            <v>1.6918928644591447</v>
          </cell>
          <cell r="I901">
            <v>1.7336452961675968</v>
          </cell>
          <cell r="J901">
            <v>1.8138709925941183</v>
          </cell>
        </row>
        <row r="902">
          <cell r="A902" t="str">
            <v>RHES-SHDEM</v>
          </cell>
          <cell r="B902" t="str">
            <v>VAR_fin</v>
          </cell>
          <cell r="C902" t="str">
            <v>RHES-SHELCB</v>
          </cell>
          <cell r="H902">
            <v>1.4199594351996244E-2</v>
          </cell>
          <cell r="I902">
            <v>3.8751204886952649E-3</v>
          </cell>
          <cell r="J902">
            <v>1.9901005893535853E-3</v>
          </cell>
        </row>
        <row r="903">
          <cell r="A903" t="str">
            <v>RHES-SHDEM</v>
          </cell>
          <cell r="B903" t="str">
            <v>VAR_fin</v>
          </cell>
          <cell r="C903" t="str">
            <v>RHES-SHELCH</v>
          </cell>
          <cell r="H903">
            <v>24.928407832720179</v>
          </cell>
          <cell r="I903">
            <v>26.075961993031008</v>
          </cell>
          <cell r="J903">
            <v>28.252107466406869</v>
          </cell>
        </row>
        <row r="904">
          <cell r="A904" t="str">
            <v>RHES-SHDEM</v>
          </cell>
          <cell r="B904" t="str">
            <v>VAR_fin</v>
          </cell>
          <cell r="C904" t="str">
            <v>RHES-SHNST</v>
          </cell>
        </row>
        <row r="905">
          <cell r="A905" t="str">
            <v>D-RHEM_LTH_CHPNGA</v>
          </cell>
          <cell r="B905" t="str">
            <v>VAR_fout</v>
          </cell>
          <cell r="C905" t="str">
            <v>RHSA_LTH</v>
          </cell>
          <cell r="H905">
            <v>0.25512528998056605</v>
          </cell>
          <cell r="I905">
            <v>1.3224217311441995</v>
          </cell>
          <cell r="J905">
            <v>1.5026285235575003</v>
          </cell>
        </row>
        <row r="906">
          <cell r="A906" t="str">
            <v>D-RHEM_LTH_CHPNGA</v>
          </cell>
          <cell r="B906" t="str">
            <v>VAR_fout</v>
          </cell>
          <cell r="C906" t="str">
            <v>RHEM_LTH_CHPNGA_ON</v>
          </cell>
          <cell r="H906">
            <v>0.79817257741774539</v>
          </cell>
          <cell r="J906">
            <v>1.336252168439889E-2</v>
          </cell>
        </row>
        <row r="907">
          <cell r="A907" t="str">
            <v>D-RHEM_LTH_CHPNGA</v>
          </cell>
          <cell r="B907" t="str">
            <v>VAR_fout</v>
          </cell>
          <cell r="C907" t="str">
            <v>LTH</v>
          </cell>
          <cell r="H907">
            <v>1.8214677167101346E-3</v>
          </cell>
          <cell r="I907">
            <v>3.2936080504629259E-3</v>
          </cell>
          <cell r="J907">
            <v>5.6834583190648177E-3</v>
          </cell>
        </row>
        <row r="908">
          <cell r="A908" t="str">
            <v>D-RHEM_LTH_CHPNGA</v>
          </cell>
          <cell r="B908" t="str">
            <v>VAR_fin</v>
          </cell>
          <cell r="C908" t="str">
            <v>RHEM_LTH_CHPNGA</v>
          </cell>
          <cell r="H908">
            <v>1.0551193351150225</v>
          </cell>
          <cell r="I908">
            <v>1.3257153391946619</v>
          </cell>
          <cell r="J908">
            <v>1.521674503560964</v>
          </cell>
        </row>
        <row r="909">
          <cell r="A909" t="str">
            <v>RHEM-SHLTHCHPNGA</v>
          </cell>
          <cell r="B909" t="str">
            <v>VAR_fout</v>
          </cell>
          <cell r="C909" t="str">
            <v>RHEM-SHLTHC-NGA</v>
          </cell>
        </row>
        <row r="910">
          <cell r="A910" t="str">
            <v>RHEM-SHLTHCHPNGA</v>
          </cell>
          <cell r="B910" t="str">
            <v>VAR_fin</v>
          </cell>
          <cell r="C910" t="str">
            <v>RHEM_LTH_CHPNGA_ON</v>
          </cell>
        </row>
        <row r="911">
          <cell r="A911" t="str">
            <v>RHEM-SHLTHCHPNGA</v>
          </cell>
          <cell r="B911" t="str">
            <v>VAR_fin</v>
          </cell>
          <cell r="C911" t="str">
            <v>RHEMLTHCHPC</v>
          </cell>
        </row>
        <row r="912">
          <cell r="A912" t="str">
            <v>RHEM-SHLTHCHPNGA</v>
          </cell>
          <cell r="B912" t="str">
            <v>VAR_ncap</v>
          </cell>
          <cell r="C912" t="str">
            <v>-</v>
          </cell>
          <cell r="H912">
            <v>6.5407058926603796E-3</v>
          </cell>
          <cell r="I912">
            <v>4.6726891775564902E-3</v>
          </cell>
          <cell r="J912">
            <v>3.34010167196018E-3</v>
          </cell>
        </row>
        <row r="913">
          <cell r="A913" t="str">
            <v>RHEM-SHLTHCHPNGA</v>
          </cell>
          <cell r="B913" t="str">
            <v>VAR_cap</v>
          </cell>
          <cell r="C913" t="str">
            <v>-</v>
          </cell>
          <cell r="H913">
            <v>1.092300777302916E-2</v>
          </cell>
          <cell r="I913">
            <v>1.0886913221127632E-2</v>
          </cell>
          <cell r="J913">
            <v>6.3128798101239406E-3</v>
          </cell>
        </row>
        <row r="914">
          <cell r="A914" t="str">
            <v>D-RHES_SOLELC</v>
          </cell>
          <cell r="B914" t="str">
            <v>VAR_fout</v>
          </cell>
          <cell r="C914" t="str">
            <v>RHES_ELC</v>
          </cell>
          <cell r="H914">
            <v>4.6108584712041383</v>
          </cell>
          <cell r="I914">
            <v>4.8943010039458104</v>
          </cell>
          <cell r="J914">
            <v>5.514428654188559</v>
          </cell>
        </row>
        <row r="915">
          <cell r="A915" t="str">
            <v>D-RHES_SOLELC</v>
          </cell>
          <cell r="B915" t="str">
            <v>VAR_fout</v>
          </cell>
          <cell r="C915" t="str">
            <v>ELC5</v>
          </cell>
          <cell r="H915">
            <v>1.6088655431669029E-4</v>
          </cell>
          <cell r="I915">
            <v>1.2214026769748689E-4</v>
          </cell>
          <cell r="J915">
            <v>7.1762030597782481E-5</v>
          </cell>
        </row>
        <row r="916">
          <cell r="A916" t="str">
            <v>D-RHES_SOLELC</v>
          </cell>
          <cell r="B916" t="str">
            <v>VAR_fin</v>
          </cell>
          <cell r="C916" t="str">
            <v>RHES_SOL_ELC</v>
          </cell>
          <cell r="H916">
            <v>4.6110193577584582</v>
          </cell>
          <cell r="I916">
            <v>4.8944231442135084</v>
          </cell>
          <cell r="J916">
            <v>5.514500416219156</v>
          </cell>
        </row>
        <row r="917">
          <cell r="A917" t="str">
            <v>D-DH2</v>
          </cell>
          <cell r="B917" t="str">
            <v>VAR_fout</v>
          </cell>
          <cell r="C917" t="str">
            <v>H2</v>
          </cell>
          <cell r="H917">
            <v>1.5571302698249387E-5</v>
          </cell>
          <cell r="I917">
            <v>1.5030917799787097E-4</v>
          </cell>
          <cell r="J917">
            <v>1.5921929972703539E-4</v>
          </cell>
        </row>
        <row r="918">
          <cell r="A918" t="str">
            <v>D-DH2</v>
          </cell>
          <cell r="B918" t="str">
            <v>VAR_fin</v>
          </cell>
          <cell r="C918" t="str">
            <v>H2_E</v>
          </cell>
          <cell r="H918">
            <v>1.5728588584090282E-5</v>
          </cell>
          <cell r="I918">
            <v>1.518274525231018E-4</v>
          </cell>
          <cell r="J918">
            <v>1.6082757548185401E-4</v>
          </cell>
        </row>
        <row r="919">
          <cell r="A919" t="str">
            <v>D-DH2</v>
          </cell>
          <cell r="B919" t="str">
            <v>VAR_ncap</v>
          </cell>
          <cell r="C919" t="str">
            <v>-</v>
          </cell>
          <cell r="H919">
            <v>7.2313871273322397E-6</v>
          </cell>
          <cell r="I919">
            <v>2.8294641330236198E-5</v>
          </cell>
          <cell r="J919">
            <v>8.9730714697771505E-7</v>
          </cell>
        </row>
        <row r="920">
          <cell r="A920" t="str">
            <v>D-DH2</v>
          </cell>
          <cell r="B920" t="str">
            <v>VAR_cap</v>
          </cell>
          <cell r="C920" t="str">
            <v>-</v>
          </cell>
          <cell r="H920">
            <v>1.30085570511515E-5</v>
          </cell>
          <cell r="I920">
            <v>4.13031983813877E-5</v>
          </cell>
          <cell r="J920">
            <v>4.2200505528365401E-5</v>
          </cell>
        </row>
        <row r="921">
          <cell r="A921" t="str">
            <v>ITOT-SWHHFOBR</v>
          </cell>
          <cell r="B921" t="str">
            <v>VAR_fout</v>
          </cell>
          <cell r="C921" t="str">
            <v>ITOT-SWH</v>
          </cell>
          <cell r="H921">
            <v>1.4740935722296492E-4</v>
          </cell>
          <cell r="I921">
            <v>1.0519801324123983E-4</v>
          </cell>
        </row>
        <row r="922">
          <cell r="A922" t="str">
            <v>ITOT-SWHHFOBR</v>
          </cell>
          <cell r="B922" t="str">
            <v>VAR_fout</v>
          </cell>
          <cell r="C922" t="str">
            <v>CO2_I</v>
          </cell>
          <cell r="H922">
            <v>1.6260034747846101E-2</v>
          </cell>
          <cell r="I922">
            <v>1.1483603784618801E-2</v>
          </cell>
        </row>
        <row r="923">
          <cell r="A923" t="str">
            <v>ITOT-SWHHFOBR</v>
          </cell>
          <cell r="B923" t="str">
            <v>VAR_fin</v>
          </cell>
          <cell r="C923" t="str">
            <v>IHFO</v>
          </cell>
          <cell r="H923">
            <v>2.1116928243955946E-4</v>
          </cell>
          <cell r="I923">
            <v>1.491377114885556E-4</v>
          </cell>
        </row>
        <row r="924">
          <cell r="A924" t="str">
            <v>ITOT-SWHHFOBR</v>
          </cell>
          <cell r="B924" t="str">
            <v>VAR_ncap</v>
          </cell>
          <cell r="C924" t="str">
            <v>-</v>
          </cell>
          <cell r="H924">
            <v>1.08825819874154E-5</v>
          </cell>
          <cell r="I924">
            <v>1.4458399854232701E-6</v>
          </cell>
          <cell r="J924">
            <v>3.7459186070807501E-7</v>
          </cell>
        </row>
        <row r="925">
          <cell r="A925" t="str">
            <v>ITOT-SWHHFOBR</v>
          </cell>
          <cell r="B925" t="str">
            <v>VAR_cap</v>
          </cell>
          <cell r="C925" t="str">
            <v>-</v>
          </cell>
          <cell r="H925">
            <v>1.3912124440931123E-5</v>
          </cell>
          <cell r="I925">
            <v>9.9861217748096394E-6</v>
          </cell>
          <cell r="J925">
            <v>-7.8403405531395954E-7</v>
          </cell>
        </row>
        <row r="926">
          <cell r="A926" t="str">
            <v>RHSA-WHSTG-ELCHP</v>
          </cell>
          <cell r="B926" t="str">
            <v>VAR_fout</v>
          </cell>
          <cell r="C926" t="str">
            <v>AUX_RHSA-WHSTG-ELCHP_OUT</v>
          </cell>
          <cell r="H926">
            <v>1.5457708949122437</v>
          </cell>
          <cell r="I926">
            <v>2.1563808102920889</v>
          </cell>
          <cell r="J926">
            <v>2.7889968702712866</v>
          </cell>
        </row>
        <row r="927">
          <cell r="A927" t="str">
            <v>RHSA-WHSTG-ELCHP</v>
          </cell>
          <cell r="B927" t="str">
            <v>VAR_fout</v>
          </cell>
          <cell r="C927" t="str">
            <v>RHSA-WHAELCH</v>
          </cell>
          <cell r="H927">
            <v>1.544226668244</v>
          </cell>
          <cell r="I927">
            <v>2.1542265837083807</v>
          </cell>
          <cell r="J927">
            <v>2.7862106596116747</v>
          </cell>
        </row>
        <row r="928">
          <cell r="A928" t="str">
            <v>RHSA-WHSTG-ELCHP</v>
          </cell>
          <cell r="B928" t="str">
            <v>VAR_fin</v>
          </cell>
          <cell r="C928" t="str">
            <v>RHSA-WHAELCH</v>
          </cell>
          <cell r="H928">
            <v>1.5442271826427429</v>
          </cell>
          <cell r="I928">
            <v>2.1542272579849837</v>
          </cell>
          <cell r="J928">
            <v>2.7862116214703585</v>
          </cell>
        </row>
        <row r="929">
          <cell r="A929" t="str">
            <v>RHSA-WHSTG-ELCHP</v>
          </cell>
          <cell r="B929" t="str">
            <v>VAR_ncap</v>
          </cell>
          <cell r="C929" t="str">
            <v>-</v>
          </cell>
          <cell r="H929">
            <v>7.6700737316539105E-2</v>
          </cell>
          <cell r="I929">
            <v>6.5859371378072407E-2</v>
          </cell>
          <cell r="J929">
            <v>0.14640685057903299</v>
          </cell>
        </row>
        <row r="930">
          <cell r="A930" t="str">
            <v>RHSA-WHSTG-ELCHP</v>
          </cell>
          <cell r="B930" t="str">
            <v>VAR_cap</v>
          </cell>
          <cell r="C930" t="str">
            <v>-</v>
          </cell>
          <cell r="H930">
            <v>0.14318161675389457</v>
          </cell>
          <cell r="I930">
            <v>0.16965216199647526</v>
          </cell>
          <cell r="J930">
            <v>0.22663926364302428</v>
          </cell>
        </row>
        <row r="931">
          <cell r="A931" t="str">
            <v>RES-ELCSPECADV</v>
          </cell>
          <cell r="B931" t="str">
            <v>VAR_ncap</v>
          </cell>
          <cell r="C931" t="str">
            <v>-</v>
          </cell>
          <cell r="H931">
            <v>2.3665092239388501E-8</v>
          </cell>
          <cell r="J931">
            <v>1.4694980046099501E-8</v>
          </cell>
        </row>
        <row r="932">
          <cell r="A932" t="str">
            <v>RES-ELCSPECADV</v>
          </cell>
          <cell r="B932" t="str">
            <v>VAR_cap</v>
          </cell>
          <cell r="C932" t="str">
            <v>-</v>
          </cell>
          <cell r="H932">
            <v>-7.2391863852699197E-8</v>
          </cell>
          <cell r="I932">
            <v>-1.6452818694883449E-7</v>
          </cell>
          <cell r="J932">
            <v>-1.1981045945032298E-7</v>
          </cell>
        </row>
        <row r="933">
          <cell r="A933" t="str">
            <v>ITOT-SWHSTG-ELCHP</v>
          </cell>
          <cell r="B933" t="str">
            <v>VAR_fout</v>
          </cell>
          <cell r="C933" t="str">
            <v>ITOT-SWHAELCH</v>
          </cell>
          <cell r="H933">
            <v>3.7811680010567779E-4</v>
          </cell>
          <cell r="I933">
            <v>3.1726798602015386E-4</v>
          </cell>
          <cell r="J933">
            <v>2.9914581567891526E-4</v>
          </cell>
        </row>
        <row r="934">
          <cell r="A934" t="str">
            <v>ITOT-SWHSTG-ELCHP</v>
          </cell>
          <cell r="B934" t="str">
            <v>VAR_fin</v>
          </cell>
          <cell r="C934" t="str">
            <v>ITOT-SWHAELCH</v>
          </cell>
          <cell r="H934">
            <v>4.7076818055117329E-4</v>
          </cell>
          <cell r="I934">
            <v>3.8372643661658385E-4</v>
          </cell>
          <cell r="J934">
            <v>3.4096621634513723E-4</v>
          </cell>
        </row>
        <row r="935">
          <cell r="A935" t="str">
            <v>ITOT-SWHSTG-ELCHP</v>
          </cell>
          <cell r="B935" t="str">
            <v>VAR_ncap</v>
          </cell>
          <cell r="C935" t="str">
            <v>-</v>
          </cell>
          <cell r="H935">
            <v>4.0576119732641899E-2</v>
          </cell>
          <cell r="I935">
            <v>1.87447212951143E-2</v>
          </cell>
          <cell r="J935">
            <v>0.14056209687660201</v>
          </cell>
        </row>
        <row r="936">
          <cell r="A936" t="str">
            <v>ITOT-SWHSTG-ELCHP</v>
          </cell>
          <cell r="B936" t="str">
            <v>VAR_cap</v>
          </cell>
          <cell r="C936" t="str">
            <v>-</v>
          </cell>
          <cell r="H936">
            <v>7.9879213065696716E-2</v>
          </cell>
          <cell r="I936">
            <v>8.0469600895927071E-2</v>
          </cell>
          <cell r="J936">
            <v>0.17132191026864071</v>
          </cell>
        </row>
        <row r="937">
          <cell r="A937" t="str">
            <v>D-RHNS_LTH_CHPWOD</v>
          </cell>
          <cell r="B937" t="str">
            <v>VAR_fout</v>
          </cell>
          <cell r="C937" t="str">
            <v>RHNS_LTH_CHPWOD_ON</v>
          </cell>
          <cell r="H937">
            <v>9.2965984751324811E-5</v>
          </cell>
          <cell r="I937">
            <v>6.1147520468048247E-5</v>
          </cell>
        </row>
        <row r="938">
          <cell r="A938" t="str">
            <v>D-RHNS_LTH_CHPWOD</v>
          </cell>
          <cell r="B938" t="str">
            <v>VAR_fout</v>
          </cell>
          <cell r="C938" t="str">
            <v>RHSA_LTH</v>
          </cell>
          <cell r="H938">
            <v>1.6382529288064179E-4</v>
          </cell>
          <cell r="I938">
            <v>8.5410111163328295E-5</v>
          </cell>
          <cell r="J938">
            <v>8.093558475568964E-5</v>
          </cell>
        </row>
        <row r="939">
          <cell r="A939" t="str">
            <v>D-RHNS_LTH_CHPWOD</v>
          </cell>
          <cell r="B939" t="str">
            <v>VAR_fin</v>
          </cell>
          <cell r="C939" t="str">
            <v>RHNS_LTH_CHPWOD</v>
          </cell>
          <cell r="H939">
            <v>2.5705726800411449E-4</v>
          </cell>
          <cell r="I939">
            <v>1.4676766038141951E-4</v>
          </cell>
          <cell r="J939">
            <v>8.1114448398475288E-5</v>
          </cell>
        </row>
        <row r="940">
          <cell r="A940" t="str">
            <v>D-SBIO</v>
          </cell>
          <cell r="B940" t="str">
            <v>VAR_fout</v>
          </cell>
          <cell r="C940" t="str">
            <v>SBIO</v>
          </cell>
          <cell r="H940">
            <v>2.9902101972691657</v>
          </cell>
          <cell r="I940">
            <v>2.949458088717162</v>
          </cell>
          <cell r="J940">
            <v>2.871228686747576</v>
          </cell>
        </row>
        <row r="941">
          <cell r="A941" t="str">
            <v>D-SBIO</v>
          </cell>
          <cell r="B941" t="str">
            <v>VAR_fin</v>
          </cell>
          <cell r="C941" t="str">
            <v>BIO</v>
          </cell>
          <cell r="H941">
            <v>2.9902101972691657</v>
          </cell>
          <cell r="I941">
            <v>2.949458088717162</v>
          </cell>
          <cell r="J941">
            <v>2.871228686747576</v>
          </cell>
        </row>
        <row r="942">
          <cell r="A942" t="str">
            <v>RHEM-SHDEM</v>
          </cell>
          <cell r="B942" t="str">
            <v>VAR_fout</v>
          </cell>
          <cell r="C942" t="str">
            <v>RHEM-SHD</v>
          </cell>
          <cell r="H942">
            <v>64.432962526066419</v>
          </cell>
          <cell r="I942">
            <v>63.995599976928297</v>
          </cell>
          <cell r="J942">
            <v>63.82516505564589</v>
          </cell>
        </row>
        <row r="943">
          <cell r="A943" t="str">
            <v>RHEM-SHDEM</v>
          </cell>
          <cell r="B943" t="str">
            <v>VAR_fin</v>
          </cell>
          <cell r="C943" t="str">
            <v>RHEM-SHNST</v>
          </cell>
        </row>
        <row r="944">
          <cell r="A944" t="str">
            <v>RHEM-SHDEM</v>
          </cell>
          <cell r="B944" t="str">
            <v>VAR_fin</v>
          </cell>
          <cell r="C944" t="str">
            <v>RHEM-SHPLT</v>
          </cell>
          <cell r="H944">
            <v>0.5615406540998461</v>
          </cell>
          <cell r="I944">
            <v>0.62214080370968972</v>
          </cell>
          <cell r="J944">
            <v>0.73094329057926088</v>
          </cell>
        </row>
        <row r="945">
          <cell r="A945" t="str">
            <v>RHEM-SHDEM</v>
          </cell>
          <cell r="B945" t="str">
            <v>VAR_fin</v>
          </cell>
          <cell r="C945" t="str">
            <v>RHEM-SHNGAH</v>
          </cell>
          <cell r="H945">
            <v>5.5604219109951272</v>
          </cell>
          <cell r="I945">
            <v>6.8247771746890402</v>
          </cell>
          <cell r="J945">
            <v>9.4633812792899015</v>
          </cell>
        </row>
        <row r="946">
          <cell r="A946" t="str">
            <v>RHEM-SHDEM</v>
          </cell>
          <cell r="B946" t="str">
            <v>VAR_fin</v>
          </cell>
          <cell r="C946" t="str">
            <v>RHEM-SHLTHC-WOD</v>
          </cell>
        </row>
        <row r="947">
          <cell r="A947" t="str">
            <v>RHEM-SHDEM</v>
          </cell>
          <cell r="B947" t="str">
            <v>VAR_fin</v>
          </cell>
          <cell r="C947" t="str">
            <v>RHEM-SHSOL</v>
          </cell>
          <cell r="H947">
            <v>1.2909358808030503E-2</v>
          </cell>
          <cell r="I947">
            <v>1.3525654365122713E-2</v>
          </cell>
          <cell r="J947">
            <v>1.4075018226824313E-2</v>
          </cell>
        </row>
        <row r="948">
          <cell r="A948" t="str">
            <v>RHEM-SHDEM</v>
          </cell>
          <cell r="B948" t="str">
            <v>VAR_fin</v>
          </cell>
          <cell r="C948" t="str">
            <v>RHEM-SHLTHD</v>
          </cell>
          <cell r="H948">
            <v>5.1258417680594182</v>
          </cell>
          <cell r="I948">
            <v>5.2397425268931652</v>
          </cell>
          <cell r="J948">
            <v>5.4976490964673266</v>
          </cell>
        </row>
        <row r="949">
          <cell r="A949" t="str">
            <v>RHEM-SHDEM</v>
          </cell>
          <cell r="B949" t="str">
            <v>VAR_fin</v>
          </cell>
          <cell r="C949" t="str">
            <v>RHEM-SHNGA</v>
          </cell>
          <cell r="H949">
            <v>14.724313561020619</v>
          </cell>
          <cell r="I949">
            <v>11.165448140353856</v>
          </cell>
          <cell r="J949">
            <v>5.0132838379591433</v>
          </cell>
        </row>
        <row r="950">
          <cell r="A950" t="str">
            <v>RHEM-SHDEM</v>
          </cell>
          <cell r="B950" t="str">
            <v>VAR_fin</v>
          </cell>
          <cell r="C950" t="str">
            <v>RHEM-SHELCB</v>
          </cell>
          <cell r="H950">
            <v>5.5075065363812343E-3</v>
          </cell>
          <cell r="I950">
            <v>5.0616095217433958E-3</v>
          </cell>
          <cell r="J950">
            <v>4.7885171291976855E-3</v>
          </cell>
        </row>
        <row r="951">
          <cell r="A951" t="str">
            <v>RHEM-SHDEM</v>
          </cell>
          <cell r="B951" t="str">
            <v>VAR_fin</v>
          </cell>
          <cell r="C951" t="str">
            <v>RHEM-SHELCH</v>
          </cell>
          <cell r="H951">
            <v>15.854953910690405</v>
          </cell>
          <cell r="I951">
            <v>17.992081314945334</v>
          </cell>
          <cell r="J951">
            <v>22.914972951682905</v>
          </cell>
        </row>
        <row r="952">
          <cell r="A952" t="str">
            <v>RHEM-SHDEM</v>
          </cell>
          <cell r="B952" t="str">
            <v>VAR_fin</v>
          </cell>
          <cell r="C952" t="str">
            <v>RHEM-SHLFO</v>
          </cell>
          <cell r="H952">
            <v>10.483615162475408</v>
          </cell>
          <cell r="I952">
            <v>8.2570568292998985</v>
          </cell>
          <cell r="J952">
            <v>2.9980773745835028</v>
          </cell>
        </row>
        <row r="953">
          <cell r="A953" t="str">
            <v>RHEM-SHDEM</v>
          </cell>
          <cell r="B953" t="str">
            <v>VAR_fin</v>
          </cell>
          <cell r="C953" t="str">
            <v>RHEM-SHCON</v>
          </cell>
          <cell r="H953">
            <v>7.3252978148486267</v>
          </cell>
          <cell r="I953">
            <v>9.4495326705594671</v>
          </cell>
          <cell r="J953">
            <v>13.514159736273648</v>
          </cell>
        </row>
        <row r="954">
          <cell r="A954" t="str">
            <v>RHEM-SHDEM</v>
          </cell>
          <cell r="B954" t="str">
            <v>VAR_fin</v>
          </cell>
          <cell r="C954" t="str">
            <v>RHEM-SHWOD</v>
          </cell>
          <cell r="H954">
            <v>4.7786671251109825</v>
          </cell>
          <cell r="I954">
            <v>4.4263297041691736</v>
          </cell>
          <cell r="J954">
            <v>3.673913881090713</v>
          </cell>
        </row>
        <row r="955">
          <cell r="A955" t="str">
            <v>RHEM-SHDEM</v>
          </cell>
          <cell r="B955" t="str">
            <v>VAR_fin</v>
          </cell>
          <cell r="C955" t="str">
            <v>RHEM-SHLTHC-NGA</v>
          </cell>
        </row>
        <row r="956">
          <cell r="A956" t="str">
            <v>ITOT-SWHH2BR</v>
          </cell>
          <cell r="B956" t="str">
            <v>VAR_fout</v>
          </cell>
          <cell r="C956" t="str">
            <v>ITOT-SWH</v>
          </cell>
          <cell r="H956">
            <v>4.5481831842324573E-3</v>
          </cell>
          <cell r="I956">
            <v>8.5453881918040375E-2</v>
          </cell>
          <cell r="J956">
            <v>9.3057169487360022E-2</v>
          </cell>
        </row>
        <row r="957">
          <cell r="A957" t="str">
            <v>ITOT-SWHH2BR</v>
          </cell>
          <cell r="B957" t="str">
            <v>VAR_fin</v>
          </cell>
          <cell r="C957" t="str">
            <v>IH2</v>
          </cell>
          <cell r="H957">
            <v>5.6375571586510164E-3</v>
          </cell>
          <cell r="I957">
            <v>0.10569089225384148</v>
          </cell>
          <cell r="J957">
            <v>0.11459542992955257</v>
          </cell>
        </row>
        <row r="958">
          <cell r="A958" t="str">
            <v>ITOT-SWHH2BR</v>
          </cell>
          <cell r="B958" t="str">
            <v>VAR_ncap</v>
          </cell>
          <cell r="C958" t="str">
            <v>-</v>
          </cell>
          <cell r="H958">
            <v>1.3121921903635399E-4</v>
          </cell>
          <cell r="I958">
            <v>5.8640108854581801E-3</v>
          </cell>
          <cell r="J958">
            <v>2.6013075365155102E-3</v>
          </cell>
        </row>
        <row r="959">
          <cell r="A959" t="str">
            <v>ITOT-SWHH2BR</v>
          </cell>
          <cell r="B959" t="str">
            <v>VAR_cap</v>
          </cell>
          <cell r="C959" t="str">
            <v>-</v>
          </cell>
          <cell r="H959">
            <v>4.2878106115504792E-4</v>
          </cell>
          <cell r="I959">
            <v>6.1962959781089984E-3</v>
          </cell>
          <cell r="J959">
            <v>6.9108492232263967E-3</v>
          </cell>
        </row>
        <row r="960">
          <cell r="A960" t="str">
            <v>RHNS-SHSTG-ELC</v>
          </cell>
          <cell r="B960" t="str">
            <v>VAR_fout</v>
          </cell>
          <cell r="C960" t="str">
            <v>RHNS-SHAELCB</v>
          </cell>
          <cell r="H960">
            <v>2.6892397933376269E-3</v>
          </cell>
          <cell r="I960">
            <v>4.9453889204340157E-3</v>
          </cell>
          <cell r="J960">
            <v>3.8105281560676359E-3</v>
          </cell>
        </row>
        <row r="961">
          <cell r="A961" t="str">
            <v>RHNS-SHSTG-ELC</v>
          </cell>
          <cell r="B961" t="str">
            <v>VAR_fout</v>
          </cell>
          <cell r="C961" t="str">
            <v>AUX_RHNS-SHSTG-ELC_OUT</v>
          </cell>
          <cell r="H961">
            <v>2.6919290331309654E-3</v>
          </cell>
          <cell r="I961">
            <v>4.9503343093544499E-3</v>
          </cell>
          <cell r="J961">
            <v>3.8143386842237025E-3</v>
          </cell>
        </row>
        <row r="962">
          <cell r="A962" t="str">
            <v>RHNS-SHSTG-ELC</v>
          </cell>
          <cell r="B962" t="str">
            <v>VAR_fin</v>
          </cell>
          <cell r="C962" t="str">
            <v>RHNS-SHAELCB</v>
          </cell>
          <cell r="H962">
            <v>2.6886933201033239E-3</v>
          </cell>
          <cell r="I962">
            <v>4.9449216503285537E-3</v>
          </cell>
          <cell r="J962">
            <v>3.8105296479631619E-3</v>
          </cell>
        </row>
        <row r="963">
          <cell r="A963" t="str">
            <v>RHNS-SHSTG-ELC</v>
          </cell>
          <cell r="B963" t="str">
            <v>VAR_ncap</v>
          </cell>
          <cell r="C963" t="str">
            <v>-</v>
          </cell>
          <cell r="H963">
            <v>4.4644130946833502E-4</v>
          </cell>
          <cell r="I963">
            <v>2.7059016425185102E-4</v>
          </cell>
          <cell r="J963">
            <v>3.3706108288878598E-6</v>
          </cell>
        </row>
        <row r="964">
          <cell r="A964" t="str">
            <v>RHNS-SHSTG-ELC</v>
          </cell>
          <cell r="B964" t="str">
            <v>VAR_cap</v>
          </cell>
          <cell r="C964" t="str">
            <v>-</v>
          </cell>
          <cell r="H964">
            <v>1.3263798213240729E-3</v>
          </cell>
          <cell r="I964">
            <v>8.6972825302855834E-4</v>
          </cell>
          <cell r="J964">
            <v>3.6806018790877152E-4</v>
          </cell>
        </row>
        <row r="965">
          <cell r="A965" t="str">
            <v>RHES-SHCOABR</v>
          </cell>
          <cell r="B965" t="str">
            <v>VAR_fout</v>
          </cell>
          <cell r="C965" t="str">
            <v>CO2_R</v>
          </cell>
          <cell r="H965">
            <v>2.1057646262267599E-2</v>
          </cell>
        </row>
        <row r="966">
          <cell r="A966" t="str">
            <v>RHES-SHCOABR</v>
          </cell>
          <cell r="B966" t="str">
            <v>VAR_fout</v>
          </cell>
          <cell r="C966" t="str">
            <v>RHES-SHCOA</v>
          </cell>
          <cell r="H966">
            <v>1.8172726008429418E-4</v>
          </cell>
        </row>
        <row r="967">
          <cell r="A967" t="str">
            <v>RHES-SHCOABR</v>
          </cell>
          <cell r="B967" t="str">
            <v>VAR_fin</v>
          </cell>
          <cell r="C967" t="str">
            <v>RCOA</v>
          </cell>
          <cell r="H967">
            <v>2.2715907510536753E-4</v>
          </cell>
        </row>
        <row r="968">
          <cell r="A968" t="str">
            <v>RHES-SHCOABR</v>
          </cell>
          <cell r="B968" t="str">
            <v>VAR_cap</v>
          </cell>
          <cell r="C968" t="str">
            <v>-</v>
          </cell>
          <cell r="H968">
            <v>2.5347050735369898E-5</v>
          </cell>
        </row>
        <row r="969">
          <cell r="A969" t="str">
            <v>D-INGA</v>
          </cell>
          <cell r="B969" t="str">
            <v>VAR_fout</v>
          </cell>
          <cell r="C969" t="str">
            <v>CO2</v>
          </cell>
          <cell r="H969">
            <v>1588.57398816616</v>
          </cell>
          <cell r="I969">
            <v>1435.8468968960101</v>
          </cell>
          <cell r="J969">
            <v>634.54119402137803</v>
          </cell>
        </row>
        <row r="970">
          <cell r="A970" t="str">
            <v>D-INGA</v>
          </cell>
          <cell r="B970" t="str">
            <v>VAR_fout</v>
          </cell>
          <cell r="C970" t="str">
            <v>IH2</v>
          </cell>
          <cell r="H970">
            <v>4.5003443968354186E-3</v>
          </cell>
          <cell r="I970">
            <v>0.10486846972767644</v>
          </cell>
          <cell r="J970">
            <v>8.5798956868110426E-2</v>
          </cell>
        </row>
        <row r="971">
          <cell r="A971" t="str">
            <v>D-INGA</v>
          </cell>
          <cell r="B971" t="str">
            <v>VAR_fout</v>
          </cell>
          <cell r="C971" t="str">
            <v>INGA</v>
          </cell>
          <cell r="H971">
            <v>31.115172824981141</v>
          </cell>
          <cell r="I971">
            <v>28.41554841403379</v>
          </cell>
          <cell r="J971">
            <v>14.253304183656102</v>
          </cell>
        </row>
        <row r="972">
          <cell r="A972" t="str">
            <v>D-INGA</v>
          </cell>
          <cell r="B972" t="str">
            <v>VAR_fin</v>
          </cell>
          <cell r="C972" t="str">
            <v>NGA</v>
          </cell>
          <cell r="H972">
            <v>28.166205463939058</v>
          </cell>
          <cell r="I972">
            <v>25.458278313758949</v>
          </cell>
          <cell r="J972">
            <v>11.250730390449956</v>
          </cell>
        </row>
        <row r="973">
          <cell r="A973" t="str">
            <v>D-INGA</v>
          </cell>
          <cell r="B973" t="str">
            <v>VAR_fin</v>
          </cell>
          <cell r="C973" t="str">
            <v>BNGA</v>
          </cell>
          <cell r="H973">
            <v>3.0483833606897832</v>
          </cell>
          <cell r="I973">
            <v>3.0483835908160528</v>
          </cell>
          <cell r="J973">
            <v>3.0483845942567873</v>
          </cell>
        </row>
        <row r="974">
          <cell r="A974" t="str">
            <v>D-INGA</v>
          </cell>
          <cell r="B974" t="str">
            <v>VAR_fin</v>
          </cell>
          <cell r="C974" t="str">
            <v>H2</v>
          </cell>
          <cell r="H974">
            <v>4.5001229102587838E-3</v>
          </cell>
          <cell r="I974">
            <v>0.10486705586084955</v>
          </cell>
          <cell r="J974">
            <v>8.5797542999999518E-2</v>
          </cell>
        </row>
        <row r="975">
          <cell r="A975" t="str">
            <v>D-INGA</v>
          </cell>
          <cell r="B975" t="str">
            <v>VAR_ncap</v>
          </cell>
          <cell r="C975" t="str">
            <v>-</v>
          </cell>
          <cell r="H975">
            <v>1.2325271947784399E-7</v>
          </cell>
          <cell r="I975">
            <v>1.6116985710331901E-7</v>
          </cell>
          <cell r="J975">
            <v>2.7101491359512998E-7</v>
          </cell>
        </row>
        <row r="976">
          <cell r="A976" t="str">
            <v>D-INGA</v>
          </cell>
          <cell r="B976" t="str">
            <v>VAR_cap</v>
          </cell>
          <cell r="C976" t="str">
            <v>-</v>
          </cell>
          <cell r="H976">
            <v>1.9844837545723184</v>
          </cell>
          <cell r="I976">
            <v>1.9844839157421754</v>
          </cell>
          <cell r="J976">
            <v>1.0954602539369089</v>
          </cell>
        </row>
        <row r="977">
          <cell r="A977" t="str">
            <v>RHEM-SHNGAHP</v>
          </cell>
          <cell r="B977" t="str">
            <v>VAR_fout</v>
          </cell>
          <cell r="C977" t="str">
            <v>CO2_R</v>
          </cell>
          <cell r="H977">
            <v>160.07289090965801</v>
          </cell>
          <cell r="I977">
            <v>194.18551165227299</v>
          </cell>
          <cell r="J977">
            <v>262.89657050669598</v>
          </cell>
        </row>
        <row r="978">
          <cell r="A978" t="str">
            <v>RHEM-SHNGAHP</v>
          </cell>
          <cell r="B978" t="str">
            <v>VAR_fout</v>
          </cell>
          <cell r="C978" t="str">
            <v>RHEM-SHANGAH</v>
          </cell>
          <cell r="H978">
            <v>5.5604240332658517</v>
          </cell>
          <cell r="I978">
            <v>6.8247793770407235</v>
          </cell>
          <cell r="J978">
            <v>9.4633840852189337</v>
          </cell>
        </row>
        <row r="979">
          <cell r="A979" t="str">
            <v>RHEM-SHNGAHP</v>
          </cell>
          <cell r="B979" t="str">
            <v>VAR_fin</v>
          </cell>
          <cell r="C979" t="str">
            <v>RHEMELCHPC</v>
          </cell>
          <cell r="H979">
            <v>5.5604240332658517</v>
          </cell>
          <cell r="I979">
            <v>6.8247793770407235</v>
          </cell>
          <cell r="J979">
            <v>9.4633840852189337</v>
          </cell>
        </row>
        <row r="980">
          <cell r="A980" t="str">
            <v>RHEM-SHNGAHP</v>
          </cell>
          <cell r="B980" t="str">
            <v>VAR_fin</v>
          </cell>
          <cell r="C980" t="str">
            <v>RNGA</v>
          </cell>
          <cell r="H980">
            <v>2.8381718246393204</v>
          </cell>
          <cell r="I980">
            <v>3.4430055257495158</v>
          </cell>
          <cell r="J980">
            <v>4.6612867111116367</v>
          </cell>
        </row>
        <row r="981">
          <cell r="A981" t="str">
            <v>RHEM-SHNGAHP</v>
          </cell>
          <cell r="B981" t="str">
            <v>VAR_ncap</v>
          </cell>
          <cell r="C981" t="str">
            <v>-</v>
          </cell>
          <cell r="H981">
            <v>9.5499272006288605E-2</v>
          </cell>
          <cell r="I981">
            <v>0.25440922251219</v>
          </cell>
          <cell r="J981">
            <v>0.443217031489339</v>
          </cell>
        </row>
        <row r="982">
          <cell r="A982" t="str">
            <v>RHEM-SHNGAHP</v>
          </cell>
          <cell r="B982" t="str">
            <v>VAR_cap</v>
          </cell>
          <cell r="C982" t="str">
            <v>-</v>
          </cell>
          <cell r="H982">
            <v>0.39264587949613611</v>
          </cell>
          <cell r="I982">
            <v>0.48192563608183508</v>
          </cell>
          <cell r="J982">
            <v>0.66824599515338023</v>
          </cell>
        </row>
        <row r="983">
          <cell r="A983" t="str">
            <v>D-SPLT</v>
          </cell>
          <cell r="B983" t="str">
            <v>VAR_fout</v>
          </cell>
          <cell r="C983" t="str">
            <v>SPLT</v>
          </cell>
          <cell r="H983">
            <v>1.4339459448300471</v>
          </cell>
          <cell r="I983">
            <v>1.6454841769394453</v>
          </cell>
          <cell r="J983">
            <v>1.965994206028528</v>
          </cell>
        </row>
        <row r="984">
          <cell r="A984" t="str">
            <v>D-SPLT</v>
          </cell>
          <cell r="B984" t="str">
            <v>VAR_fin</v>
          </cell>
          <cell r="C984" t="str">
            <v>PLT</v>
          </cell>
          <cell r="H984">
            <v>1.4339459448300471</v>
          </cell>
          <cell r="I984">
            <v>1.6454841769394453</v>
          </cell>
          <cell r="J984">
            <v>1.965994206028528</v>
          </cell>
        </row>
        <row r="985">
          <cell r="A985" t="str">
            <v>RHES-SHCONBR</v>
          </cell>
          <cell r="B985" t="str">
            <v>VAR_fout</v>
          </cell>
          <cell r="C985" t="str">
            <v>RHES-SHCON</v>
          </cell>
          <cell r="H985">
            <v>1.7633581294227382E-5</v>
          </cell>
          <cell r="I985">
            <v>1.7613237571788629E-5</v>
          </cell>
          <cell r="J985">
            <v>1.5920326002028934E-5</v>
          </cell>
        </row>
        <row r="986">
          <cell r="A986" t="str">
            <v>RHES-SHCONBR</v>
          </cell>
          <cell r="B986" t="str">
            <v>VAR_fin</v>
          </cell>
          <cell r="C986" t="str">
            <v>CON</v>
          </cell>
          <cell r="H986">
            <v>1.7633581294227382E-5</v>
          </cell>
          <cell r="I986">
            <v>1.7613237571788629E-5</v>
          </cell>
          <cell r="J986">
            <v>1.5920326002028934E-5</v>
          </cell>
        </row>
        <row r="987">
          <cell r="A987" t="str">
            <v>RHES-SHCONBR</v>
          </cell>
          <cell r="B987" t="str">
            <v>VAR_ncap</v>
          </cell>
          <cell r="C987" t="str">
            <v>-</v>
          </cell>
          <cell r="H987">
            <v>4.9867785694554099E-7</v>
          </cell>
          <cell r="I987">
            <v>2.06020970140522E-8</v>
          </cell>
          <cell r="J987">
            <v>1.16182393389721E-8</v>
          </cell>
        </row>
        <row r="988">
          <cell r="A988" t="str">
            <v>RHES-SHCONBR</v>
          </cell>
          <cell r="B988" t="str">
            <v>VAR_cap</v>
          </cell>
          <cell r="C988" t="str">
            <v>-</v>
          </cell>
          <cell r="H988">
            <v>8.2832758460062003E-7</v>
          </cell>
          <cell r="I988">
            <v>8.4892968161467204E-7</v>
          </cell>
          <cell r="J988">
            <v>8.6054792095364405E-7</v>
          </cell>
        </row>
        <row r="989">
          <cell r="A989" t="str">
            <v>RHSA-WHSOLBR</v>
          </cell>
          <cell r="B989" t="str">
            <v>VAR_fout</v>
          </cell>
          <cell r="C989" t="str">
            <v>RHSA-WHASOL</v>
          </cell>
          <cell r="H989">
            <v>1.2049393966420048</v>
          </cell>
          <cell r="I989">
            <v>1.3201967758358184</v>
          </cell>
          <cell r="J989">
            <v>1.5592728418532571</v>
          </cell>
        </row>
        <row r="990">
          <cell r="A990" t="str">
            <v>RHSA-WHSOLBR</v>
          </cell>
          <cell r="B990" t="str">
            <v>VAR_fin</v>
          </cell>
          <cell r="C990" t="str">
            <v>SOL</v>
          </cell>
          <cell r="H990">
            <v>1.2049393966420048</v>
          </cell>
          <cell r="I990">
            <v>1.3201967758358184</v>
          </cell>
          <cell r="J990">
            <v>1.5592728418532571</v>
          </cell>
        </row>
        <row r="991">
          <cell r="A991" t="str">
            <v>RHSA-WHSOLBR</v>
          </cell>
          <cell r="B991" t="str">
            <v>VAR_fin</v>
          </cell>
          <cell r="C991" t="str">
            <v>RHSASOLBRC</v>
          </cell>
          <cell r="H991">
            <v>1.2049393966420048</v>
          </cell>
          <cell r="I991">
            <v>1.3201967758358184</v>
          </cell>
          <cell r="J991">
            <v>1.5592728418532571</v>
          </cell>
        </row>
        <row r="992">
          <cell r="A992" t="str">
            <v>RHSA-WHSOLBR</v>
          </cell>
          <cell r="B992" t="str">
            <v>VAR_ncap</v>
          </cell>
          <cell r="C992" t="str">
            <v>-</v>
          </cell>
          <cell r="H992">
            <v>0.16588092097431101</v>
          </cell>
          <cell r="I992">
            <v>0.142280968789813</v>
          </cell>
          <cell r="J992">
            <v>0.194609708646655</v>
          </cell>
        </row>
        <row r="993">
          <cell r="A993" t="str">
            <v>RHSA-WHSOLBR</v>
          </cell>
          <cell r="B993" t="str">
            <v>VAR_cap</v>
          </cell>
          <cell r="C993" t="str">
            <v>-</v>
          </cell>
          <cell r="H993">
            <v>0.27300502767278811</v>
          </cell>
          <cell r="I993">
            <v>0.30816187159112757</v>
          </cell>
          <cell r="J993">
            <v>0.36803447622581487</v>
          </cell>
        </row>
        <row r="994">
          <cell r="A994" t="str">
            <v>SCOM-SHCONBR</v>
          </cell>
          <cell r="B994" t="str">
            <v>VAR_ncap</v>
          </cell>
          <cell r="C994" t="str">
            <v>-</v>
          </cell>
          <cell r="H994">
            <v>9.2423687885431396E-8</v>
          </cell>
          <cell r="I994">
            <v>2.28034965337255E-8</v>
          </cell>
          <cell r="J994">
            <v>3.6830674838426599E-8</v>
          </cell>
        </row>
        <row r="995">
          <cell r="A995" t="str">
            <v>SCOM-SHCONBR</v>
          </cell>
          <cell r="B995" t="str">
            <v>VAR_cap</v>
          </cell>
          <cell r="C995" t="str">
            <v>-</v>
          </cell>
          <cell r="H995">
            <v>9.2423687885431396E-8</v>
          </cell>
          <cell r="I995">
            <v>1.15227184419157E-7</v>
          </cell>
          <cell r="J995">
            <v>1.52057859257583E-7</v>
          </cell>
        </row>
        <row r="996">
          <cell r="A996" t="str">
            <v>RHNM-SHNGABR</v>
          </cell>
          <cell r="B996" t="str">
            <v>VAR_fout</v>
          </cell>
          <cell r="C996" t="str">
            <v>CO2_R</v>
          </cell>
          <cell r="H996">
            <v>18.2548294686571</v>
          </cell>
          <cell r="I996">
            <v>19.186254990721299</v>
          </cell>
          <cell r="J996">
            <v>15.057695812511399</v>
          </cell>
        </row>
        <row r="997">
          <cell r="A997" t="str">
            <v>RHNM-SHNGABR</v>
          </cell>
          <cell r="B997" t="str">
            <v>VAR_fout</v>
          </cell>
          <cell r="C997" t="str">
            <v>RHNM-SHNGA</v>
          </cell>
          <cell r="H997">
            <v>0.3106503774612544</v>
          </cell>
          <cell r="I997">
            <v>0.32650085092106346</v>
          </cell>
          <cell r="J997">
            <v>0.25624336266108849</v>
          </cell>
        </row>
        <row r="998">
          <cell r="A998" t="str">
            <v>RHNM-SHNGABR</v>
          </cell>
          <cell r="B998" t="str">
            <v>VAR_fin</v>
          </cell>
          <cell r="C998" t="str">
            <v>RNGA</v>
          </cell>
          <cell r="H998">
            <v>0.3236671891605864</v>
          </cell>
          <cell r="I998">
            <v>0.34018182607661818</v>
          </cell>
          <cell r="J998">
            <v>0.26698042220764934</v>
          </cell>
        </row>
        <row r="999">
          <cell r="A999" t="str">
            <v>RHNM-SHNGABR</v>
          </cell>
          <cell r="B999" t="str">
            <v>VAR_ncap</v>
          </cell>
          <cell r="C999" t="str">
            <v>-</v>
          </cell>
          <cell r="H999">
            <v>5.7711178623651598E-7</v>
          </cell>
          <cell r="I999">
            <v>2.5355944207346399E-2</v>
          </cell>
          <cell r="J999">
            <v>1.5704515860955801E-3</v>
          </cell>
        </row>
        <row r="1000">
          <cell r="A1000" t="str">
            <v>RHNM-SHNGABR</v>
          </cell>
          <cell r="B1000" t="str">
            <v>VAR_cap</v>
          </cell>
          <cell r="C1000" t="str">
            <v>-</v>
          </cell>
          <cell r="H1000">
            <v>2.4198302195135711E-2</v>
          </cell>
          <cell r="I1000">
            <v>2.5356458671403855E-2</v>
          </cell>
          <cell r="J1000">
            <v>1.9972284016788956E-2</v>
          </cell>
        </row>
        <row r="1001">
          <cell r="A1001" t="str">
            <v>RHES-SHSOLBR</v>
          </cell>
          <cell r="B1001" t="str">
            <v>VAR_fout</v>
          </cell>
          <cell r="C1001" t="str">
            <v>RHES-SHASOL</v>
          </cell>
          <cell r="H1001">
            <v>2.6105184993592736E-2</v>
          </cell>
          <cell r="I1001">
            <v>2.696322858829155E-2</v>
          </cell>
          <cell r="J1001">
            <v>2.8775393943136555E-2</v>
          </cell>
        </row>
        <row r="1002">
          <cell r="A1002" t="str">
            <v>RHES-SHSOLBR</v>
          </cell>
          <cell r="B1002" t="str">
            <v>VAR_fin</v>
          </cell>
          <cell r="C1002" t="str">
            <v>SOL</v>
          </cell>
          <cell r="H1002">
            <v>2.6105184993592736E-2</v>
          </cell>
          <cell r="I1002">
            <v>2.696322858829155E-2</v>
          </cell>
          <cell r="J1002">
            <v>2.8775393943136555E-2</v>
          </cell>
        </row>
        <row r="1003">
          <cell r="A1003" t="str">
            <v>RHES-SHSOLBR</v>
          </cell>
          <cell r="B1003" t="str">
            <v>VAR_ncap</v>
          </cell>
          <cell r="C1003" t="str">
            <v>-</v>
          </cell>
          <cell r="H1003">
            <v>7.5649086068588399E-8</v>
          </cell>
          <cell r="I1003">
            <v>3.9193114619806299E-3</v>
          </cell>
          <cell r="J1003">
            <v>1.3364328177278199E-3</v>
          </cell>
        </row>
        <row r="1004">
          <cell r="A1004" t="str">
            <v>RHES-SHSOLBR</v>
          </cell>
          <cell r="B1004" t="str">
            <v>VAR_cap</v>
          </cell>
          <cell r="C1004" t="str">
            <v>-</v>
          </cell>
          <cell r="H1004">
            <v>1.8471790659425096E-2</v>
          </cell>
          <cell r="I1004">
            <v>3.9193596428701927E-3</v>
          </cell>
          <cell r="J1004">
            <v>4.1808196736814957E-3</v>
          </cell>
        </row>
        <row r="1005">
          <cell r="A1005" t="str">
            <v>SCOM-SHSOLBR</v>
          </cell>
          <cell r="B1005" t="str">
            <v>VAR_fout</v>
          </cell>
          <cell r="C1005" t="str">
            <v>SCOM-SHASOL</v>
          </cell>
          <cell r="H1005">
            <v>0.70611087186571297</v>
          </cell>
          <cell r="I1005">
            <v>0.76350343391454367</v>
          </cell>
          <cell r="J1005">
            <v>0.90543614025646946</v>
          </cell>
        </row>
        <row r="1006">
          <cell r="A1006" t="str">
            <v>SCOM-SHSOLBR</v>
          </cell>
          <cell r="B1006" t="str">
            <v>VAR_fin</v>
          </cell>
          <cell r="C1006" t="str">
            <v>SOL</v>
          </cell>
          <cell r="H1006">
            <v>0.70611087186571297</v>
          </cell>
          <cell r="I1006">
            <v>0.76350343391454367</v>
          </cell>
          <cell r="J1006">
            <v>0.90543614025646946</v>
          </cell>
        </row>
        <row r="1007">
          <cell r="A1007" t="str">
            <v>SCOM-SHSOLBR</v>
          </cell>
          <cell r="B1007" t="str">
            <v>VAR_ncap</v>
          </cell>
          <cell r="C1007" t="str">
            <v>-</v>
          </cell>
          <cell r="H1007">
            <v>7.4450959410603895E-2</v>
          </cell>
          <cell r="I1007">
            <v>3.6437602254246103E-2</v>
          </cell>
          <cell r="J1007">
            <v>7.3933117593056194E-2</v>
          </cell>
        </row>
        <row r="1008">
          <cell r="A1008" t="str">
            <v>SCOM-SHSOLBR</v>
          </cell>
          <cell r="B1008" t="str">
            <v>VAR_cap</v>
          </cell>
          <cell r="C1008" t="str">
            <v>-</v>
          </cell>
          <cell r="H1008">
            <v>0.10255462147014657</v>
          </cell>
          <cell r="I1008">
            <v>0.11088854580734207</v>
          </cell>
          <cell r="J1008">
            <v>0.13186942182041345</v>
          </cell>
        </row>
        <row r="1009">
          <cell r="A1009" t="str">
            <v>RHEM-SHSTG-ELCHP</v>
          </cell>
          <cell r="B1009" t="str">
            <v>VAR_fout</v>
          </cell>
          <cell r="C1009" t="str">
            <v>RHEM-SHAELCH</v>
          </cell>
          <cell r="H1009">
            <v>2.3127135119937177</v>
          </cell>
          <cell r="I1009">
            <v>3.085274710859041</v>
          </cell>
          <cell r="J1009">
            <v>3.9492550340938695</v>
          </cell>
        </row>
        <row r="1010">
          <cell r="A1010" t="str">
            <v>RHEM-SHSTG-ELCHP</v>
          </cell>
          <cell r="B1010" t="str">
            <v>VAR_fout</v>
          </cell>
          <cell r="C1010" t="str">
            <v>AUX_RHEM-SHSTG-ELCHP_OUT</v>
          </cell>
          <cell r="H1010">
            <v>2.315026225505711</v>
          </cell>
          <cell r="I1010">
            <v>3.0883599855698978</v>
          </cell>
          <cell r="J1010">
            <v>3.9532042891279628</v>
          </cell>
        </row>
        <row r="1011">
          <cell r="A1011" t="str">
            <v>RHEM-SHSTG-ELCHP</v>
          </cell>
          <cell r="B1011" t="str">
            <v>VAR_fin</v>
          </cell>
          <cell r="C1011" t="str">
            <v>RHEM-SHAELCH</v>
          </cell>
          <cell r="H1011">
            <v>2.3127145076497468</v>
          </cell>
          <cell r="I1011">
            <v>3.0852759235055731</v>
          </cell>
          <cell r="J1011">
            <v>3.9492571836445745</v>
          </cell>
        </row>
        <row r="1012">
          <cell r="A1012" t="str">
            <v>RHEM-SHSTG-ELCHP</v>
          </cell>
          <cell r="B1012" t="str">
            <v>VAR_ncap</v>
          </cell>
          <cell r="C1012" t="str">
            <v>-</v>
          </cell>
          <cell r="H1012">
            <v>0.18709980105346599</v>
          </cell>
          <cell r="I1012">
            <v>9.4020124603711494E-2</v>
          </cell>
          <cell r="J1012">
            <v>0.23336577246110399</v>
          </cell>
        </row>
        <row r="1013">
          <cell r="A1013" t="str">
            <v>RHEM-SHSTG-ELCHP</v>
          </cell>
          <cell r="B1013" t="str">
            <v>VAR_cap</v>
          </cell>
          <cell r="C1013" t="str">
            <v>-</v>
          </cell>
          <cell r="H1013">
            <v>0.26342990735326088</v>
          </cell>
          <cell r="I1013">
            <v>0.29893835104832939</v>
          </cell>
          <cell r="J1013">
            <v>0.38073208714601847</v>
          </cell>
        </row>
        <row r="1014">
          <cell r="A1014" t="str">
            <v>ITOT-SWHELCBR</v>
          </cell>
          <cell r="B1014" t="str">
            <v>VAR_fout</v>
          </cell>
          <cell r="C1014" t="str">
            <v>ITOT-SWHAELC</v>
          </cell>
          <cell r="H1014">
            <v>11.205226385072445</v>
          </cell>
          <cell r="I1014">
            <v>11.205226650380665</v>
          </cell>
          <cell r="J1014">
            <v>11.28187306024962</v>
          </cell>
        </row>
        <row r="1015">
          <cell r="A1015" t="str">
            <v>ITOT-SWHELCBR</v>
          </cell>
          <cell r="B1015" t="str">
            <v>VAR_fin</v>
          </cell>
          <cell r="C1015" t="str">
            <v>ITOT_ELC</v>
          </cell>
          <cell r="H1015">
            <v>13.245458108354693</v>
          </cell>
          <cell r="I1015">
            <v>13.227987123120357</v>
          </cell>
          <cell r="J1015">
            <v>13.28342693300635</v>
          </cell>
        </row>
        <row r="1016">
          <cell r="A1016" t="str">
            <v>ITOT-SWHELCBR</v>
          </cell>
          <cell r="B1016" t="str">
            <v>VAR_ncap</v>
          </cell>
          <cell r="C1016" t="str">
            <v>-</v>
          </cell>
          <cell r="H1016">
            <v>0.44946873254017</v>
          </cell>
          <cell r="I1016">
            <v>0.33604470855959701</v>
          </cell>
          <cell r="J1016">
            <v>0.42792276187169198</v>
          </cell>
        </row>
        <row r="1017">
          <cell r="A1017" t="str">
            <v>ITOT-SWHELCBR</v>
          </cell>
          <cell r="B1017" t="str">
            <v>VAR_cap</v>
          </cell>
          <cell r="C1017" t="str">
            <v>-</v>
          </cell>
          <cell r="H1017">
            <v>0.82589513385762281</v>
          </cell>
          <cell r="I1017">
            <v>0.85499164211314449</v>
          </cell>
          <cell r="J1017">
            <v>0.86192241513257462</v>
          </cell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14.1989297957504</v>
          </cell>
          <cell r="J4">
            <v>14.9747848101873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21.335829337867899</v>
          </cell>
          <cell r="J5">
            <v>25.677887958202401</v>
          </cell>
          <cell r="K5">
            <v>32.441126540691499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9.1303526771912401E-3</v>
          </cell>
          <cell r="J6">
            <v>9.0018939682429203E-3</v>
          </cell>
          <cell r="K6">
            <v>8.4167037950045806E-3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0.91802854242153498</v>
          </cell>
          <cell r="J7">
            <v>0.31702249978246699</v>
          </cell>
          <cell r="K7">
            <v>5.0850778594568401E-2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5.9194690506354897E-2</v>
          </cell>
          <cell r="J8">
            <v>0.14094854906668999</v>
          </cell>
          <cell r="K8">
            <v>84.249021686336405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873.13613507347895</v>
          </cell>
          <cell r="J9">
            <v>662.09916048104105</v>
          </cell>
          <cell r="K9">
            <v>297.11828329969597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79.674711299843295</v>
          </cell>
          <cell r="J10">
            <v>98.604077993226795</v>
          </cell>
          <cell r="K10">
            <v>133.45365735852499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875.32068051619797</v>
          </cell>
          <cell r="J11">
            <v>687.11352107770995</v>
          </cell>
          <cell r="K11">
            <v>248.65556283919699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153.676520754905</v>
          </cell>
          <cell r="J12">
            <v>177.72623136640499</v>
          </cell>
          <cell r="K12">
            <v>221.15369149699299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8.2006186671124297</v>
          </cell>
          <cell r="J13">
            <v>9.1838956272568204</v>
          </cell>
          <cell r="K13">
            <v>9.4248875558426697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6.4090648932357803</v>
          </cell>
          <cell r="J14">
            <v>6.8390633142522201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9.0550958414346693E-3</v>
          </cell>
          <cell r="J15">
            <v>8.9386104939452905E-3</v>
          </cell>
          <cell r="K15">
            <v>8.5563843666932992E-3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114.86037938309001</v>
          </cell>
          <cell r="J16">
            <v>386.03188877694498</v>
          </cell>
          <cell r="K16">
            <v>305.78948010597998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27.360059925017701</v>
          </cell>
          <cell r="J17">
            <v>32.587875436411402</v>
          </cell>
          <cell r="K17">
            <v>41.805871851078301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414.92215269435201</v>
          </cell>
          <cell r="J18">
            <v>313.665508970205</v>
          </cell>
          <cell r="K18">
            <v>146.124997793821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358.14576751964802</v>
          </cell>
          <cell r="J19">
            <v>297.63200684837</v>
          </cell>
          <cell r="K19">
            <v>185.121031381444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304.672857061792</v>
          </cell>
          <cell r="J20">
            <v>251.228073705459</v>
          </cell>
          <cell r="K20">
            <v>122.10491619774599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551.29595753937895</v>
          </cell>
          <cell r="J21">
            <v>396.56438008694101</v>
          </cell>
          <cell r="K21">
            <v>118.874096587773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0.118140110134028</v>
          </cell>
          <cell r="J22">
            <v>9.0005797889217101E-2</v>
          </cell>
          <cell r="K22">
            <v>5.1426498825118801E-2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5.9192370400087603E-2</v>
          </cell>
          <cell r="J23">
            <v>0.140966391875576</v>
          </cell>
          <cell r="K23">
            <v>84.013115172827696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114.99906058893301</v>
          </cell>
          <cell r="J24">
            <v>386.66788171066702</v>
          </cell>
          <cell r="K24">
            <v>306.82051329569202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2.1057646262267599E-2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160.07289090965801</v>
          </cell>
          <cell r="J26">
            <v>194.18551165227299</v>
          </cell>
          <cell r="K26">
            <v>262.89657050669598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18.2548294686571</v>
          </cell>
          <cell r="J27">
            <v>19.186254990721299</v>
          </cell>
          <cell r="K27">
            <v>15.057695812511399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4097.7302442371602</v>
          </cell>
          <cell r="J28">
            <v>3960.6748885493498</v>
          </cell>
          <cell r="K28">
            <v>2615.22376984843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135.383815637954</v>
          </cell>
          <cell r="J29">
            <v>165.020059875128</v>
          </cell>
          <cell r="K29">
            <v>230.05573229010801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683.38222753988396</v>
          </cell>
          <cell r="J30">
            <v>772.72677832956094</v>
          </cell>
          <cell r="K30">
            <v>3.24120355190387E-2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937.49429207812204</v>
          </cell>
          <cell r="J31">
            <v>752.94235284277102</v>
          </cell>
          <cell r="K31">
            <v>439.78207556838498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3.4512017355965603E-2</v>
          </cell>
          <cell r="J32">
            <v>0.25705813523482901</v>
          </cell>
          <cell r="K32">
            <v>651.53682497987302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1108.6964259123699</v>
          </cell>
          <cell r="J33">
            <v>926.22251287208599</v>
          </cell>
          <cell r="K33">
            <v>424.511101121671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2864.9912731856898</v>
          </cell>
          <cell r="J34">
            <v>2617.16876205478</v>
          </cell>
          <cell r="K34">
            <v>1745.9181459955601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3.1633737467145799</v>
          </cell>
          <cell r="J36">
            <v>3.08857830815644</v>
          </cell>
          <cell r="K36">
            <v>2.8388128740149949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1.605556041436336E-2</v>
          </cell>
          <cell r="J37">
            <v>1.1580611181477195E-2</v>
          </cell>
          <cell r="K37">
            <v>4.8864902537463697E-3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0.78650690476507246</v>
          </cell>
          <cell r="J38">
            <v>4.8896434105153229E-2</v>
          </cell>
          <cell r="K38">
            <v>1.719428395409528E-2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454.16057305757687</v>
          </cell>
          <cell r="J39">
            <v>316.71675608319043</v>
          </cell>
          <cell r="K39">
            <v>159.84010596349151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1.5570224202806231</v>
          </cell>
          <cell r="J40">
            <v>7.1380924447677407E-2</v>
          </cell>
          <cell r="K40">
            <v>2.202125219730355E-2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439.50965089619535</v>
          </cell>
          <cell r="J41">
            <v>486.46884912553935</v>
          </cell>
          <cell r="K41">
            <v>511.35628426621838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7.648206648343616E-3</v>
          </cell>
          <cell r="J44">
            <v>4.5255531361115594E-3</v>
          </cell>
          <cell r="K44">
            <v>1.6585178182126361E-3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0.12289536298846031</v>
          </cell>
          <cell r="J45">
            <v>1.2491731216184094E-2</v>
          </cell>
          <cell r="K45">
            <v>4.35109563176955E-3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5.0336568034582599E-2</v>
          </cell>
          <cell r="J46">
            <v>3.0707987268293241E-2</v>
          </cell>
          <cell r="K46">
            <v>1.2235165785333822E-2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0.27637244190117904</v>
          </cell>
          <cell r="J47">
            <v>0.1030070320144116</v>
          </cell>
          <cell r="K47">
            <v>2.262902477090574E-2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8.1575750375047065</v>
          </cell>
          <cell r="J48">
            <v>8.3755228531821206</v>
          </cell>
          <cell r="K48">
            <v>6.4140909985491081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18.314329399544565</v>
          </cell>
          <cell r="J49">
            <v>9.0838125460304617</v>
          </cell>
          <cell r="K49">
            <v>7.5574751932519103E-3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3.6722348483500394E-2</v>
          </cell>
          <cell r="J50">
            <v>2.9696590048058233E-2</v>
          </cell>
          <cell r="K50">
            <v>1.0399905311326379E-2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14.916041798273547</v>
          </cell>
          <cell r="J51">
            <v>10.720421601835733</v>
          </cell>
          <cell r="K51">
            <v>1.9238414449359902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3.3577425903343755E-2</v>
          </cell>
          <cell r="J52">
            <v>2.8984503542002989E-2</v>
          </cell>
          <cell r="K52">
            <v>1.1420951993166041E-2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5.3731791015213207E-2</v>
          </cell>
          <cell r="J53">
            <v>6.7748787371514824E-2</v>
          </cell>
          <cell r="K53">
            <v>2.4854709804457271E-2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5.7695741775162448</v>
          </cell>
          <cell r="J54">
            <v>20.134627409481936</v>
          </cell>
          <cell r="K54">
            <v>31.78531141974657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5.3764097104473538E-2</v>
          </cell>
          <cell r="J55">
            <v>7.3328236830378737</v>
          </cell>
          <cell r="K55">
            <v>19.23393643798941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0.26272304033165261</v>
          </cell>
          <cell r="J56">
            <v>0.11542051360032821</v>
          </cell>
          <cell r="K56">
            <v>5.316641484685702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1.684592327488383E-2</v>
          </cell>
          <cell r="J57">
            <v>1.9999840681850456E-2</v>
          </cell>
          <cell r="K57">
            <v>1.26624542529147E-2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14.718154835130315</v>
          </cell>
          <cell r="J58">
            <v>26.457463202255681</v>
          </cell>
          <cell r="K58">
            <v>26.009349606179839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4.9857179591540568</v>
          </cell>
          <cell r="J59">
            <v>9.0428316581096695</v>
          </cell>
          <cell r="K59">
            <v>7.9930862599410997</v>
          </cell>
        </row>
        <row r="60">
          <cell r="B60" t="str">
            <v>CO2_T</v>
          </cell>
          <cell r="C60" t="str">
            <v>VAR_fout</v>
          </cell>
          <cell r="D60" t="str">
            <v>T_B_c-HYBDSL-S4</v>
          </cell>
          <cell r="I60">
            <v>4.6696569503496399E-5</v>
          </cell>
        </row>
        <row r="61">
          <cell r="B61" t="str">
            <v>CO2_T</v>
          </cell>
          <cell r="C61" t="str">
            <v>VAR_fout</v>
          </cell>
          <cell r="D61" t="str">
            <v>TFHGV-ICEDSLExt</v>
          </cell>
        </row>
        <row r="62">
          <cell r="B62" t="str">
            <v>CO2_T</v>
          </cell>
          <cell r="C62" t="str">
            <v>VAR_fout</v>
          </cell>
          <cell r="D62" t="str">
            <v>TPSHPGSLEXT</v>
          </cell>
          <cell r="I62">
            <v>1.0722784293410699E-3</v>
          </cell>
          <cell r="J62">
            <v>5.00357655022513E-4</v>
          </cell>
        </row>
        <row r="63">
          <cell r="B63" t="str">
            <v>CO2_T</v>
          </cell>
          <cell r="C63" t="str">
            <v>VAR_fout</v>
          </cell>
          <cell r="D63" t="str">
            <v>T_TW-ICEGSL-S1</v>
          </cell>
          <cell r="I63">
            <v>64.245629941177825</v>
          </cell>
          <cell r="J63">
            <v>67.281948563148418</v>
          </cell>
          <cell r="K63">
            <v>66.143755532060027</v>
          </cell>
        </row>
        <row r="64">
          <cell r="B64" t="str">
            <v>CO2_T</v>
          </cell>
          <cell r="C64" t="str">
            <v>VAR_fout</v>
          </cell>
          <cell r="D64" t="str">
            <v>TPSHPDSLEXT</v>
          </cell>
          <cell r="I64">
            <v>1191.3263066223899</v>
          </cell>
          <cell r="J64">
            <v>1191.3259579862499</v>
          </cell>
          <cell r="K64">
            <v>1191.3313905197899</v>
          </cell>
        </row>
        <row r="65">
          <cell r="B65" t="str">
            <v>CO2_T</v>
          </cell>
          <cell r="C65" t="str">
            <v>VAR_fout</v>
          </cell>
          <cell r="D65" t="str">
            <v>T_TW-ICEGSL-S2</v>
          </cell>
          <cell r="I65">
            <v>0.6996829949515273</v>
          </cell>
          <cell r="J65">
            <v>7.7005773058934201E-3</v>
          </cell>
          <cell r="K65">
            <v>4.4943093380353299E-3</v>
          </cell>
        </row>
        <row r="66">
          <cell r="B66" t="str">
            <v>CO2_T</v>
          </cell>
          <cell r="C66" t="str">
            <v>VAR_fout</v>
          </cell>
          <cell r="D66" t="str">
            <v>T_TW-ICEGSL-S3</v>
          </cell>
          <cell r="I66">
            <v>13.843321086651304</v>
          </cell>
          <cell r="J66">
            <v>3.3502082074397515</v>
          </cell>
          <cell r="K66">
            <v>4.2306569771045008E-3</v>
          </cell>
        </row>
        <row r="67">
          <cell r="B67" t="str">
            <v>CO2_T</v>
          </cell>
          <cell r="C67" t="str">
            <v>VAR_fout</v>
          </cell>
          <cell r="D67" t="str">
            <v>T_C-ICEGSLEXT</v>
          </cell>
        </row>
        <row r="68">
          <cell r="B68" t="str">
            <v>CO2_T</v>
          </cell>
          <cell r="C68" t="str">
            <v>VAR_fout</v>
          </cell>
          <cell r="D68" t="str">
            <v>T_TW-ICEGSL-S4</v>
          </cell>
          <cell r="I68">
            <v>9.2670575222298019</v>
          </cell>
          <cell r="J68">
            <v>8.3924133844493003</v>
          </cell>
          <cell r="K68">
            <v>0.50165824769554368</v>
          </cell>
        </row>
        <row r="69">
          <cell r="B69" t="str">
            <v>CO2_T</v>
          </cell>
          <cell r="C69" t="str">
            <v>VAR_fout</v>
          </cell>
          <cell r="D69" t="str">
            <v>T_C-ICEDSLEXT</v>
          </cell>
        </row>
        <row r="70">
          <cell r="B70" t="str">
            <v>CO2_T</v>
          </cell>
          <cell r="C70" t="str">
            <v>VAR_fout</v>
          </cell>
          <cell r="D70" t="str">
            <v>T_TW-ICEGSLEXT</v>
          </cell>
        </row>
        <row r="71">
          <cell r="B71" t="str">
            <v>CO2_T</v>
          </cell>
          <cell r="C71" t="str">
            <v>VAR_fout</v>
          </cell>
          <cell r="D71" t="str">
            <v>TFLGV-ICENGA</v>
          </cell>
          <cell r="I71">
            <v>1.9217260242448593</v>
          </cell>
          <cell r="J71">
            <v>2.7369336614108617</v>
          </cell>
          <cell r="K71">
            <v>1.9682505758476112</v>
          </cell>
        </row>
        <row r="72">
          <cell r="B72" t="str">
            <v>CO2_T</v>
          </cell>
          <cell r="C72" t="str">
            <v>VAR_fout</v>
          </cell>
          <cell r="D72" t="str">
            <v>T_B_c-ICENGA-S1</v>
          </cell>
          <cell r="I72">
            <v>1.0582155463821033E-2</v>
          </cell>
          <cell r="J72">
            <v>5.8954586525181403E-3</v>
          </cell>
          <cell r="K72">
            <v>5.2808653074783076E-3</v>
          </cell>
        </row>
        <row r="73">
          <cell r="B73" t="str">
            <v>CO2_T</v>
          </cell>
          <cell r="C73" t="str">
            <v>VAR_fout</v>
          </cell>
          <cell r="D73" t="str">
            <v>T_B_c-ICENGA-S2</v>
          </cell>
          <cell r="I73">
            <v>1.9959481264480022E-2</v>
          </cell>
          <cell r="J73">
            <v>1.6853418873943163E-2</v>
          </cell>
          <cell r="K73">
            <v>1.228419079909264E-2</v>
          </cell>
        </row>
        <row r="74">
          <cell r="B74" t="str">
            <v>CO2_T</v>
          </cell>
          <cell r="C74" t="str">
            <v>VAR_fout</v>
          </cell>
          <cell r="D74" t="str">
            <v>T_B_u-ICEDSL-S1</v>
          </cell>
          <cell r="I74">
            <v>12.20590628154236</v>
          </cell>
          <cell r="J74">
            <v>14.666312207318944</v>
          </cell>
          <cell r="K74">
            <v>4.6183547292880836E-2</v>
          </cell>
        </row>
        <row r="75">
          <cell r="B75" t="str">
            <v>CO2_T</v>
          </cell>
          <cell r="C75" t="str">
            <v>VAR_fout</v>
          </cell>
          <cell r="D75" t="str">
            <v>T_B_c-ICENGA-S3</v>
          </cell>
          <cell r="I75">
            <v>0.21968877594901215</v>
          </cell>
          <cell r="J75">
            <v>0.2223403289781678</v>
          </cell>
          <cell r="K75">
            <v>0.18183340734218809</v>
          </cell>
        </row>
        <row r="76">
          <cell r="B76" t="str">
            <v>CO2_T</v>
          </cell>
          <cell r="C76" t="str">
            <v>VAR_fout</v>
          </cell>
          <cell r="D76" t="str">
            <v>T_B_u-ICEDSL-S2</v>
          </cell>
          <cell r="I76">
            <v>15.897161779913118</v>
          </cell>
          <cell r="J76">
            <v>2.8764040093453178</v>
          </cell>
          <cell r="K76">
            <v>3.1740261760569863E-2</v>
          </cell>
        </row>
        <row r="77">
          <cell r="B77" t="str">
            <v>CO2_T</v>
          </cell>
          <cell r="C77" t="str">
            <v>VAR_fout</v>
          </cell>
          <cell r="D77" t="str">
            <v>T_B_u-ICEDSL-S3</v>
          </cell>
          <cell r="I77">
            <v>91.723811808387921</v>
          </cell>
          <cell r="J77">
            <v>0.1012421011312933</v>
          </cell>
          <cell r="K77">
            <v>2.3161320975184682E-2</v>
          </cell>
        </row>
        <row r="78">
          <cell r="B78" t="str">
            <v>CO2_T</v>
          </cell>
          <cell r="C78" t="str">
            <v>VAR_fout</v>
          </cell>
          <cell r="D78" t="str">
            <v>T_B_u-ICEDSL-S4</v>
          </cell>
        </row>
        <row r="79">
          <cell r="B79" t="str">
            <v>CO2_T</v>
          </cell>
          <cell r="C79" t="str">
            <v>VAR_fout</v>
          </cell>
          <cell r="D79" t="str">
            <v>T_B_c-ICENGAEXT</v>
          </cell>
        </row>
        <row r="80">
          <cell r="B80" t="str">
            <v>CO2_T</v>
          </cell>
          <cell r="C80" t="str">
            <v>VAR_fout</v>
          </cell>
          <cell r="D80" t="str">
            <v>T_B_u-ICEDSLEXT</v>
          </cell>
        </row>
        <row r="81">
          <cell r="B81" t="str">
            <v>CO2_T</v>
          </cell>
          <cell r="C81" t="str">
            <v>VAR_fout</v>
          </cell>
          <cell r="D81" t="str">
            <v>T_C-HYBGSLEXT</v>
          </cell>
        </row>
        <row r="82">
          <cell r="B82" t="str">
            <v>CO2_T</v>
          </cell>
          <cell r="C82" t="str">
            <v>VAR_fout</v>
          </cell>
          <cell r="D82" t="str">
            <v>TPAVDKEREXT</v>
          </cell>
          <cell r="I82">
            <v>185.675788544743</v>
          </cell>
          <cell r="J82">
            <v>154.38211110512901</v>
          </cell>
          <cell r="K82">
            <v>123.088433665514</v>
          </cell>
        </row>
        <row r="83">
          <cell r="B83" t="str">
            <v>CO2_T</v>
          </cell>
          <cell r="C83" t="str">
            <v>VAR_fout</v>
          </cell>
          <cell r="D83" t="str">
            <v>T_C-ICE-GSL-S1</v>
          </cell>
          <cell r="I83">
            <v>110.12871294913572</v>
          </cell>
          <cell r="J83">
            <v>37.427761721217294</v>
          </cell>
          <cell r="K83">
            <v>6.3570397494628703E-3</v>
          </cell>
        </row>
        <row r="84">
          <cell r="B84" t="str">
            <v>CO2_T</v>
          </cell>
          <cell r="C84" t="str">
            <v>VAR_fout</v>
          </cell>
          <cell r="D84" t="str">
            <v>TFLGV-ICEGSL</v>
          </cell>
          <cell r="I84">
            <v>71.42431958439019</v>
          </cell>
          <cell r="J84">
            <v>10.340563285436435</v>
          </cell>
          <cell r="K84">
            <v>2.7092963914383913E-2</v>
          </cell>
        </row>
        <row r="85">
          <cell r="B85" t="str">
            <v>CO2_T</v>
          </cell>
          <cell r="C85" t="str">
            <v>VAR_fout</v>
          </cell>
          <cell r="D85" t="str">
            <v>T_C-ICE-GSL-S2</v>
          </cell>
          <cell r="I85">
            <v>68.123969519506304</v>
          </cell>
          <cell r="J85">
            <v>7.6427552188954992</v>
          </cell>
          <cell r="K85">
            <v>1.326293241492481E-2</v>
          </cell>
        </row>
        <row r="86">
          <cell r="B86" t="str">
            <v>CO2_T</v>
          </cell>
          <cell r="C86" t="str">
            <v>VAR_fout</v>
          </cell>
          <cell r="D86" t="str">
            <v>T_C-ICE-DSL-S1</v>
          </cell>
          <cell r="I86">
            <v>2.0157936916343953E-2</v>
          </cell>
          <cell r="J86">
            <v>1.0214244380618104E-2</v>
          </cell>
          <cell r="K86">
            <v>3.5330318220912721E-3</v>
          </cell>
        </row>
        <row r="87">
          <cell r="B87" t="str">
            <v>CO2_T</v>
          </cell>
          <cell r="C87" t="str">
            <v>VAR_fout</v>
          </cell>
          <cell r="D87" t="str">
            <v>T_C-ICE-GSL-S3</v>
          </cell>
          <cell r="I87">
            <v>72.77943093418358</v>
          </cell>
          <cell r="J87">
            <v>7.299150565131229</v>
          </cell>
          <cell r="K87">
            <v>1.758345221501886E-2</v>
          </cell>
        </row>
        <row r="88">
          <cell r="B88" t="str">
            <v>CO2_T</v>
          </cell>
          <cell r="C88" t="str">
            <v>VAR_fout</v>
          </cell>
          <cell r="D88" t="str">
            <v>T_C-ICE-DSL-S2</v>
          </cell>
          <cell r="I88">
            <v>1.4974235491346808</v>
          </cell>
          <cell r="J88">
            <v>1.4543176009130441E-2</v>
          </cell>
          <cell r="K88">
            <v>5.6386133869125096E-3</v>
          </cell>
        </row>
        <row r="89">
          <cell r="B89" t="str">
            <v>CO2_T</v>
          </cell>
          <cell r="C89" t="str">
            <v>VAR_fout</v>
          </cell>
          <cell r="D89" t="str">
            <v>T_C-ICE-GSL-S4</v>
          </cell>
          <cell r="I89">
            <v>881.5094675303111</v>
          </cell>
          <cell r="J89">
            <v>1219.9172652578904</v>
          </cell>
          <cell r="K89">
            <v>1023.034265894566</v>
          </cell>
        </row>
        <row r="90">
          <cell r="B90" t="str">
            <v>CO2_T</v>
          </cell>
          <cell r="C90" t="str">
            <v>VAR_fout</v>
          </cell>
          <cell r="D90" t="str">
            <v>T_C-ICE-DSL-S3</v>
          </cell>
          <cell r="I90">
            <v>10.127401419161881</v>
          </cell>
          <cell r="J90">
            <v>1.562484339850399E-2</v>
          </cell>
          <cell r="K90">
            <v>6.9141379627747201E-3</v>
          </cell>
        </row>
        <row r="91">
          <cell r="B91" t="str">
            <v>CO2_T</v>
          </cell>
          <cell r="C91" t="str">
            <v>VAR_fout</v>
          </cell>
          <cell r="D91" t="str">
            <v>T_C-ICE-DSL-S4</v>
          </cell>
          <cell r="I91">
            <v>5.635079336525493</v>
          </cell>
          <cell r="J91">
            <v>9.8385529526084977E-3</v>
          </cell>
          <cell r="K91">
            <v>4.7594497401536803E-3</v>
          </cell>
        </row>
        <row r="92">
          <cell r="B92" t="str">
            <v>CO2_T</v>
          </cell>
          <cell r="C92" t="str">
            <v>VAR_fout</v>
          </cell>
          <cell r="D92" t="str">
            <v>TFLGV-ICENGAExt</v>
          </cell>
        </row>
        <row r="93">
          <cell r="B93" t="str">
            <v>CO2_T</v>
          </cell>
          <cell r="C93" t="str">
            <v>VAR_fout</v>
          </cell>
          <cell r="D93" t="str">
            <v>T_B_u-HYBDSL-S1</v>
          </cell>
          <cell r="I93">
            <v>0.54895376918322414</v>
          </cell>
          <cell r="J93">
            <v>0.19125777093748</v>
          </cell>
          <cell r="K93">
            <v>11.190083404807943</v>
          </cell>
        </row>
        <row r="94">
          <cell r="B94" t="str">
            <v>CO2_T</v>
          </cell>
          <cell r="C94" t="str">
            <v>VAR_fout</v>
          </cell>
          <cell r="D94" t="str">
            <v>T_B_u-HYBDSL-S2</v>
          </cell>
          <cell r="I94">
            <v>9.6395601452111943E-2</v>
          </cell>
          <cell r="J94">
            <v>8.4264309650646947</v>
          </cell>
          <cell r="K94">
            <v>4.2287423968891922</v>
          </cell>
        </row>
        <row r="95">
          <cell r="B95" t="str">
            <v>CO2_T</v>
          </cell>
          <cell r="C95" t="str">
            <v>VAR_fout</v>
          </cell>
          <cell r="D95" t="str">
            <v>T_B_u-HYBDSL-S3</v>
          </cell>
          <cell r="I95">
            <v>77.547098520479523</v>
          </cell>
          <cell r="J95">
            <v>146.542648269164</v>
          </cell>
          <cell r="K95">
            <v>140.854403023103</v>
          </cell>
        </row>
        <row r="96">
          <cell r="B96" t="str">
            <v>CO2_T</v>
          </cell>
          <cell r="C96" t="str">
            <v>VAR_fout</v>
          </cell>
          <cell r="D96" t="str">
            <v>T_C-HY-GSL-S1</v>
          </cell>
          <cell r="I96">
            <v>84.897325778845797</v>
          </cell>
          <cell r="J96">
            <v>127.89749347097795</v>
          </cell>
          <cell r="K96">
            <v>85.834044051257706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I98">
            <v>28.391192208512269</v>
          </cell>
          <cell r="J98">
            <v>4.4917046417226505</v>
          </cell>
          <cell r="K98">
            <v>59.663368699661525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I99">
            <v>9.3603623044387021</v>
          </cell>
          <cell r="J99">
            <v>24.100274109159482</v>
          </cell>
          <cell r="K99">
            <v>11.358845242161209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I100">
            <v>22.057530721422971</v>
          </cell>
          <cell r="J100">
            <v>1.4350019268426089E-2</v>
          </cell>
          <cell r="K100">
            <v>8.8275170863998196E-3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I101">
            <v>122.40449248691613</v>
          </cell>
          <cell r="J101">
            <v>81.899928213603943</v>
          </cell>
          <cell r="K101">
            <v>99.008395655143232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I102">
            <v>1.1580936714304042</v>
          </cell>
          <cell r="J102">
            <v>1.9410562198724838E-2</v>
          </cell>
          <cell r="K102">
            <v>2.963263568540235E-2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I103">
            <v>0.4513628472757184</v>
          </cell>
          <cell r="J103">
            <v>1.419292505282896E-2</v>
          </cell>
          <cell r="K103">
            <v>9.0178017546845186E-3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I104">
            <v>0.90881236723525372</v>
          </cell>
          <cell r="J104">
            <v>1.9527920387678165E-2</v>
          </cell>
          <cell r="K104">
            <v>3.0874345186858169E-2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I105">
            <v>1084.57466162627</v>
          </cell>
          <cell r="J105">
            <v>1130.236072920361</v>
          </cell>
          <cell r="K105">
            <v>1222.3167153616803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I106">
            <v>2.0025944818812667E-2</v>
          </cell>
          <cell r="J106">
            <v>2.9541782691327102E-2</v>
          </cell>
          <cell r="K106">
            <v>9.6592235898448203E-3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I107">
            <v>1.6136062597000723E-2</v>
          </cell>
          <cell r="J107">
            <v>1.1318951145439723E-2</v>
          </cell>
          <cell r="K107">
            <v>4.8260235359740104E-3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I108">
            <v>6.2989266316181527E-2</v>
          </cell>
          <cell r="J108">
            <v>5.2929599616519961E-2</v>
          </cell>
          <cell r="K108">
            <v>1.813964604159472E-2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I109">
            <v>706.99613294170763</v>
          </cell>
          <cell r="J109">
            <v>601.38514278972821</v>
          </cell>
          <cell r="K109">
            <v>300.43016719609392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I110">
            <v>13.614061132670512</v>
          </cell>
          <cell r="J110">
            <v>11.484312300196216</v>
          </cell>
          <cell r="K110">
            <v>4.0609235318153594E-2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I111">
            <v>0.21093281736586736</v>
          </cell>
          <cell r="J111">
            <v>7.6171066790768654E-2</v>
          </cell>
          <cell r="K111">
            <v>2.2298113733206129E-2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I112">
            <v>20.912393437886799</v>
          </cell>
          <cell r="J112">
            <v>3.9187935448737594</v>
          </cell>
          <cell r="K112">
            <v>0.15916459762104038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I113">
            <v>6.0433987690199986</v>
          </cell>
          <cell r="J113">
            <v>0.13648470208816141</v>
          </cell>
          <cell r="K113">
            <v>2.6416230523111081E-2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I114">
            <v>6.1551221978097301E-5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I115">
            <v>1.1550863131744188E-2</v>
          </cell>
          <cell r="J115">
            <v>9.4833888300976457E-3</v>
          </cell>
          <cell r="K115">
            <v>8.6950488009662919E-3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I116">
            <v>1.6743462162772463E-2</v>
          </cell>
          <cell r="J116">
            <v>1.446674545761489E-2</v>
          </cell>
          <cell r="K116">
            <v>1.0145363576325211E-2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I118">
            <v>0.65614046820739647</v>
          </cell>
          <cell r="J118">
            <v>0.66043519326809863</v>
          </cell>
          <cell r="K118">
            <v>0.58250687525881983</v>
          </cell>
        </row>
        <row r="119">
          <cell r="B119" t="str">
            <v>CO2_T</v>
          </cell>
          <cell r="C119" t="str">
            <v>VAR_comnet</v>
          </cell>
          <cell r="D119" t="str">
            <v>-</v>
          </cell>
          <cell r="I119">
            <v>5956.2297463724999</v>
          </cell>
          <cell r="J119">
            <v>5767.6430370644202</v>
          </cell>
          <cell r="K119">
            <v>5115.1710143876999</v>
          </cell>
        </row>
        <row r="120">
          <cell r="B120" t="str">
            <v>CO2</v>
          </cell>
          <cell r="C120" t="str">
            <v>VAR_fout</v>
          </cell>
          <cell r="D120" t="str">
            <v>othGHG</v>
          </cell>
          <cell r="I120">
            <v>7384.5708622419597</v>
          </cell>
          <cell r="J120">
            <v>7520.1151331029896</v>
          </cell>
          <cell r="K120">
            <v>7836.0574654413404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I121">
            <v>1.89424825178597E-2</v>
          </cell>
          <cell r="J121">
            <v>1.30117563600537E-2</v>
          </cell>
          <cell r="K121">
            <v>6.4707931093925903E-3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I122">
            <v>157.97181528426401</v>
          </cell>
          <cell r="J122">
            <v>347.998606788676</v>
          </cell>
          <cell r="K122">
            <v>1467.78173410923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I123">
            <v>327.82483799710599</v>
          </cell>
          <cell r="J123">
            <v>156.23864198327001</v>
          </cell>
          <cell r="K123">
            <v>2.9702331000619202E-3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I124">
            <v>3742.1207353957702</v>
          </cell>
          <cell r="J124">
            <v>3654.4356658202</v>
          </cell>
          <cell r="K124">
            <v>3452.6944295349999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I125">
            <v>2085.53495476948</v>
          </cell>
          <cell r="J125">
            <v>2077.4128471263102</v>
          </cell>
          <cell r="K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I126">
            <v>0.178103408517433</v>
          </cell>
          <cell r="J126">
            <v>0.18456115302862</v>
          </cell>
          <cell r="K126">
            <v>0.254102241481031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I127">
            <v>14.2093647525416</v>
          </cell>
          <cell r="J127">
            <v>15.300011983964801</v>
          </cell>
          <cell r="K127">
            <v>12.017362883459301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I128">
            <v>1761.21669687194</v>
          </cell>
          <cell r="J128">
            <v>1696.34651965066</v>
          </cell>
          <cell r="K128">
            <v>1325.6274034508599</v>
          </cell>
        </row>
        <row r="129">
          <cell r="B129" t="str">
            <v>CO2</v>
          </cell>
          <cell r="C129" t="str">
            <v>VAR_fout</v>
          </cell>
          <cell r="D129" t="str">
            <v>CO2compabroad</v>
          </cell>
          <cell r="I129">
            <v>-9.9775027528194301E-4</v>
          </cell>
          <cell r="J129">
            <v>-7.3145278039508794E-5</v>
          </cell>
          <cell r="K129">
            <v>-4.5862232455459201E-5</v>
          </cell>
        </row>
        <row r="130">
          <cell r="B130" t="str">
            <v>CO2</v>
          </cell>
          <cell r="C130" t="str">
            <v>VAR_fout</v>
          </cell>
          <cell r="D130" t="str">
            <v>D-RNGA</v>
          </cell>
          <cell r="I130">
            <v>2352.6071619740701</v>
          </cell>
          <cell r="J130">
            <v>2612.27107522392</v>
          </cell>
          <cell r="K130">
            <v>2132.3776271710999</v>
          </cell>
        </row>
        <row r="131">
          <cell r="B131" t="str">
            <v>CO2</v>
          </cell>
          <cell r="C131" t="str">
            <v>VAR_fout</v>
          </cell>
          <cell r="D131" t="str">
            <v>D-IHFO</v>
          </cell>
          <cell r="I131">
            <v>1.6536208704431801E-2</v>
          </cell>
          <cell r="J131">
            <v>1.1678650864298701E-2</v>
          </cell>
        </row>
        <row r="132">
          <cell r="B132" t="str">
            <v>CO2</v>
          </cell>
          <cell r="C132" t="str">
            <v>VAR_fout</v>
          </cell>
          <cell r="D132" t="str">
            <v>D-SLFO</v>
          </cell>
          <cell r="I132">
            <v>1127.52227525905</v>
          </cell>
          <cell r="J132">
            <v>941.95130536162196</v>
          </cell>
          <cell r="K132">
            <v>431.71931378004098</v>
          </cell>
        </row>
        <row r="133">
          <cell r="B133" t="str">
            <v>CO2</v>
          </cell>
          <cell r="C133" t="str">
            <v>VAR_fout</v>
          </cell>
          <cell r="D133" t="str">
            <v>D-RCOA</v>
          </cell>
          <cell r="I133">
            <v>2.1057646262267599E-2</v>
          </cell>
        </row>
        <row r="134">
          <cell r="B134" t="str">
            <v>CO2</v>
          </cell>
          <cell r="C134" t="str">
            <v>VAR_fout</v>
          </cell>
          <cell r="D134" t="str">
            <v>D-RLFO</v>
          </cell>
          <cell r="I134">
            <v>1781.64752549125</v>
          </cell>
          <cell r="J134">
            <v>1379.7603121213201</v>
          </cell>
          <cell r="K134">
            <v>497.94864738437099</v>
          </cell>
        </row>
        <row r="135">
          <cell r="B135" t="str">
            <v>CO2</v>
          </cell>
          <cell r="C135" t="str">
            <v>VAR_fout</v>
          </cell>
          <cell r="D135" t="str">
            <v>D-TGSL</v>
          </cell>
          <cell r="I135">
            <v>1831.5670178698399</v>
          </cell>
          <cell r="J135">
            <v>1765.41355404806</v>
          </cell>
          <cell r="K135">
            <v>1368.98543644643</v>
          </cell>
        </row>
        <row r="136">
          <cell r="B136" t="str">
            <v>CO2</v>
          </cell>
          <cell r="C136" t="str">
            <v>VAR_fout</v>
          </cell>
          <cell r="D136" t="str">
            <v>D-IWST</v>
          </cell>
          <cell r="I136">
            <v>1001.75483425603</v>
          </cell>
          <cell r="J136">
            <v>996.69826822208302</v>
          </cell>
          <cell r="K136">
            <v>986.58512343180598</v>
          </cell>
        </row>
        <row r="137">
          <cell r="B137" t="str">
            <v>CO2</v>
          </cell>
          <cell r="C137" t="str">
            <v>VAR_fout</v>
          </cell>
          <cell r="D137" t="str">
            <v>D-TKER</v>
          </cell>
          <cell r="I137">
            <v>131.102412392274</v>
          </cell>
          <cell r="J137">
            <v>95.770996789463496</v>
          </cell>
          <cell r="K137">
            <v>57.7106573929238</v>
          </cell>
        </row>
        <row r="138">
          <cell r="B138" t="str">
            <v>CO2</v>
          </cell>
          <cell r="C138" t="str">
            <v>VAR_fout</v>
          </cell>
          <cell r="D138" t="str">
            <v>D-INGA</v>
          </cell>
          <cell r="I138">
            <v>1588.57398816616</v>
          </cell>
          <cell r="J138">
            <v>1435.8468968960101</v>
          </cell>
          <cell r="K138">
            <v>634.54119402137803</v>
          </cell>
        </row>
        <row r="139">
          <cell r="B139" t="str">
            <v>CO2</v>
          </cell>
          <cell r="C139" t="str">
            <v>VAR_fout</v>
          </cell>
          <cell r="D139" t="str">
            <v>D-EWST</v>
          </cell>
          <cell r="I139">
            <v>2240.4529652780798</v>
          </cell>
          <cell r="J139">
            <v>2266.0985286049399</v>
          </cell>
          <cell r="K139">
            <v>2317.3895887523499</v>
          </cell>
        </row>
        <row r="140">
          <cell r="B140" t="str">
            <v>CO2</v>
          </cell>
          <cell r="C140" t="str">
            <v>VAR_comnet</v>
          </cell>
          <cell r="D140" t="str">
            <v>-</v>
          </cell>
          <cell r="I140">
            <v>27528.911089995501</v>
          </cell>
          <cell r="J140">
            <v>26961.8675421384</v>
          </cell>
          <cell r="K140">
            <v>24585.448037460701</v>
          </cell>
        </row>
        <row r="141">
          <cell r="B141" t="str">
            <v>CO2</v>
          </cell>
          <cell r="C141" t="str">
            <v>EQ_combalM</v>
          </cell>
          <cell r="D141" t="str">
            <v>-</v>
          </cell>
          <cell r="I141">
            <v>-4.4203496016188198E-2</v>
          </cell>
          <cell r="J141">
            <v>1.2971346630021401E-7</v>
          </cell>
          <cell r="K141">
            <v>8.10473542783276E-8</v>
          </cell>
        </row>
        <row r="142">
          <cell r="B142" t="str">
            <v>CO2_SECTOR</v>
          </cell>
          <cell r="C142" t="str">
            <v>VAR_fout</v>
          </cell>
          <cell r="D142" t="str">
            <v>CO2_IND</v>
          </cell>
          <cell r="I142">
            <v>5003.7240938799923</v>
          </cell>
          <cell r="J142">
            <v>4666.2213446348987</v>
          </cell>
          <cell r="K142">
            <v>3684.8843147343828</v>
          </cell>
        </row>
        <row r="143">
          <cell r="B143" t="str">
            <v>CO2_SECTOR</v>
          </cell>
          <cell r="C143" t="str">
            <v>VAR_fout</v>
          </cell>
          <cell r="D143" t="str">
            <v>CO2_RES</v>
          </cell>
          <cell r="I143">
            <v>4134.2757451115767</v>
          </cell>
          <cell r="J143">
            <v>3992.0313873452301</v>
          </cell>
          <cell r="K143">
            <v>2630.326274555468</v>
          </cell>
        </row>
        <row r="144">
          <cell r="B144" t="str">
            <v>CO2_SECTOR</v>
          </cell>
          <cell r="C144" t="str">
            <v>VAR_fout</v>
          </cell>
          <cell r="D144" t="str">
            <v>CO2_TRA</v>
          </cell>
          <cell r="I144">
            <v>5717.072835627584</v>
          </cell>
          <cell r="J144">
            <v>5529.5127680427886</v>
          </cell>
          <cell r="K144">
            <v>4890.5597643927504</v>
          </cell>
        </row>
        <row r="145">
          <cell r="B145" t="str">
            <v>CO2_SECTOR</v>
          </cell>
          <cell r="C145" t="str">
            <v>VAR_fout</v>
          </cell>
          <cell r="D145" t="str">
            <v>CO2_ELC</v>
          </cell>
          <cell r="I145">
            <v>2398.6028839708565</v>
          </cell>
          <cell r="J145">
            <v>2614.2816965466341</v>
          </cell>
          <cell r="K145">
            <v>3785.4254251030684</v>
          </cell>
        </row>
        <row r="146">
          <cell r="B146" t="str">
            <v>CO2_SECTOR</v>
          </cell>
          <cell r="C146" t="str">
            <v>VAR_fout</v>
          </cell>
          <cell r="D146" t="str">
            <v>CO2_SER</v>
          </cell>
          <cell r="I146">
            <v>2888.7389721309964</v>
          </cell>
          <cell r="J146">
            <v>2638.2978250122837</v>
          </cell>
          <cell r="K146">
            <v>1757.3467172309045</v>
          </cell>
        </row>
        <row r="147">
          <cell r="B147" t="str">
            <v>CO2_SECTOR</v>
          </cell>
          <cell r="C147" t="str">
            <v>VAR_fout</v>
          </cell>
          <cell r="D147" t="str">
            <v>CO2_ELCCCS</v>
          </cell>
          <cell r="I147">
            <v>2398.6028839708565</v>
          </cell>
          <cell r="J147">
            <v>2614.2816965466341</v>
          </cell>
          <cell r="K147">
            <v>3785.4254251030684</v>
          </cell>
        </row>
        <row r="148">
          <cell r="B148" t="str">
            <v>CO2_SECTOR</v>
          </cell>
          <cell r="C148" t="str">
            <v>VAR_fout</v>
          </cell>
          <cell r="D148" t="str">
            <v>CO2_INDCCS</v>
          </cell>
          <cell r="I148">
            <v>5003.7240938799923</v>
          </cell>
          <cell r="J148">
            <v>4666.2213446348987</v>
          </cell>
          <cell r="K148">
            <v>3684.8843147343828</v>
          </cell>
        </row>
        <row r="149">
          <cell r="B149" t="str">
            <v>CO2_SECTOR</v>
          </cell>
          <cell r="C149" t="str">
            <v>VAR_comnet</v>
          </cell>
          <cell r="D149" t="str">
            <v>-</v>
          </cell>
          <cell r="I149">
            <v>27544.741508571853</v>
          </cell>
          <cell r="J149">
            <v>26720.848062763333</v>
          </cell>
          <cell r="K149">
            <v>24218.852235854018</v>
          </cell>
        </row>
        <row r="150">
          <cell r="B150" t="str">
            <v>CO2SC</v>
          </cell>
          <cell r="C150" t="str">
            <v>VAR_fout</v>
          </cell>
          <cell r="D150" t="str">
            <v>CO2S1</v>
          </cell>
          <cell r="I150">
            <v>6307.1990227535098</v>
          </cell>
          <cell r="J150">
            <v>6307.1990227535098</v>
          </cell>
          <cell r="K150">
            <v>6307.1990227535098</v>
          </cell>
        </row>
        <row r="151">
          <cell r="B151" t="str">
            <v>CO2P</v>
          </cell>
          <cell r="C151" t="str">
            <v>VAR_fout</v>
          </cell>
          <cell r="D151" t="str">
            <v>ITOT-PROCESSCO2</v>
          </cell>
          <cell r="I151">
            <v>2085.53495476948</v>
          </cell>
          <cell r="J151">
            <v>2077.4128471263102</v>
          </cell>
          <cell r="K151">
            <v>2063.74855625499</v>
          </cell>
        </row>
        <row r="152">
          <cell r="B152" t="str">
            <v>CO2P</v>
          </cell>
          <cell r="C152" t="str">
            <v>VAR_comnet</v>
          </cell>
          <cell r="D152" t="str">
            <v>-</v>
          </cell>
          <cell r="I152">
            <v>2085.53495476948</v>
          </cell>
          <cell r="J152">
            <v>2077.4128471263102</v>
          </cell>
          <cell r="K152">
            <v>2063.74855625499</v>
          </cell>
        </row>
        <row r="153">
          <cell r="B153" t="str">
            <v>CO2_E</v>
          </cell>
          <cell r="C153" t="str">
            <v>VAR_fout</v>
          </cell>
          <cell r="D153" t="str">
            <v>ENGA-CCS</v>
          </cell>
          <cell r="J153">
            <v>2.05072700124389E-3</v>
          </cell>
          <cell r="K153">
            <v>1.10214237764188E-3</v>
          </cell>
        </row>
        <row r="154">
          <cell r="B154" t="str">
            <v>CO2_E</v>
          </cell>
          <cell r="C154" t="str">
            <v>VAR_fout</v>
          </cell>
          <cell r="D154" t="str">
            <v>HPLNGA</v>
          </cell>
          <cell r="I154">
            <v>163.34162037349699</v>
          </cell>
          <cell r="J154">
            <v>163.34092936194</v>
          </cell>
          <cell r="K154">
            <v>80.845875533362005</v>
          </cell>
        </row>
        <row r="155">
          <cell r="B155" t="str">
            <v>CO2_E</v>
          </cell>
          <cell r="C155" t="str">
            <v>VAR_fout</v>
          </cell>
          <cell r="D155" t="str">
            <v>CHPWST</v>
          </cell>
          <cell r="I155">
            <v>2535.9316924572299</v>
          </cell>
          <cell r="J155">
            <v>2541.4880228418101</v>
          </cell>
          <cell r="K155">
            <v>2549.2467495433002</v>
          </cell>
        </row>
        <row r="156">
          <cell r="B156" t="str">
            <v>CO2_E</v>
          </cell>
          <cell r="C156" t="str">
            <v>VAR_fout</v>
          </cell>
          <cell r="D156" t="str">
            <v>CHPNGA</v>
          </cell>
          <cell r="I156">
            <v>1.0242004970698999</v>
          </cell>
          <cell r="J156">
            <v>81.611158469366302</v>
          </cell>
          <cell r="K156">
            <v>39.796940841818703</v>
          </cell>
        </row>
        <row r="157">
          <cell r="B157" t="str">
            <v>CO2_E</v>
          </cell>
          <cell r="C157" t="str">
            <v>VAR_fout</v>
          </cell>
          <cell r="D157" t="str">
            <v>EWSTINC</v>
          </cell>
          <cell r="I157">
            <v>1944.9744734672699</v>
          </cell>
          <cell r="J157">
            <v>1990.70916655773</v>
          </cell>
          <cell r="K157">
            <v>2085.53251606906</v>
          </cell>
        </row>
        <row r="158">
          <cell r="B158" t="str">
            <v>CO2_E</v>
          </cell>
          <cell r="C158" t="str">
            <v>VAR_fout</v>
          </cell>
          <cell r="D158" t="str">
            <v>ENGA-GTCC</v>
          </cell>
          <cell r="J158">
            <v>61.1044088586154</v>
          </cell>
          <cell r="K158">
            <v>1107.2931634832601</v>
          </cell>
        </row>
        <row r="159">
          <cell r="B159" t="str">
            <v>CO2_E</v>
          </cell>
          <cell r="C159" t="str">
            <v>VAR_fout</v>
          </cell>
          <cell r="D159" t="str">
            <v>HPLOIL</v>
          </cell>
          <cell r="I159">
            <v>5.26789076011119E-3</v>
          </cell>
          <cell r="J159">
            <v>5.7835085157161899E-3</v>
          </cell>
          <cell r="K159">
            <v>3.2628076563892198E-3</v>
          </cell>
        </row>
        <row r="160">
          <cell r="B160" t="str">
            <v>CO2_E</v>
          </cell>
          <cell r="C160" t="str">
            <v>VAR_fout</v>
          </cell>
          <cell r="D160" t="str">
            <v>CHPGFC</v>
          </cell>
          <cell r="J160">
            <v>47.712928332926197</v>
          </cell>
          <cell r="K160">
            <v>242.04737467805001</v>
          </cell>
        </row>
        <row r="161">
          <cell r="B161" t="str">
            <v>CO2_E</v>
          </cell>
          <cell r="C161" t="str">
            <v>VAR_fout</v>
          </cell>
          <cell r="D161" t="str">
            <v>EOIL-ENG</v>
          </cell>
          <cell r="I161">
            <v>6.7998852990667796E-2</v>
          </cell>
          <cell r="J161">
            <v>8.5585342667640701E-2</v>
          </cell>
          <cell r="K161">
            <v>0.198454878754208</v>
          </cell>
        </row>
        <row r="162">
          <cell r="B162" t="str">
            <v>CO2_E</v>
          </cell>
          <cell r="C162" t="str">
            <v>VAR_fout</v>
          </cell>
          <cell r="D162" t="str">
            <v>ENGA-GTOC</v>
          </cell>
          <cell r="I162">
            <v>9.8185011884554294E-2</v>
          </cell>
          <cell r="J162">
            <v>0.11429391046789</v>
          </cell>
          <cell r="K162">
            <v>0.11859445172388</v>
          </cell>
        </row>
        <row r="163">
          <cell r="B163" t="str">
            <v>CO2_E</v>
          </cell>
          <cell r="C163" t="str">
            <v>VAR_fout</v>
          </cell>
          <cell r="D163" t="str">
            <v>CHPOIL</v>
          </cell>
          <cell r="I163">
            <v>0.102711988664935</v>
          </cell>
          <cell r="J163">
            <v>9.0735907765648702E-2</v>
          </cell>
          <cell r="K163">
            <v>4.8656926554440601E-2</v>
          </cell>
        </row>
        <row r="164">
          <cell r="B164" t="str">
            <v>CO2_E</v>
          </cell>
          <cell r="C164" t="str">
            <v>VAR_comnet</v>
          </cell>
          <cell r="D164" t="str">
            <v>-</v>
          </cell>
          <cell r="I164">
            <v>4645.5461505393596</v>
          </cell>
          <cell r="J164">
            <v>4886.2650638188097</v>
          </cell>
          <cell r="K164">
            <v>6105.1326913559096</v>
          </cell>
        </row>
        <row r="165">
          <cell r="B165" t="str">
            <v>CO2_I</v>
          </cell>
          <cell r="C165" t="str">
            <v>VAR_fout</v>
          </cell>
          <cell r="D165" t="str">
            <v>ITOT-CHPNGA</v>
          </cell>
          <cell r="I165">
            <v>130.365720900605</v>
          </cell>
          <cell r="J165">
            <v>31.061745774410301</v>
          </cell>
          <cell r="K165">
            <v>6.8672700811499903</v>
          </cell>
        </row>
        <row r="166">
          <cell r="B166" t="str">
            <v>CO2_I</v>
          </cell>
          <cell r="C166" t="str">
            <v>VAR_fout</v>
          </cell>
          <cell r="D166" t="str">
            <v>ITOT-SWHNGABR</v>
          </cell>
          <cell r="I166">
            <v>1623.83850182225</v>
          </cell>
          <cell r="J166">
            <v>1565.47790145777</v>
          </cell>
          <cell r="K166">
            <v>792.07477624269802</v>
          </cell>
        </row>
        <row r="167">
          <cell r="B167" t="str">
            <v>CO2_I</v>
          </cell>
          <cell r="C167" t="str">
            <v>VAR_fout</v>
          </cell>
          <cell r="D167" t="str">
            <v>ITOT-SWHLFOBR</v>
          </cell>
          <cell r="I167">
            <v>376.782760668337</v>
          </cell>
          <cell r="J167">
            <v>251.560934370815</v>
          </cell>
          <cell r="K167">
            <v>61.203020800867399</v>
          </cell>
        </row>
        <row r="168">
          <cell r="B168" t="str">
            <v>CO2_I</v>
          </cell>
          <cell r="C168" t="str">
            <v>VAR_fout</v>
          </cell>
          <cell r="D168" t="str">
            <v>ITOT-CHPNGACCS</v>
          </cell>
          <cell r="J168">
            <v>1.79271302237753E-3</v>
          </cell>
          <cell r="K168">
            <v>9.7603053434615903E-4</v>
          </cell>
        </row>
        <row r="169">
          <cell r="B169" t="str">
            <v>CO2_I</v>
          </cell>
          <cell r="C169" t="str">
            <v>VAR_fout</v>
          </cell>
          <cell r="D169" t="str">
            <v>ITOT-CHPGFC</v>
          </cell>
          <cell r="I169">
            <v>2.7460927233205899E-2</v>
          </cell>
          <cell r="J169">
            <v>7.2381688659416299E-2</v>
          </cell>
          <cell r="K169">
            <v>2.87881540262938E-2</v>
          </cell>
        </row>
        <row r="170">
          <cell r="B170" t="str">
            <v>CO2_I</v>
          </cell>
          <cell r="C170" t="str">
            <v>VAR_fout</v>
          </cell>
          <cell r="D170" t="str">
            <v>ITOT-SWHCOABR</v>
          </cell>
          <cell r="I170">
            <v>1.89424825178597E-2</v>
          </cell>
          <cell r="J170">
            <v>1.30117563600537E-2</v>
          </cell>
          <cell r="K170">
            <v>6.4707931093925903E-3</v>
          </cell>
        </row>
        <row r="171">
          <cell r="B171" t="str">
            <v>CO2_I</v>
          </cell>
          <cell r="C171" t="str">
            <v>VAR_fout</v>
          </cell>
          <cell r="D171" t="str">
            <v>ITOT-CHPOIL</v>
          </cell>
          <cell r="I171">
            <v>47.940737737225398</v>
          </cell>
          <cell r="J171">
            <v>4.4423370601722798</v>
          </cell>
          <cell r="K171">
            <v>41.173728096223599</v>
          </cell>
        </row>
        <row r="172">
          <cell r="B172" t="str">
            <v>CO2_I</v>
          </cell>
          <cell r="C172" t="str">
            <v>VAR_fout</v>
          </cell>
          <cell r="D172" t="str">
            <v>ITOT-SWHWSTBR</v>
          </cell>
          <cell r="I172">
            <v>1001.31713877883</v>
          </cell>
          <cell r="J172">
            <v>996.43702905775797</v>
          </cell>
          <cell r="K172">
            <v>986.50175870885005</v>
          </cell>
        </row>
        <row r="173">
          <cell r="B173" t="str">
            <v>CO2_I</v>
          </cell>
          <cell r="C173" t="str">
            <v>VAR_fout</v>
          </cell>
          <cell r="D173" t="str">
            <v>ITOT-SWHNGAHP</v>
          </cell>
          <cell r="I173">
            <v>0.66441822657887695</v>
          </cell>
          <cell r="J173">
            <v>6.0236249722712003</v>
          </cell>
          <cell r="K173">
            <v>4.91506458630613</v>
          </cell>
        </row>
        <row r="174">
          <cell r="B174" t="str">
            <v>CO2_I</v>
          </cell>
          <cell r="C174" t="str">
            <v>VAR_fout</v>
          </cell>
          <cell r="D174" t="str">
            <v>ITOT-CHPWST</v>
          </cell>
          <cell r="I174">
            <v>0.43882669072936598</v>
          </cell>
          <cell r="J174">
            <v>0.26237142806528901</v>
          </cell>
          <cell r="K174">
            <v>8.5026834853672503E-2</v>
          </cell>
        </row>
        <row r="175">
          <cell r="B175" t="str">
            <v>CO2_I</v>
          </cell>
          <cell r="C175" t="str">
            <v>VAR_fout</v>
          </cell>
          <cell r="D175" t="str">
            <v>ITOT-SWHHFOBR</v>
          </cell>
          <cell r="I175">
            <v>1.6260034747846101E-2</v>
          </cell>
          <cell r="J175">
            <v>1.1483603784618801E-2</v>
          </cell>
        </row>
        <row r="176">
          <cell r="B176" t="str">
            <v>CO2_I</v>
          </cell>
          <cell r="C176" t="str">
            <v>VAR_comnet</v>
          </cell>
          <cell r="D176" t="str">
            <v>-</v>
          </cell>
          <cell r="I176">
            <v>3181.4107682690501</v>
          </cell>
          <cell r="J176">
            <v>2855.36461388309</v>
          </cell>
          <cell r="K176">
            <v>1892.85688032862</v>
          </cell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1.3339088157103001E-7</v>
          </cell>
          <cell r="J4">
            <v>1.52829676400526E-7</v>
          </cell>
          <cell r="K4">
            <v>1.7154330926385699E-5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3.08399746283928E-6</v>
          </cell>
          <cell r="K5">
            <v>2.1146116825296801E-8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5.58699085039444E-7</v>
          </cell>
          <cell r="J6">
            <v>2.3457128193138999E-7</v>
          </cell>
          <cell r="K6">
            <v>1.9708711985410498E-3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1.6766367431634801E-7</v>
          </cell>
          <cell r="J7">
            <v>9.2470961938513801E-8</v>
          </cell>
          <cell r="K7">
            <v>8.4089664400638001E-8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2.4048858600315801E-7</v>
          </cell>
          <cell r="J8">
            <v>4.3407136279192402E-7</v>
          </cell>
          <cell r="K8">
            <v>0.37290224995622101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1.05133177333614E-4</v>
          </cell>
          <cell r="K9">
            <v>1.7461602394283199E-7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0.116853904285058</v>
          </cell>
          <cell r="J10">
            <v>2.53349275300843E-2</v>
          </cell>
          <cell r="K10">
            <v>7.8857970173761394E-2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1.3528933896799301E-7</v>
          </cell>
          <cell r="J11">
            <v>2.4027683885875101E-7</v>
          </cell>
          <cell r="K11">
            <v>5.3443326429985801E-5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5.6345130784606302E-3</v>
          </cell>
          <cell r="J12">
            <v>5.0108479738288803E-2</v>
          </cell>
          <cell r="K12">
            <v>4.9097941964820799E-2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1.4893280730858301E-7</v>
          </cell>
          <cell r="J13">
            <v>8.2564362977332105E-8</v>
          </cell>
          <cell r="K13">
            <v>2.7883862950343898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2.37307084030077E-8</v>
          </cell>
          <cell r="J14">
            <v>2.6502882220946799E-8</v>
          </cell>
          <cell r="K14">
            <v>5.1392387125070902E-8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2.0827682563446999E-6</v>
          </cell>
          <cell r="J15">
            <v>1.7932481085597199E-5</v>
          </cell>
          <cell r="K15">
            <v>2.0766228947414998E-6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2.9459254317114402E-7</v>
          </cell>
          <cell r="J16">
            <v>1.7585075229511999E-7</v>
          </cell>
          <cell r="K16">
            <v>1.0374615758006299E-7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5.8963970364814296E-6</v>
          </cell>
          <cell r="J17">
            <v>5.0429797601824798E-5</v>
          </cell>
          <cell r="K17">
            <v>1.9098397255144499E-7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7.1774634905430497E-8</v>
          </cell>
          <cell r="J18">
            <v>1.03957752355346E-7</v>
          </cell>
          <cell r="K18">
            <v>8.4083687875955701E-2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8.5949390899552599E-7</v>
          </cell>
          <cell r="J19">
            <v>7.6538995195217202E-2</v>
          </cell>
          <cell r="K19">
            <v>0.16705969244584401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3.8620450515577502E-8</v>
          </cell>
          <cell r="J20">
            <v>6.2800881690752099E-8</v>
          </cell>
          <cell r="K20">
            <v>0.394045370740431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1.6558741709658001E-6</v>
          </cell>
          <cell r="J21">
            <v>1.1039711908823401E-6</v>
          </cell>
          <cell r="K21">
            <v>1.05209364804665E-6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4.02613600472445E-5</v>
          </cell>
          <cell r="K22">
            <v>2.13586251127057E-5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8.7532287870138698E-5</v>
          </cell>
          <cell r="J23">
            <v>1.33931817992927E-2</v>
          </cell>
          <cell r="K23">
            <v>4.0748537694170603E-3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8.8218811455322806E-8</v>
          </cell>
          <cell r="J24">
            <v>7.5737384304931201E-8</v>
          </cell>
          <cell r="K24">
            <v>2.7768558922554E-6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9.0256854361655303E-7</v>
          </cell>
          <cell r="J25">
            <v>0.13242170385869301</v>
          </cell>
          <cell r="K25">
            <v>0.113330457953743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7.2313871273322397E-6</v>
          </cell>
          <cell r="J26">
            <v>2.8294641330236198E-5</v>
          </cell>
          <cell r="K26">
            <v>8.9730714697771505E-7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1.2046097624695799E-7</v>
          </cell>
          <cell r="J27">
            <v>9.612335004665921E-7</v>
          </cell>
          <cell r="K27">
            <v>1.16639876837515E-6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1.2325271947784399E-7</v>
          </cell>
          <cell r="J28">
            <v>1.6116985710331901E-7</v>
          </cell>
          <cell r="K28">
            <v>2.7101491359512998E-7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2.96278330752097E-7</v>
          </cell>
          <cell r="J29">
            <v>1.2578950907630399E-7</v>
          </cell>
          <cell r="K29">
            <v>1.2654845673385001E-7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1.4350655842742341E-7</v>
          </cell>
          <cell r="J30">
            <v>1.6719494291380398E-7</v>
          </cell>
          <cell r="K30">
            <v>1.7368826162805557E-5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3.08399746283928E-6</v>
          </cell>
          <cell r="K31">
            <v>3.1051435796645799E-6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8.3365017350497505E-7</v>
          </cell>
          <cell r="J32">
            <v>1.0106309409465868E-6</v>
          </cell>
          <cell r="K32">
            <v>1.9715481211853214E-3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1.8141511484546298E-7</v>
          </cell>
          <cell r="J33">
            <v>7.0021565103736999E-8</v>
          </cell>
          <cell r="K33">
            <v>2.6830424492600043E-8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1.0275126142839746</v>
          </cell>
          <cell r="J34">
            <v>1.0275130483553372</v>
          </cell>
          <cell r="K34">
            <v>1.0975799850853381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1.05133177333614E-4</v>
          </cell>
          <cell r="K35">
            <v>1.05307793357557E-4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0.23446982450157713</v>
          </cell>
          <cell r="J36">
            <v>0.2283960807767802</v>
          </cell>
          <cell r="K36">
            <v>0.21625241442934193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3.5728821602242401E-7</v>
          </cell>
          <cell r="J37">
            <v>5.9756505488117597E-7</v>
          </cell>
          <cell r="K37">
            <v>5.4040891484866902E-5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0.10473512649798208</v>
          </cell>
          <cell r="J38">
            <v>0.10368916895561456</v>
          </cell>
          <cell r="K38">
            <v>0.10369628679455042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7.5741101640837694E-2</v>
          </cell>
          <cell r="J39">
            <v>7.5741237119828303E-2</v>
          </cell>
          <cell r="K39">
            <v>1.6692691669952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0.95961777979105123</v>
          </cell>
          <cell r="J40">
            <v>0.95961780629393345</v>
          </cell>
          <cell r="K40">
            <v>0.48125351404026451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3.0800908390480698E-6</v>
          </cell>
          <cell r="J41">
            <v>2.1012571924645299E-5</v>
          </cell>
          <cell r="K41">
            <v>2.1928119074156799E-5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3.4327337773245231E-7</v>
          </cell>
          <cell r="J42">
            <v>3.8451961575039902E-7</v>
          </cell>
          <cell r="K42">
            <v>2.03609819766481E-7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6.05834550890206E-6</v>
          </cell>
          <cell r="J43">
            <v>5.64881431107268E-5</v>
          </cell>
          <cell r="K43">
            <v>5.6679127083278299E-5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2.235052407145123</v>
          </cell>
          <cell r="J44">
            <v>2.2350525111028752</v>
          </cell>
          <cell r="K44">
            <v>1.2049744998425509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0.16239917124908312</v>
          </cell>
          <cell r="J45">
            <v>0.16358255945651534</v>
          </cell>
          <cell r="K45">
            <v>0.24359938036436887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3.0972401422864126</v>
          </cell>
          <cell r="J46">
            <v>3.0972402050872945</v>
          </cell>
          <cell r="K46">
            <v>1.947327816468025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6.0244287442286205E-6</v>
          </cell>
          <cell r="J47">
            <v>5.0459571396521469E-6</v>
          </cell>
          <cell r="K47">
            <v>3.4444557388101268E-6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4.02613600472445E-5</v>
          </cell>
          <cell r="K48">
            <v>3.5126146918090082E-5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4.1540533256426821E-4</v>
          </cell>
          <cell r="J49">
            <v>1.3619900120335499E-2</v>
          </cell>
          <cell r="K49">
            <v>1.7538141714901895E-2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7.6792697591785558E-6</v>
          </cell>
          <cell r="J50">
            <v>7.3283317001639941E-6</v>
          </cell>
          <cell r="K50">
            <v>2.903559904818384E-6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0.18424816020440313</v>
          </cell>
          <cell r="J51">
            <v>0.20617937213786444</v>
          </cell>
          <cell r="K51">
            <v>0.24575273271094242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1.30085570511515E-5</v>
          </cell>
          <cell r="J52">
            <v>4.13031983813877E-5</v>
          </cell>
          <cell r="K52">
            <v>4.2200505528365401E-5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5.3921466380297406E-6</v>
          </cell>
          <cell r="J53">
            <v>2.9691012591497382E-6</v>
          </cell>
          <cell r="K53">
            <v>2.1894876349169633E-6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1.9844837545723184</v>
          </cell>
          <cell r="J54">
            <v>1.9844839157421754</v>
          </cell>
          <cell r="K54">
            <v>1.0954602539369089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3.096629411331655E-7</v>
          </cell>
          <cell r="J55">
            <v>1.2537060077765494E-7</v>
          </cell>
          <cell r="K55">
            <v>1.0170227947570003E-7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0.12413106712072278</v>
          </cell>
          <cell r="J56">
            <v>0.12091559441237923</v>
          </cell>
          <cell r="K56">
            <v>0.1144865972858852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0.49003602208769581</v>
          </cell>
          <cell r="J57">
            <v>0.49003574448799442</v>
          </cell>
          <cell r="K57">
            <v>10.799995095440952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1.03310098577852E-8</v>
          </cell>
          <cell r="J58">
            <v>8.9640228790723999E-7</v>
          </cell>
          <cell r="K58">
            <v>1.287382925794807E-6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7.7260159501338519E-3</v>
          </cell>
          <cell r="J59">
            <v>0.13629254606043995</v>
          </cell>
          <cell r="K59">
            <v>0.14117699626570437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1.9356542241253714E-4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10.671725170464418</v>
          </cell>
          <cell r="J61">
            <v>10.395374617534195</v>
          </cell>
          <cell r="K61">
            <v>9.8426738546236798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9.1794517860648497E-5</v>
          </cell>
          <cell r="K62">
            <v>1.0117798915747462E-4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10.671725170464418</v>
          </cell>
          <cell r="J63">
            <v>10.395286388195686</v>
          </cell>
          <cell r="K63">
            <v>9.8425763209493766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3.9207414031116567E-5</v>
          </cell>
          <cell r="J64">
            <v>1.0466303650017294E-4</v>
          </cell>
          <cell r="K64">
            <v>5.6183808118942505E-5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2.8009187107138995</v>
          </cell>
          <cell r="J65">
            <v>6.1701880636290038</v>
          </cell>
          <cell r="K65">
            <v>26.024498831723996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0.25193909135712128</v>
          </cell>
          <cell r="J66">
            <v>0.27127680822632627</v>
          </cell>
          <cell r="K66">
            <v>0.21307380999041389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31.227246398438709</v>
          </cell>
          <cell r="J67">
            <v>30.077065951252845</v>
          </cell>
          <cell r="K67">
            <v>23.504031976079137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41.712892942802597</v>
          </cell>
          <cell r="J68">
            <v>46.316863035885007</v>
          </cell>
          <cell r="K68">
            <v>37.808113956934349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28.166205463939058</v>
          </cell>
          <cell r="J69">
            <v>25.458278313758949</v>
          </cell>
          <cell r="K69">
            <v>11.250730390449956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157.97181528426401</v>
          </cell>
          <cell r="J70">
            <v>347.998606788676</v>
          </cell>
          <cell r="K70">
            <v>1467.78173410923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327.82483799710599</v>
          </cell>
          <cell r="J71">
            <v>156.23864198327001</v>
          </cell>
          <cell r="K71">
            <v>2.9702331000619202E-3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14.2093647525416</v>
          </cell>
          <cell r="J72">
            <v>15.300011983964801</v>
          </cell>
          <cell r="K72">
            <v>12.017362883459301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1761.21669687194</v>
          </cell>
          <cell r="J73">
            <v>1696.34651965066</v>
          </cell>
          <cell r="K73">
            <v>1325.6274034508599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2352.6071619740701</v>
          </cell>
          <cell r="J74">
            <v>2612.27107522392</v>
          </cell>
          <cell r="K74">
            <v>2132.3776271710999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1127.52227525905</v>
          </cell>
          <cell r="J75">
            <v>941.95130536162196</v>
          </cell>
          <cell r="K75">
            <v>431.71931378004098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1781.64752549125</v>
          </cell>
          <cell r="J76">
            <v>1379.7603121213201</v>
          </cell>
          <cell r="K76">
            <v>497.94864738437099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1831.5670178698399</v>
          </cell>
          <cell r="J77">
            <v>1765.41355404806</v>
          </cell>
          <cell r="K77">
            <v>1368.98543644643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1588.57398816616</v>
          </cell>
          <cell r="J78">
            <v>1435.8468968960101</v>
          </cell>
          <cell r="K78">
            <v>634.54119402137803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2.9160244927724959</v>
          </cell>
          <cell r="J79">
            <v>6.2745644577204294</v>
          </cell>
          <cell r="K79">
            <v>26.065650961139163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5.7628661194289368</v>
          </cell>
          <cell r="J80">
            <v>3.4735805689990329</v>
          </cell>
          <cell r="K80">
            <v>1.3890993585908769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6.5593448125027747E-5</v>
          </cell>
          <cell r="K81">
            <v>3.8698794200490232E-5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6.5593448125027747E-5</v>
          </cell>
          <cell r="K82">
            <v>3.8698794200490232E-5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2.1950623622271941</v>
          </cell>
          <cell r="J83">
            <v>2.1466662797797764</v>
          </cell>
          <cell r="K83">
            <v>2.0613576934585884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2.5469134527965456E-4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2.5469134527965456E-4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2.1350254574466478</v>
          </cell>
          <cell r="J86">
            <v>2.135520264211304</v>
          </cell>
          <cell r="K86">
            <v>2.1355952102189697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1.5728588584090282E-5</v>
          </cell>
          <cell r="J87">
            <v>1.518274525231018E-4</v>
          </cell>
          <cell r="K87">
            <v>1.6082757548185401E-4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1.5728588584090282E-5</v>
          </cell>
          <cell r="J88">
            <v>1.518274525231018E-4</v>
          </cell>
          <cell r="K88">
            <v>1.6082757548185401E-4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3.204892531940486</v>
          </cell>
          <cell r="J89">
            <v>3.1728866579224015</v>
          </cell>
          <cell r="K89">
            <v>3.1731050620153751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0.12442244653396142</v>
          </cell>
          <cell r="J90">
            <v>0.12442231612611222</v>
          </cell>
          <cell r="K90">
            <v>0.12442304406270899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2.5550498724019496E-4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7.5101610257701868E-3</v>
          </cell>
          <cell r="J92">
            <v>2.4678065479556218E-5</v>
          </cell>
          <cell r="K92">
            <v>1.522309706872146E-5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1.221137004753254E-2</v>
          </cell>
          <cell r="J93">
            <v>2.8400563768829403E-5</v>
          </cell>
          <cell r="K93">
            <v>1.6647037353039415E-5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1.2361640727189543E-2</v>
          </cell>
          <cell r="J94">
            <v>2.8481370638635486E-5</v>
          </cell>
          <cell r="K94">
            <v>1.6634433371167982E-5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3.0483833606897832</v>
          </cell>
          <cell r="J95">
            <v>3.0483835908160528</v>
          </cell>
          <cell r="K95">
            <v>3.0483845942567873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4.4480982089159635</v>
          </cell>
          <cell r="J96">
            <v>2.1199272996373071</v>
          </cell>
          <cell r="K96">
            <v>4.0301670285779164E-5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15.298809705007498</v>
          </cell>
          <cell r="J97">
            <v>12.780886097172628</v>
          </cell>
          <cell r="K97">
            <v>5.8577925886030044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24.174321919826969</v>
          </cell>
          <cell r="J98">
            <v>18.721306813043618</v>
          </cell>
          <cell r="K98">
            <v>6.7564266944962119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12.540426527137894</v>
          </cell>
          <cell r="J99">
            <v>12.631831053976676</v>
          </cell>
          <cell r="K99">
            <v>18.810737841567089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0.25865785012261699</v>
          </cell>
          <cell r="J100">
            <v>0.2704597711665811</v>
          </cell>
          <cell r="K100">
            <v>0.21372239893893891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4.2110246737482004</v>
          </cell>
          <cell r="J101">
            <v>4.6889385202542986</v>
          </cell>
          <cell r="K101">
            <v>5.4961758779255971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24.817981271949122</v>
          </cell>
          <cell r="J102">
            <v>23.92159287327998</v>
          </cell>
          <cell r="K102">
            <v>18.549938163230824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6.3941079196182695</v>
          </cell>
          <cell r="J103">
            <v>6.3941958594112709</v>
          </cell>
          <cell r="K103">
            <v>8.6224114246532508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31.139976050952789</v>
          </cell>
          <cell r="J104">
            <v>29.981314112796145</v>
          </cell>
          <cell r="K104">
            <v>23.429199589662847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1.7619890867933574E-6</v>
          </cell>
          <cell r="J105">
            <v>2.1486135189285071E-6</v>
          </cell>
          <cell r="K105">
            <v>3.9750916932676579E-6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7.3867881170047901E-6</v>
          </cell>
          <cell r="J106">
            <v>9.9613167069589066E-6</v>
          </cell>
          <cell r="K106">
            <v>6.2516091497889226E-3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1.3959888115170702E-6</v>
          </cell>
          <cell r="J107">
            <v>1.7845045118202233E-6</v>
          </cell>
          <cell r="K107">
            <v>3.7193096104181895E-6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1.7424772340708927E-6</v>
          </cell>
          <cell r="J108">
            <v>2.0825778869525273E-6</v>
          </cell>
          <cell r="K108">
            <v>3.9102435433532055E-6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2.4863329846234819E-6</v>
          </cell>
          <cell r="J109">
            <v>3.9456207892576444E-6</v>
          </cell>
          <cell r="K109">
            <v>6.2400045049418726E-3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1.9356542241253714E-4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1.6390707359169715E-6</v>
          </cell>
          <cell r="J111">
            <v>2.3992769424239066E-6</v>
          </cell>
          <cell r="K111">
            <v>1.4199725508110106E-4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7.3164689365982663E-6</v>
          </cell>
          <cell r="J112">
            <v>9.871401300307047E-6</v>
          </cell>
          <cell r="K112">
            <v>6.1890924400703198E-3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2.5526497637996996E-6</v>
          </cell>
          <cell r="J113">
            <v>3.4793432446308435E-6</v>
          </cell>
          <cell r="K113">
            <v>3.4586726976438865E-3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1.6364155517678971E-6</v>
          </cell>
          <cell r="J114">
            <v>2.4566177744889479E-6</v>
          </cell>
          <cell r="K114">
            <v>2.5661991476944777E-3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1.488332885113712E-6</v>
          </cell>
          <cell r="J115">
            <v>1.536163338763334E-6</v>
          </cell>
          <cell r="K115">
            <v>2.2223339650854782E-5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7.2453169143617101E-5</v>
          </cell>
          <cell r="K116">
            <v>7.2893619374695488E-5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4.3897153745210888E-4</v>
          </cell>
          <cell r="K117">
            <v>3.4828914780441313E-4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5.7926522938627333E-3</v>
          </cell>
          <cell r="J118">
            <v>0.10527432565278462</v>
          </cell>
          <cell r="K118">
            <v>0.1154676067100764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1.5571302698249387E-5</v>
          </cell>
          <cell r="J119">
            <v>1.5030917799787097E-4</v>
          </cell>
          <cell r="K119">
            <v>1.5921929972703539E-4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1.7619890867933574E-6</v>
          </cell>
          <cell r="J120">
            <v>2.1486135189285071E-6</v>
          </cell>
          <cell r="K120">
            <v>3.9750916932676579E-6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7.3867881170047901E-6</v>
          </cell>
          <cell r="J121">
            <v>9.9613167069589066E-6</v>
          </cell>
          <cell r="K121">
            <v>6.2516091497889226E-3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1.3959888115170702E-6</v>
          </cell>
          <cell r="J122">
            <v>1.7845045118202233E-6</v>
          </cell>
          <cell r="K122">
            <v>3.7193096104181895E-6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1.7424772340708927E-6</v>
          </cell>
          <cell r="J123">
            <v>2.0825778869525273E-6</v>
          </cell>
          <cell r="K123">
            <v>3.9102435433532055E-6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2.4863329846234819E-6</v>
          </cell>
          <cell r="J124">
            <v>3.9456207892576444E-6</v>
          </cell>
          <cell r="K124">
            <v>6.2400045049418726E-3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3.4895234196102904E-5</v>
          </cell>
          <cell r="J125">
            <v>2.2302526076294914E-5</v>
          </cell>
          <cell r="K125">
            <v>1.3165447530339182E-3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4.5001229102587838E-3</v>
          </cell>
          <cell r="J126">
            <v>0.10486705586084955</v>
          </cell>
          <cell r="K126">
            <v>8.5797542999999518E-2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1.6390707359169715E-6</v>
          </cell>
          <cell r="J127">
            <v>2.3992769424239066E-6</v>
          </cell>
          <cell r="K127">
            <v>1.4199725508110136E-4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7.3164689365982663E-6</v>
          </cell>
          <cell r="J128">
            <v>9.871401300307047E-6</v>
          </cell>
          <cell r="K128">
            <v>6.1890924400703207E-3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2.5526497637996996E-6</v>
          </cell>
          <cell r="J129">
            <v>3.4793432446308435E-6</v>
          </cell>
          <cell r="K129">
            <v>3.4586726976438865E-3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1.6364155517678971E-6</v>
          </cell>
          <cell r="J130">
            <v>2.4566177744889479E-6</v>
          </cell>
          <cell r="K130">
            <v>2.5661991476944807E-3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1.488332885113712E-6</v>
          </cell>
          <cell r="J131">
            <v>1.536163338763334E-6</v>
          </cell>
          <cell r="K131">
            <v>2.2223339650854782E-5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41.592382742905059</v>
          </cell>
          <cell r="J132">
            <v>46.169397854500644</v>
          </cell>
          <cell r="K132">
            <v>37.687732622502232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4.2110246737482004</v>
          </cell>
          <cell r="J133">
            <v>4.6889385202542986</v>
          </cell>
          <cell r="K133">
            <v>5.4961758779255971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5.8826387382406449E-5</v>
          </cell>
          <cell r="J134">
            <v>6.043322132171384E-5</v>
          </cell>
          <cell r="K134">
            <v>6.347760683831937E-5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7.0947781052130548E-5</v>
          </cell>
          <cell r="J135">
            <v>5.7575096490656472E-5</v>
          </cell>
          <cell r="K135">
            <v>3.7847991176683568E-5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4.210861244572321</v>
          </cell>
          <cell r="J136">
            <v>4.6888022490317542</v>
          </cell>
          <cell r="K136">
            <v>5.4960626120008618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3.3608664085366525E-5</v>
          </cell>
          <cell r="J137">
            <v>1.823095279907624E-5</v>
          </cell>
          <cell r="K137">
            <v>1.7369265739290323E-5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4.4282431892650038</v>
          </cell>
          <cell r="J138">
            <v>4.4281231815796955</v>
          </cell>
          <cell r="K138">
            <v>4.4280627842604066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2.4898326391342513E-5</v>
          </cell>
          <cell r="J139">
            <v>2.0205333037605364E-5</v>
          </cell>
          <cell r="K139">
            <v>1.3282327136930549E-5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1.41264934400704</v>
          </cell>
          <cell r="J140">
            <v>1.4126515726521311</v>
          </cell>
          <cell r="K140">
            <v>1.4126527593676477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7.0467369834030291E-5</v>
          </cell>
          <cell r="J141">
            <v>3.994852635896373E-5</v>
          </cell>
          <cell r="K141">
            <v>2.7598156817678704E-5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7.0531899481544321E-5</v>
          </cell>
          <cell r="J142">
            <v>4.00668043123922E-5</v>
          </cell>
          <cell r="K142">
            <v>2.763550293599105E-5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3.0154781890050786</v>
          </cell>
          <cell r="J143">
            <v>3.0154121457723195</v>
          </cell>
          <cell r="K143">
            <v>3.0153683356072105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6.4256162502453892E-5</v>
          </cell>
          <cell r="K144">
            <v>7.0824592410232264E-5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6.2065533560361379</v>
          </cell>
          <cell r="J145">
            <v>6.0457797206189561</v>
          </cell>
          <cell r="K145">
            <v>5.7243298642942584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2.1350254574466478</v>
          </cell>
          <cell r="J146">
            <v>2.135520264211304</v>
          </cell>
          <cell r="K146">
            <v>2.1355952102189697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4.384764519978293</v>
          </cell>
          <cell r="J147">
            <v>4.4167241447470955</v>
          </cell>
          <cell r="K147">
            <v>6.5771810634850096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4.3575101764745518E-5</v>
          </cell>
          <cell r="J148">
            <v>4.4765349127195432E-5</v>
          </cell>
          <cell r="K148">
            <v>4.702044950986624E-5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6.3941079196182695</v>
          </cell>
          <cell r="J149">
            <v>6.3941958594112709</v>
          </cell>
          <cell r="K149">
            <v>8.6224114246532508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1.1839503900325747</v>
          </cell>
          <cell r="J150">
            <v>1.1839501829189236</v>
          </cell>
          <cell r="K150">
            <v>1.1839506700654387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3.5116316277221089</v>
          </cell>
          <cell r="J151">
            <v>3.476562483170563</v>
          </cell>
          <cell r="K151">
            <v>3.4768017906396476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2.9902101972691657</v>
          </cell>
          <cell r="J152">
            <v>2.949458088717162</v>
          </cell>
          <cell r="K152">
            <v>2.871228686747576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5.0990671363732103</v>
          </cell>
          <cell r="J153">
            <v>5.0990671565322803</v>
          </cell>
          <cell r="K153">
            <v>5.0990672044094403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1.1839503900325747</v>
          </cell>
          <cell r="J154">
            <v>1.1839501829189236</v>
          </cell>
          <cell r="K154">
            <v>1.1839506700654387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3.537123445440749</v>
          </cell>
          <cell r="J155">
            <v>3.938593889186675</v>
          </cell>
          <cell r="K155">
            <v>4.6166925940807237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15.04337077221672</v>
          </cell>
          <cell r="J156">
            <v>12.567469645482841</v>
          </cell>
          <cell r="K156">
            <v>5.7599878035504828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1.4378033075182204</v>
          </cell>
          <cell r="J157">
            <v>1.3854039246229191</v>
          </cell>
          <cell r="K157">
            <v>1.074332129926973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1.6080700519314101E-5</v>
          </cell>
          <cell r="J158">
            <v>8.7229439230029919E-6</v>
          </cell>
          <cell r="K158">
            <v>8.3106534637752716E-6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1.437819434145148</v>
          </cell>
          <cell r="J159">
            <v>1.3854126475668442</v>
          </cell>
          <cell r="K159">
            <v>1.0743404405804369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25.86994270915255</v>
          </cell>
          <cell r="J160">
            <v>24.935091317378689</v>
          </cell>
          <cell r="K160">
            <v>19.335877982076472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23.770651936299174</v>
          </cell>
          <cell r="J161">
            <v>18.408678567354954</v>
          </cell>
          <cell r="K161">
            <v>6.6436135812447645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2.0901778849289409E-5</v>
          </cell>
          <cell r="J162">
            <v>1.9594917366722327E-4</v>
          </cell>
          <cell r="K162">
            <v>1.9617407461080291E-4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2.0901778849289409E-5</v>
          </cell>
          <cell r="J163">
            <v>1.9590639035238941E-4</v>
          </cell>
          <cell r="K163">
            <v>1.9613118961201714E-4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3.5116316277221089</v>
          </cell>
          <cell r="J164">
            <v>3.476562483170563</v>
          </cell>
          <cell r="K164">
            <v>3.4768017906396476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3.5116316277221089</v>
          </cell>
          <cell r="J165">
            <v>3.476562483170563</v>
          </cell>
          <cell r="K165">
            <v>3.4768017906396476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5.2290122117694657E-6</v>
          </cell>
          <cell r="J166">
            <v>5.3718418952634527E-6</v>
          </cell>
          <cell r="K166">
            <v>4.1188045811840093E-6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9.7103472926235721E-6</v>
          </cell>
          <cell r="J167">
            <v>7.8800798846660877E-6</v>
          </cell>
          <cell r="K167">
            <v>5.1801075834029046E-6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1.6446853774990645E-5</v>
          </cell>
          <cell r="K168">
            <v>9.5025570071343181E-6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3.9207414031116567E-5</v>
          </cell>
          <cell r="J169">
            <v>1.0466303650017294E-4</v>
          </cell>
          <cell r="K169">
            <v>5.6183808118942505E-5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4.5003443968354186E-3</v>
          </cell>
          <cell r="J170">
            <v>0.10486846972767644</v>
          </cell>
          <cell r="K170">
            <v>8.5798956868110426E-2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5.0413324777110343E-5</v>
          </cell>
          <cell r="K171">
            <v>2.9944303382886619E-5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0.49003602208769581</v>
          </cell>
          <cell r="J172">
            <v>0.49003574448799442</v>
          </cell>
          <cell r="K172">
            <v>10.799995095440952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2.0901778849289409E-5</v>
          </cell>
          <cell r="J173">
            <v>1.9594917366722327E-4</v>
          </cell>
          <cell r="K173">
            <v>1.9617407461080291E-4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0.77609997198622804</v>
          </cell>
          <cell r="J174">
            <v>0.82443124404566903</v>
          </cell>
          <cell r="K174">
            <v>0.909696545840735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5.0990671363732103</v>
          </cell>
          <cell r="J175">
            <v>5.0990671565322803</v>
          </cell>
          <cell r="K175">
            <v>5.0990672044094403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5.0990671363732103</v>
          </cell>
          <cell r="J176">
            <v>5.0990671565322803</v>
          </cell>
          <cell r="K176">
            <v>5.0990672044094403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7.7260159501338519E-3</v>
          </cell>
          <cell r="J177">
            <v>0.13629254606043995</v>
          </cell>
          <cell r="K177">
            <v>0.14117699626570437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4.3897153745210888E-4</v>
          </cell>
          <cell r="K178">
            <v>3.4828914780441313E-4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7.6978768024753919E-3</v>
          </cell>
          <cell r="J179">
            <v>0.13583783955198014</v>
          </cell>
          <cell r="K179">
            <v>0.14081415452448337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1.7304336841983056E-6</v>
          </cell>
          <cell r="J180">
            <v>1.404270646113573E-6</v>
          </cell>
          <cell r="K180">
            <v>9.2312173601667328E-7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2.6372348851675165E-5</v>
          </cell>
          <cell r="J181">
            <v>1.4305628033724894E-5</v>
          </cell>
          <cell r="K181">
            <v>1.3629471680591455E-5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2.9902101972691657</v>
          </cell>
          <cell r="J182">
            <v>2.949458088717162</v>
          </cell>
          <cell r="K182">
            <v>2.871228686747576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31.115172824981141</v>
          </cell>
          <cell r="J183">
            <v>28.41554841403379</v>
          </cell>
          <cell r="K183">
            <v>14.253304183656102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10.671725170464418</v>
          </cell>
          <cell r="J184">
            <v>10.395374617534195</v>
          </cell>
          <cell r="K184">
            <v>9.8426738546236798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0.49003602208769598</v>
          </cell>
          <cell r="J185">
            <v>0.49003574448799397</v>
          </cell>
          <cell r="K185">
            <v>10.799995095440901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2.0901778849289399E-5</v>
          </cell>
          <cell r="J186">
            <v>1.9594917366722299E-4</v>
          </cell>
          <cell r="K186">
            <v>1.9617407461080299E-4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3.1633737467145799</v>
          </cell>
          <cell r="I8">
            <v>3.08857830815644</v>
          </cell>
          <cell r="J8">
            <v>2.8388128740149949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6.4767954564096657E-3</v>
          </cell>
          <cell r="I9">
            <v>6.4773989265889944E-3</v>
          </cell>
          <cell r="J9">
            <v>6.4790989375835455E-3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5.6088186998485418E-2</v>
          </cell>
          <cell r="I10">
            <v>5.476202674036252E-2</v>
          </cell>
          <cell r="J10">
            <v>5.0333561596010497E-2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1.0195060379956E-4</v>
          </cell>
          <cell r="I11">
            <v>5.2382789329669803E-5</v>
          </cell>
          <cell r="J11">
            <v>1.12821406888088E-4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1.2201053358317501E-4</v>
          </cell>
          <cell r="I12">
            <v>1.22013655985909E-4</v>
          </cell>
          <cell r="J12">
            <v>1.2201399115437101E-4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2.1324378435022778E-4</v>
          </cell>
          <cell r="I13">
            <v>1.8163724825185298E-4</v>
          </cell>
          <cell r="J13">
            <v>1.1206037944067127E-4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2.1324378435022778E-4</v>
          </cell>
          <cell r="I14">
            <v>1.8163724825185298E-4</v>
          </cell>
          <cell r="J14">
            <v>1.1206037944067127E-4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1.18927239313899E-5</v>
          </cell>
          <cell r="I15">
            <v>1.18792248079917E-5</v>
          </cell>
          <cell r="J15">
            <v>9.0700168977791892E-6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3.1267667599595028E-5</v>
          </cell>
          <cell r="I16">
            <v>2.67445444805268E-5</v>
          </cell>
          <cell r="J16">
            <v>1.67171439425811E-5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8.096704282426227E-5</v>
          </cell>
          <cell r="I17">
            <v>8.2223617265244386E-5</v>
          </cell>
          <cell r="J17">
            <v>4.2178638404218576E-5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2.7063153508133147E-4</v>
          </cell>
          <cell r="I18">
            <v>2.6285937021846824E-4</v>
          </cell>
          <cell r="J18">
            <v>1.261222269396624E-4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8.8465670479164498E-7</v>
          </cell>
          <cell r="I19">
            <v>1.0976463665132E-6</v>
          </cell>
          <cell r="J19">
            <v>6.8020561753646896E-7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1.63887297460597E-6</v>
          </cell>
          <cell r="I20">
            <v>1.70185478463108E-6</v>
          </cell>
          <cell r="J20">
            <v>8.7283008156126096E-7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9.28923334992518E-3</v>
          </cell>
          <cell r="I21">
            <v>6.9197781868128539E-4</v>
          </cell>
          <cell r="J21">
            <v>3.8149743699524095E-4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9.28923334992518E-3</v>
          </cell>
          <cell r="I22">
            <v>6.9197781868128539E-4</v>
          </cell>
          <cell r="J22">
            <v>3.8149743699524095E-4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3.6639050862130899E-5</v>
          </cell>
          <cell r="I23">
            <v>2.84346009699134E-5</v>
          </cell>
          <cell r="J23">
            <v>1.8131105057471999E-5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9.693270940404308E-4</v>
          </cell>
          <cell r="I24">
            <v>6.6164520718545498E-5</v>
          </cell>
          <cell r="J24">
            <v>3.90001229514369E-5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45.47580265150436</v>
          </cell>
          <cell r="I25">
            <v>46.620512571328717</v>
          </cell>
          <cell r="J25">
            <v>46.621782257128054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4.9245008076982402E-5</v>
          </cell>
          <cell r="I26">
            <v>8.2908545590122193E-5</v>
          </cell>
          <cell r="J26">
            <v>0.29782512302978598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9.32407715849358</v>
          </cell>
          <cell r="I27">
            <v>7.9460756225375508</v>
          </cell>
          <cell r="J27">
            <v>9.0683541054163541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5.023779700513469E-4</v>
          </cell>
          <cell r="I28">
            <v>3.6921758137011917E-4</v>
          </cell>
          <cell r="J28">
            <v>1.9010474735073435E-4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1.0257047013179007E-2</v>
          </cell>
          <cell r="I29">
            <v>1.1704843785107092E-2</v>
          </cell>
          <cell r="J29">
            <v>4.1664543328837768E-2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36.141017887848967</v>
          </cell>
          <cell r="I30">
            <v>38.662452264492451</v>
          </cell>
          <cell r="J30">
            <v>37.809403846454046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5.6034781487040348</v>
          </cell>
          <cell r="I31">
            <v>5.0347281323805761</v>
          </cell>
          <cell r="J31">
            <v>4.3827576722171795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5.6034781487040348</v>
          </cell>
          <cell r="I32">
            <v>5.0347281323805761</v>
          </cell>
          <cell r="J32">
            <v>4.3827576722171795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0.12835655503927601</v>
          </cell>
          <cell r="I33">
            <v>0.127776416171937</v>
          </cell>
          <cell r="J33">
            <v>0.239832575529627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0.38528489577195868</v>
          </cell>
          <cell r="I34">
            <v>0.34617544146400803</v>
          </cell>
          <cell r="J34">
            <v>0.30134830106114102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2.2031903365849593E-4</v>
          </cell>
          <cell r="I35">
            <v>1.821139382242735E-4</v>
          </cell>
          <cell r="J35">
            <v>1.1231322206182656E-4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2.2031903365849593E-4</v>
          </cell>
          <cell r="I36">
            <v>1.821139382242735E-4</v>
          </cell>
          <cell r="J36">
            <v>1.1231322206182656E-4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1.20629469458326E-5</v>
          </cell>
          <cell r="I37">
            <v>1.1521798737260399E-5</v>
          </cell>
          <cell r="J37">
            <v>9.2774477389274694E-6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3.2341678360996703E-5</v>
          </cell>
          <cell r="I38">
            <v>2.6798923443933381E-5</v>
          </cell>
          <cell r="J38">
            <v>1.6755922939767798E-5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1.7090631105702039E-2</v>
          </cell>
          <cell r="I39">
            <v>9.8231478147461394E-4</v>
          </cell>
          <cell r="J39">
            <v>4.9537622442049007E-4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1.7090631105702039E-2</v>
          </cell>
          <cell r="I40">
            <v>9.8231478147461394E-4</v>
          </cell>
          <cell r="J40">
            <v>4.9537622442049007E-4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3.6797067464323401E-5</v>
          </cell>
          <cell r="I41">
            <v>2.9994826384760499E-5</v>
          </cell>
          <cell r="J41">
            <v>2.70154478297941E-5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1.8679152352679418E-3</v>
          </cell>
          <cell r="I42">
            <v>8.1387218244942299E-5</v>
          </cell>
          <cell r="J42">
            <v>4.7411073728907701E-5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7.4488472653367959E-4</v>
          </cell>
          <cell r="I43">
            <v>7.6415959097098573E-4</v>
          </cell>
          <cell r="J43">
            <v>3.9737687437231442E-4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7.4488472653367959E-4</v>
          </cell>
          <cell r="I44">
            <v>7.6415959097098573E-4</v>
          </cell>
          <cell r="J44">
            <v>3.9737687437231442E-4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4.4507686910870198E-5</v>
          </cell>
          <cell r="I45">
            <v>2.6979509360738999E-5</v>
          </cell>
          <cell r="J45">
            <v>1.8643932708624101E-5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7.2458538694107865E-5</v>
          </cell>
          <cell r="I46">
            <v>7.2998562545481099E-5</v>
          </cell>
          <cell r="J46">
            <v>4.0666262262285802E-5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0.2385028801229401</v>
          </cell>
          <cell r="I47">
            <v>0.25112304892327914</v>
          </cell>
          <cell r="J47">
            <v>0.26975229908514847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9.4440196589962646</v>
          </cell>
          <cell r="I48">
            <v>9.950936434090222</v>
          </cell>
          <cell r="J48">
            <v>10.704624989869087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1.9684452256154601E-4</v>
          </cell>
          <cell r="I49">
            <v>1.3552030676169699E-4</v>
          </cell>
          <cell r="J49">
            <v>1.2830652457599999E-3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2.560931239895398E-3</v>
          </cell>
          <cell r="I50">
            <v>2.6964515466570949E-3</v>
          </cell>
          <cell r="J50">
            <v>2.8964819780453697E-3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8.6963572838161571</v>
          </cell>
          <cell r="I51">
            <v>9.4177218966393248</v>
          </cell>
          <cell r="J51">
            <v>8.3994305799433686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8.6963572838161571</v>
          </cell>
          <cell r="I52">
            <v>9.4177218966393248</v>
          </cell>
          <cell r="J52">
            <v>8.3994305799433686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0.41101995363926502</v>
          </cell>
          <cell r="I53">
            <v>0.224794748293251</v>
          </cell>
          <cell r="J53">
            <v>0.42325935762499201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0.59793998671096305</v>
          </cell>
          <cell r="I54">
            <v>0.64753635488466199</v>
          </cell>
          <cell r="J54">
            <v>0.57752231839872703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2.3531689401216616E-3</v>
          </cell>
          <cell r="I55">
            <v>1.0670574354423943E-3</v>
          </cell>
          <cell r="J55">
            <v>5.0841301222041585E-4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2.3531689401216616E-3</v>
          </cell>
          <cell r="I56">
            <v>1.0670574354423943E-3</v>
          </cell>
          <cell r="J56">
            <v>5.0841301222041585E-4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4.0978525076639903E-5</v>
          </cell>
          <cell r="I57">
            <v>2.9436095052931201E-5</v>
          </cell>
          <cell r="J57">
            <v>2.7664560219369001E-5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2.36223333167024E-4</v>
          </cell>
          <cell r="I58">
            <v>8.8013345294902696E-5</v>
          </cell>
          <cell r="J58">
            <v>4.8726363345793002E-5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1.0633326413943199E-8</v>
          </cell>
          <cell r="I62">
            <v>1.8833952251003598E-9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1.5968898464942293E-4</v>
          </cell>
          <cell r="I63">
            <v>1.1887185066134991E-4</v>
          </cell>
          <cell r="J63">
            <v>5.4541943164762882E-5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1.605556041436336E-2</v>
          </cell>
          <cell r="I64">
            <v>1.1580611181477195E-2</v>
          </cell>
          <cell r="J64">
            <v>4.8864902537463697E-3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2.1755501916481516E-4</v>
          </cell>
          <cell r="I65">
            <v>1.5691885069752304E-4</v>
          </cell>
          <cell r="J65">
            <v>6.6212605064313901E-5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H66">
            <v>0.78650690476507246</v>
          </cell>
          <cell r="I66">
            <v>4.8896434105153229E-2</v>
          </cell>
          <cell r="J66">
            <v>1.719428395409528E-2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H67">
            <v>6.5512794754231767E-3</v>
          </cell>
          <cell r="I67">
            <v>4.1695643076981073E-4</v>
          </cell>
          <cell r="J67">
            <v>1.6303336087478463E-4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H68">
            <v>1.0657275132318053E-2</v>
          </cell>
          <cell r="I68">
            <v>6.625533076579027E-4</v>
          </cell>
          <cell r="J68">
            <v>2.3298487742676524E-4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2.2336531169512956E-4</v>
          </cell>
          <cell r="I69">
            <v>2.6777947446630435E-4</v>
          </cell>
          <cell r="J69">
            <v>2.4655986785964351E-4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2.2336531169512951E-4</v>
          </cell>
          <cell r="I70">
            <v>2.677794744663043E-4</v>
          </cell>
          <cell r="J70">
            <v>2.4655986785964345E-4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2.2421100368667552E-4</v>
          </cell>
          <cell r="I71">
            <v>2.6791075222192337E-4</v>
          </cell>
          <cell r="J71">
            <v>2.4699409895646341E-4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2.2421100368667552E-4</v>
          </cell>
          <cell r="I72">
            <v>2.6791075222192337E-4</v>
          </cell>
          <cell r="J72">
            <v>2.4699409895646341E-4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1.0551144755794699E-3</v>
          </cell>
          <cell r="I73">
            <v>1.00203610779384E-3</v>
          </cell>
          <cell r="J73">
            <v>7.5621826038691604E-4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3.6954185307337454E-3</v>
          </cell>
          <cell r="I74">
            <v>2.9234979110084949E-3</v>
          </cell>
          <cell r="J74">
            <v>1.9283557736791243E-3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454.16057305757687</v>
          </cell>
          <cell r="I75">
            <v>316.71675608319043</v>
          </cell>
          <cell r="J75">
            <v>159.84010596349151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3.5573986785030098</v>
          </cell>
          <cell r="I76">
            <v>2.620505845742962</v>
          </cell>
          <cell r="J76">
            <v>1.4828254466388509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6.1539373043032164</v>
          </cell>
          <cell r="I77">
            <v>4.2915549604768328</v>
          </cell>
          <cell r="J77">
            <v>2.1658550943562478</v>
          </cell>
        </row>
        <row r="78">
          <cell r="A78" t="str">
            <v>T-PHEV-STG_S2</v>
          </cell>
          <cell r="B78" t="str">
            <v>VAR_fout</v>
          </cell>
          <cell r="C78" t="str">
            <v>T-ELC-car-PlgSTGAUXout_S2</v>
          </cell>
          <cell r="H78">
            <v>1.9619398934273015E-3</v>
          </cell>
          <cell r="I78">
            <v>5.7473124888911525E-4</v>
          </cell>
          <cell r="J78">
            <v>3.6549925345531151E-4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T-ELC-car-PlgSTGOut_S2</v>
          </cell>
          <cell r="H79">
            <v>1.9619398934273015E-3</v>
          </cell>
          <cell r="I79">
            <v>5.7473124888911514E-4</v>
          </cell>
          <cell r="J79">
            <v>3.6549925345531151E-4</v>
          </cell>
        </row>
        <row r="80">
          <cell r="A80" t="str">
            <v>T-PHEV-STG_S2</v>
          </cell>
          <cell r="B80" t="str">
            <v>VAR_fin</v>
          </cell>
          <cell r="C80" t="str">
            <v>T-ELC-car-PlgSTGAUXin_S2</v>
          </cell>
          <cell r="H80">
            <v>1.9625106135311501E-3</v>
          </cell>
          <cell r="I80">
            <v>5.7500122863721865E-4</v>
          </cell>
          <cell r="J80">
            <v>3.658913778075909E-4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T-ELC-car-PlgSTGin_S2</v>
          </cell>
          <cell r="H81">
            <v>1.9625106135311501E-3</v>
          </cell>
          <cell r="I81">
            <v>5.7500122863721865E-4</v>
          </cell>
          <cell r="J81">
            <v>3.658913778075909E-4</v>
          </cell>
        </row>
        <row r="82">
          <cell r="A82" t="str">
            <v>T-PHEV-STG_S2</v>
          </cell>
          <cell r="B82" t="str">
            <v>VAR_ncap</v>
          </cell>
          <cell r="C82" t="str">
            <v>-</v>
          </cell>
          <cell r="H82">
            <v>3.37104925334226E-3</v>
          </cell>
          <cell r="I82">
            <v>2.1796822734892001E-3</v>
          </cell>
          <cell r="J82">
            <v>1.47744847951212E-3</v>
          </cell>
        </row>
        <row r="83">
          <cell r="A83" t="str">
            <v>T-PHEV-STG_S2</v>
          </cell>
          <cell r="B83" t="str">
            <v>VAR_cap</v>
          </cell>
          <cell r="C83" t="str">
            <v>-</v>
          </cell>
          <cell r="H83">
            <v>2.1645465042083228E-2</v>
          </cell>
          <cell r="I83">
            <v>1.1506959786958502E-2</v>
          </cell>
          <cell r="J83">
            <v>4.4817719348269327E-3</v>
          </cell>
        </row>
        <row r="84">
          <cell r="A84" t="str">
            <v>T-Plg-GSL-mix_S4</v>
          </cell>
          <cell r="B84" t="str">
            <v>VAR_fout</v>
          </cell>
          <cell r="C84" t="str">
            <v>CO2_T</v>
          </cell>
          <cell r="H84">
            <v>1.5570224202806231</v>
          </cell>
          <cell r="I84">
            <v>7.1380924447677407E-2</v>
          </cell>
          <cell r="J84">
            <v>2.202125219730355E-2</v>
          </cell>
        </row>
        <row r="85">
          <cell r="A85" t="str">
            <v>T-Plg-GSL-mix_S4</v>
          </cell>
          <cell r="B85" t="str">
            <v>VAR_fout</v>
          </cell>
          <cell r="C85" t="str">
            <v>T-PEVmix-ELC_GSL_S4</v>
          </cell>
          <cell r="H85">
            <v>1.1235756936377288E-2</v>
          </cell>
          <cell r="I85">
            <v>5.3887266435847364E-4</v>
          </cell>
          <cell r="J85">
            <v>1.8406284420844558E-4</v>
          </cell>
        </row>
        <row r="86">
          <cell r="A86" t="str">
            <v>T-Plg-GSL-mix_S4</v>
          </cell>
          <cell r="B86" t="str">
            <v>VAR_fin</v>
          </cell>
          <cell r="C86" t="str">
            <v>TGSL</v>
          </cell>
          <cell r="H86">
            <v>2.1097864773450187E-2</v>
          </cell>
          <cell r="I86">
            <v>9.6722119847801483E-4</v>
          </cell>
          <cell r="J86">
            <v>2.9839095118297531E-4</v>
          </cell>
        </row>
        <row r="87">
          <cell r="A87" t="str">
            <v>T-PHEV-STG_S3</v>
          </cell>
          <cell r="B87" t="str">
            <v>VAR_fout</v>
          </cell>
          <cell r="C87" t="str">
            <v>T-ELC-car-PlgSTGAUXout_S3</v>
          </cell>
          <cell r="H87">
            <v>3.550765741911023</v>
          </cell>
          <cell r="I87">
            <v>4.5061818013924526</v>
          </cell>
          <cell r="J87">
            <v>5.0150766820562875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T-ELC-car-PlgSTGOut_S3</v>
          </cell>
          <cell r="H88">
            <v>3.5507657419110226</v>
          </cell>
          <cell r="I88">
            <v>4.5061818013924517</v>
          </cell>
          <cell r="J88">
            <v>5.0150766820562858</v>
          </cell>
        </row>
        <row r="89">
          <cell r="A89" t="str">
            <v>T-PHEV-STG_S3</v>
          </cell>
          <cell r="B89" t="str">
            <v>VAR_fin</v>
          </cell>
          <cell r="C89" t="str">
            <v>T-ELC-car-PlgSTGAUXin_S3</v>
          </cell>
          <cell r="H89">
            <v>3.5511214150549248</v>
          </cell>
          <cell r="I89">
            <v>4.5066325487983221</v>
          </cell>
          <cell r="J89">
            <v>5.0155784110032426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T-ELC-car-PlgSTGin_S3</v>
          </cell>
          <cell r="H90">
            <v>3.5511214150549248</v>
          </cell>
          <cell r="I90">
            <v>4.5066325487983221</v>
          </cell>
          <cell r="J90">
            <v>5.0155784110032426</v>
          </cell>
        </row>
        <row r="91">
          <cell r="A91" t="str">
            <v>T-PHEV-STG_S3</v>
          </cell>
          <cell r="B91" t="str">
            <v>VAR_ncap</v>
          </cell>
          <cell r="C91" t="str">
            <v>-</v>
          </cell>
          <cell r="H91">
            <v>45.178664886478401</v>
          </cell>
          <cell r="I91">
            <v>28.857999338546399</v>
          </cell>
          <cell r="J91">
            <v>51.833725832430403</v>
          </cell>
        </row>
        <row r="92">
          <cell r="A92" t="str">
            <v>T-PHEV-STG_S3</v>
          </cell>
          <cell r="B92" t="str">
            <v>VAR_cap</v>
          </cell>
          <cell r="C92" t="str">
            <v>-</v>
          </cell>
          <cell r="H92">
            <v>72.156126882692192</v>
          </cell>
          <cell r="I92">
            <v>63.941970300893892</v>
          </cell>
          <cell r="J92">
            <v>68.830099731492197</v>
          </cell>
        </row>
        <row r="93">
          <cell r="A93" t="str">
            <v>TFLGV-HYBDSL</v>
          </cell>
          <cell r="B93" t="str">
            <v>VAR_fout</v>
          </cell>
          <cell r="C93" t="str">
            <v>CO2_T</v>
          </cell>
          <cell r="H93">
            <v>439.50965089619535</v>
          </cell>
          <cell r="I93">
            <v>486.46884912553935</v>
          </cell>
          <cell r="J93">
            <v>511.35628426621838</v>
          </cell>
        </row>
        <row r="94">
          <cell r="A94" t="str">
            <v>TFLGV-HYBDSL</v>
          </cell>
          <cell r="B94" t="str">
            <v>VAR_fout</v>
          </cell>
          <cell r="C94" t="str">
            <v>TFLGV</v>
          </cell>
          <cell r="H94">
            <v>2.7627804063894579</v>
          </cell>
          <cell r="I94">
            <v>3.05796835619498</v>
          </cell>
          <cell r="J94">
            <v>3.2144120612006732</v>
          </cell>
        </row>
        <row r="95">
          <cell r="A95" t="str">
            <v>TFLGV-HYBDSL</v>
          </cell>
          <cell r="B95" t="str">
            <v>VAR_fin</v>
          </cell>
          <cell r="C95" t="str">
            <v>TDSL</v>
          </cell>
          <cell r="H95">
            <v>5.9960388935360935</v>
          </cell>
          <cell r="I95">
            <v>6.6366827984384678</v>
          </cell>
          <cell r="J95">
            <v>6.9762112451053095</v>
          </cell>
        </row>
        <row r="96">
          <cell r="A96" t="str">
            <v>TFLGV-HYBDSL</v>
          </cell>
          <cell r="B96" t="str">
            <v>VAR_ncap</v>
          </cell>
          <cell r="C96" t="str">
            <v>-</v>
          </cell>
          <cell r="H96">
            <v>0.1576029786424</v>
          </cell>
          <cell r="I96">
            <v>0.12847913534963401</v>
          </cell>
          <cell r="J96">
            <v>0.226892815933426</v>
          </cell>
        </row>
        <row r="97">
          <cell r="A97" t="str">
            <v>TFLGV-HYBDSL</v>
          </cell>
          <cell r="B97" t="str">
            <v>VAR_cap</v>
          </cell>
          <cell r="C97" t="str">
            <v>-</v>
          </cell>
          <cell r="H97">
            <v>0.27428432477543202</v>
          </cell>
          <cell r="I97">
            <v>0.303152280748272</v>
          </cell>
          <cell r="J97">
            <v>0.31898331376535599</v>
          </cell>
        </row>
        <row r="98">
          <cell r="A98" t="str">
            <v>TFHGV-FCLH2O</v>
          </cell>
          <cell r="B98" t="str">
            <v>VAR_fout</v>
          </cell>
          <cell r="C98" t="str">
            <v>TFHGV</v>
          </cell>
          <cell r="H98">
            <v>8.6452958529649203E-6</v>
          </cell>
          <cell r="I98">
            <v>8.5559806894358294E-6</v>
          </cell>
          <cell r="J98">
            <v>8.2626401473016203E-6</v>
          </cell>
        </row>
        <row r="99">
          <cell r="A99" t="str">
            <v>TFHGV-FCLH2O</v>
          </cell>
          <cell r="B99" t="str">
            <v>VAR_fin</v>
          </cell>
          <cell r="C99" t="str">
            <v>TH2O</v>
          </cell>
          <cell r="H99">
            <v>4.4372932961517288E-5</v>
          </cell>
          <cell r="I99">
            <v>4.3242692581298014E-5</v>
          </cell>
          <cell r="J99">
            <v>3.7744494449869608E-5</v>
          </cell>
        </row>
        <row r="100">
          <cell r="A100" t="str">
            <v>TFHGV-FCLH2O</v>
          </cell>
          <cell r="B100" t="str">
            <v>VAR_ncap</v>
          </cell>
          <cell r="C100" t="str">
            <v>-</v>
          </cell>
          <cell r="H100">
            <v>1.8504730113095599E-7</v>
          </cell>
          <cell r="I100">
            <v>8.2030515596016007E-8</v>
          </cell>
          <cell r="J100">
            <v>1.79896816687474E-7</v>
          </cell>
        </row>
        <row r="101">
          <cell r="A101" t="str">
            <v>TFHGV-FCLH2O</v>
          </cell>
          <cell r="B101" t="str">
            <v>VAR_cap</v>
          </cell>
          <cell r="C101" t="str">
            <v>-</v>
          </cell>
          <cell r="H101">
            <v>1.9611867459824801E-7</v>
          </cell>
          <cell r="I101">
            <v>1.9928790804485668E-7</v>
          </cell>
          <cell r="J101">
            <v>1.94292240006328E-7</v>
          </cell>
        </row>
        <row r="102">
          <cell r="A102" t="str">
            <v>T-PHEV-STG_S4</v>
          </cell>
          <cell r="B102" t="str">
            <v>VAR_fout</v>
          </cell>
          <cell r="C102" t="str">
            <v>T-ELC-car-PlgSTGAUXout_S4</v>
          </cell>
          <cell r="H102">
            <v>4.8845463282043023E-3</v>
          </cell>
          <cell r="I102">
            <v>1.1443809358594431E-3</v>
          </cell>
          <cell r="J102">
            <v>1.0041497955728567E-3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T-ELC-car-PlgSTGOut_S4</v>
          </cell>
          <cell r="H103">
            <v>4.8845463282043023E-3</v>
          </cell>
          <cell r="I103">
            <v>1.1443809358594431E-3</v>
          </cell>
          <cell r="J103">
            <v>1.0041497955728565E-3</v>
          </cell>
        </row>
        <row r="104">
          <cell r="A104" t="str">
            <v>T-PHEV-STG_S4</v>
          </cell>
          <cell r="B104" t="str">
            <v>VAR_fin</v>
          </cell>
          <cell r="C104" t="str">
            <v>T-ELC-car-PlgSTGAUXin_S4</v>
          </cell>
          <cell r="H104">
            <v>4.8856015006883448E-3</v>
          </cell>
          <cell r="I104">
            <v>1.1448993474580005E-3</v>
          </cell>
          <cell r="J104">
            <v>1.0044185381198833E-3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T-ELC-car-PlgSTGin_S4</v>
          </cell>
          <cell r="H105">
            <v>4.8856015006883448E-3</v>
          </cell>
          <cell r="I105">
            <v>1.1448993474580005E-3</v>
          </cell>
          <cell r="J105">
            <v>1.0044185381198833E-3</v>
          </cell>
        </row>
        <row r="106">
          <cell r="A106" t="str">
            <v>T-PHEV-STG_S4</v>
          </cell>
          <cell r="B106" t="str">
            <v>VAR_ncap</v>
          </cell>
          <cell r="C106" t="str">
            <v>-</v>
          </cell>
          <cell r="H106">
            <v>6.6725205260605098E-3</v>
          </cell>
          <cell r="I106">
            <v>4.9317282443790602E-3</v>
          </cell>
          <cell r="J106">
            <v>4.3190725545365002E-3</v>
          </cell>
        </row>
        <row r="107">
          <cell r="A107" t="str">
            <v>T-PHEV-STG_S4</v>
          </cell>
          <cell r="B107" t="str">
            <v>VAR_cap</v>
          </cell>
          <cell r="C107" t="str">
            <v>-</v>
          </cell>
          <cell r="H107">
            <v>2.6887488631305943E-2</v>
          </cell>
          <cell r="I107">
            <v>1.9155814968615747E-2</v>
          </cell>
          <cell r="J107">
            <v>1.0710302617575489E-2</v>
          </cell>
        </row>
        <row r="108">
          <cell r="A108" t="str">
            <v>TFLGV-ICEGSLExt</v>
          </cell>
          <cell r="B108" t="str">
            <v>VAR_fout</v>
          </cell>
          <cell r="C108" t="str">
            <v>CO2_T</v>
          </cell>
        </row>
        <row r="109">
          <cell r="A109" t="str">
            <v>TFLGV-ICEGSLExt</v>
          </cell>
          <cell r="B109" t="str">
            <v>VAR_fout</v>
          </cell>
          <cell r="C109" t="str">
            <v>TFLGV</v>
          </cell>
        </row>
        <row r="110">
          <cell r="A110" t="str">
            <v>TFLGV-ICEGSLExt</v>
          </cell>
          <cell r="B110" t="str">
            <v>VAR_fin</v>
          </cell>
          <cell r="C110" t="str">
            <v>TGSL</v>
          </cell>
        </row>
        <row r="111">
          <cell r="A111" t="str">
            <v>TFLGV-ICEGSLExt</v>
          </cell>
          <cell r="B111" t="str">
            <v>VAR_cap</v>
          </cell>
          <cell r="C111" t="str">
            <v>-</v>
          </cell>
        </row>
        <row r="112">
          <cell r="A112" t="str">
            <v>TFRLFELCEXT</v>
          </cell>
          <cell r="B112" t="str">
            <v>VAR_fout</v>
          </cell>
          <cell r="C112" t="str">
            <v>TFRLF</v>
          </cell>
          <cell r="H112">
            <v>3.3099070152492971E-2</v>
          </cell>
          <cell r="I112">
            <v>3.3881054152630881E-2</v>
          </cell>
          <cell r="J112">
            <v>3.6423620327672594E-2</v>
          </cell>
        </row>
        <row r="113">
          <cell r="A113" t="str">
            <v>TFRLFELCEXT</v>
          </cell>
          <cell r="B113" t="str">
            <v>VAR_fin</v>
          </cell>
          <cell r="C113" t="str">
            <v>TELC</v>
          </cell>
          <cell r="H113">
            <v>1.9815018145169341</v>
          </cell>
          <cell r="I113">
            <v>2.0283159004733542</v>
          </cell>
          <cell r="J113">
            <v>2.1805286202314376</v>
          </cell>
        </row>
        <row r="114">
          <cell r="A114" t="str">
            <v>TFRLFELCEXT</v>
          </cell>
          <cell r="B114" t="str">
            <v>VAR_ncap</v>
          </cell>
          <cell r="C114" t="str">
            <v>-</v>
          </cell>
          <cell r="H114">
            <v>1.34229225535488E-4</v>
          </cell>
          <cell r="I114">
            <v>7.2188854734207302E-5</v>
          </cell>
          <cell r="J114">
            <v>1.49574042217422E-3</v>
          </cell>
        </row>
        <row r="115">
          <cell r="A115" t="str">
            <v>TFRLFELCEXT</v>
          </cell>
          <cell r="B115" t="str">
            <v>VAR_cap</v>
          </cell>
          <cell r="C115" t="str">
            <v>-</v>
          </cell>
          <cell r="H115">
            <v>3.0556213075899159E-3</v>
          </cell>
          <cell r="I115">
            <v>3.1278101623241237E-3</v>
          </cell>
          <cell r="J115">
            <v>3.3625300178575903E-3</v>
          </cell>
        </row>
        <row r="116">
          <cell r="A116" t="str">
            <v>TFLGV-ICEDSLExt</v>
          </cell>
          <cell r="B116" t="str">
            <v>VAR_fout</v>
          </cell>
          <cell r="C116" t="str">
            <v>CO2_T</v>
          </cell>
        </row>
        <row r="117">
          <cell r="A117" t="str">
            <v>TFLGV-ICEDSLExt</v>
          </cell>
          <cell r="B117" t="str">
            <v>VAR_fout</v>
          </cell>
          <cell r="C117" t="str">
            <v>TFLGV</v>
          </cell>
        </row>
        <row r="118">
          <cell r="A118" t="str">
            <v>TFLGV-ICEDSLExt</v>
          </cell>
          <cell r="B118" t="str">
            <v>VAR_fin</v>
          </cell>
          <cell r="C118" t="str">
            <v>TDSL</v>
          </cell>
        </row>
        <row r="119">
          <cell r="A119" t="str">
            <v>TFLGV-ICEDSLExt</v>
          </cell>
          <cell r="B119" t="str">
            <v>VAR_cap</v>
          </cell>
          <cell r="C119" t="str">
            <v>-</v>
          </cell>
        </row>
        <row r="120">
          <cell r="A120" t="str">
            <v>T_C-ICE-NGA-S1</v>
          </cell>
          <cell r="B120" t="str">
            <v>VAR_fout</v>
          </cell>
          <cell r="C120" t="str">
            <v>CO2_T</v>
          </cell>
          <cell r="H120">
            <v>7.648206648343616E-3</v>
          </cell>
          <cell r="I120">
            <v>4.5255531361115594E-3</v>
          </cell>
          <cell r="J120">
            <v>1.6585178182126361E-3</v>
          </cell>
        </row>
        <row r="121">
          <cell r="A121" t="str">
            <v>T_C-ICE-NGA-S1</v>
          </cell>
          <cell r="B121" t="str">
            <v>VAR_fout</v>
          </cell>
          <cell r="C121" t="str">
            <v>TPCAR</v>
          </cell>
          <cell r="H121">
            <v>7.9405774877127256E-5</v>
          </cell>
          <cell r="I121">
            <v>4.9008747912523162E-5</v>
          </cell>
          <cell r="J121">
            <v>2.0013708424602393E-5</v>
          </cell>
        </row>
        <row r="122">
          <cell r="A122" t="str">
            <v>T_C-ICE-NGA-S1</v>
          </cell>
          <cell r="B122" t="str">
            <v>VAR_fin</v>
          </cell>
          <cell r="C122" t="str">
            <v>TNGA</v>
          </cell>
          <cell r="H122">
            <v>1.356065008571561E-4</v>
          </cell>
          <cell r="I122">
            <v>8.0240303831765266E-5</v>
          </cell>
          <cell r="J122">
            <v>2.9406344294550321E-5</v>
          </cell>
        </row>
        <row r="123">
          <cell r="A123" t="str">
            <v>T_C-ICE-NGA-S1</v>
          </cell>
          <cell r="B123" t="str">
            <v>VAR_ncap</v>
          </cell>
          <cell r="C123" t="str">
            <v>-</v>
          </cell>
          <cell r="H123">
            <v>3.4449384903912101E-6</v>
          </cell>
          <cell r="I123">
            <v>2.25695750638455E-6</v>
          </cell>
          <cell r="J123">
            <v>1.1218108760242801E-6</v>
          </cell>
        </row>
        <row r="124">
          <cell r="A124" t="str">
            <v>T_C-ICE-NGA-S1</v>
          </cell>
          <cell r="B124" t="str">
            <v>VAR_cap</v>
          </cell>
          <cell r="C124" t="str">
            <v>-</v>
          </cell>
          <cell r="H124">
            <v>1.145185946663253E-5</v>
          </cell>
          <cell r="I124">
            <v>7.0618415681285304E-6</v>
          </cell>
          <cell r="J124">
            <v>2.9587541651189899E-6</v>
          </cell>
        </row>
        <row r="125">
          <cell r="A125" t="str">
            <v>D-T-ELC-car</v>
          </cell>
          <cell r="B125" t="str">
            <v>VAR_fout</v>
          </cell>
          <cell r="C125" t="str">
            <v>T-ELC-car</v>
          </cell>
          <cell r="H125">
            <v>29.874246106161909</v>
          </cell>
          <cell r="I125">
            <v>30.184199074273504</v>
          </cell>
          <cell r="J125">
            <v>28.74617005307649</v>
          </cell>
        </row>
        <row r="126">
          <cell r="A126" t="str">
            <v>D-T-ELC-car</v>
          </cell>
          <cell r="B126" t="str">
            <v>VAR_fin</v>
          </cell>
          <cell r="C126" t="str">
            <v>TELC</v>
          </cell>
          <cell r="H126">
            <v>29.874246106161909</v>
          </cell>
          <cell r="I126">
            <v>30.184199074273504</v>
          </cell>
          <cell r="J126">
            <v>28.74617005307649</v>
          </cell>
        </row>
        <row r="127">
          <cell r="A127" t="str">
            <v>D-T-ELC-car</v>
          </cell>
          <cell r="B127" t="str">
            <v>VAR_ncap</v>
          </cell>
          <cell r="C127" t="str">
            <v>-</v>
          </cell>
          <cell r="H127">
            <v>11.2528685764918</v>
          </cell>
          <cell r="I127">
            <v>7.3461470562323701</v>
          </cell>
          <cell r="J127">
            <v>17.2062509415045</v>
          </cell>
        </row>
        <row r="128">
          <cell r="A128" t="str">
            <v>D-T-ELC-car</v>
          </cell>
          <cell r="B128" t="str">
            <v>VAR_cap</v>
          </cell>
          <cell r="C128" t="str">
            <v>-</v>
          </cell>
          <cell r="H128">
            <v>21.379591470693406</v>
          </cell>
          <cell r="I128">
            <v>24.791290850617202</v>
          </cell>
          <cell r="J128">
            <v>27.2974993516595</v>
          </cell>
        </row>
        <row r="129">
          <cell r="A129" t="str">
            <v>T_C-ICE-NGA-S2</v>
          </cell>
          <cell r="B129" t="str">
            <v>VAR_fout</v>
          </cell>
          <cell r="C129" t="str">
            <v>CO2_T</v>
          </cell>
          <cell r="H129">
            <v>0.12289536298846031</v>
          </cell>
          <cell r="I129">
            <v>1.2491731216184094E-2</v>
          </cell>
          <cell r="J129">
            <v>4.35109563176955E-3</v>
          </cell>
        </row>
        <row r="130">
          <cell r="A130" t="str">
            <v>T_C-ICE-NGA-S2</v>
          </cell>
          <cell r="B130" t="str">
            <v>VAR_fout</v>
          </cell>
          <cell r="C130" t="str">
            <v>TPCAR</v>
          </cell>
          <cell r="H130">
            <v>1.2214406678724102E-3</v>
          </cell>
          <cell r="I130">
            <v>1.0857551879565244E-4</v>
          </cell>
          <cell r="J130">
            <v>4.1814536357314773E-5</v>
          </cell>
        </row>
        <row r="131">
          <cell r="A131" t="str">
            <v>T_C-ICE-NGA-S2</v>
          </cell>
          <cell r="B131" t="str">
            <v>VAR_fin</v>
          </cell>
          <cell r="C131" t="str">
            <v>TNGA</v>
          </cell>
          <cell r="H131">
            <v>2.1789957976677365E-3</v>
          </cell>
          <cell r="I131">
            <v>2.2148459603163332E-4</v>
          </cell>
          <cell r="J131">
            <v>7.714708566967296E-5</v>
          </cell>
        </row>
        <row r="132">
          <cell r="A132" t="str">
            <v>T_C-ICE-NGA-S2</v>
          </cell>
          <cell r="B132" t="str">
            <v>VAR_ncap</v>
          </cell>
          <cell r="C132" t="str">
            <v>-</v>
          </cell>
          <cell r="H132">
            <v>5.1753387059450299E-6</v>
          </cell>
          <cell r="I132">
            <v>2.8839157009045802E-6</v>
          </cell>
          <cell r="J132">
            <v>1.3940838743782799E-6</v>
          </cell>
        </row>
        <row r="133">
          <cell r="A133" t="str">
            <v>T_C-ICE-NGA-S2</v>
          </cell>
          <cell r="B133" t="str">
            <v>VAR_cap</v>
          </cell>
          <cell r="C133" t="str">
            <v>-</v>
          </cell>
          <cell r="H133">
            <v>1.092063668274074E-4</v>
          </cell>
          <cell r="I133">
            <v>9.4283438481554693E-6</v>
          </cell>
          <cell r="J133">
            <v>3.9401537748168703E-6</v>
          </cell>
        </row>
        <row r="134">
          <cell r="A134" t="str">
            <v>TFLGV-ICEDSL</v>
          </cell>
          <cell r="B134" t="str">
            <v>VAR_fout</v>
          </cell>
          <cell r="C134" t="str">
            <v>CO2_T</v>
          </cell>
          <cell r="H134">
            <v>5.0336568034582599E-2</v>
          </cell>
          <cell r="I134">
            <v>3.0707987268293241E-2</v>
          </cell>
          <cell r="J134">
            <v>1.2235165785333822E-2</v>
          </cell>
        </row>
        <row r="135">
          <cell r="A135" t="str">
            <v>TFLGV-ICEDSL</v>
          </cell>
          <cell r="B135" t="str">
            <v>VAR_fout</v>
          </cell>
          <cell r="C135" t="str">
            <v>TFLGV</v>
          </cell>
          <cell r="H135">
            <v>2.3493684148655442E-4</v>
          </cell>
          <cell r="I135">
            <v>1.4332398530359945E-4</v>
          </cell>
          <cell r="J135">
            <v>5.7105426867716328E-5</v>
          </cell>
        </row>
        <row r="136">
          <cell r="A136" t="str">
            <v>TFLGV-ICEDSL</v>
          </cell>
          <cell r="B136" t="str">
            <v>VAR_fin</v>
          </cell>
          <cell r="C136" t="str">
            <v>TDSL</v>
          </cell>
          <cell r="H136">
            <v>6.8671989133127682E-4</v>
          </cell>
          <cell r="I136">
            <v>4.1893570625229509E-4</v>
          </cell>
          <cell r="J136">
            <v>1.6691904209186674E-4</v>
          </cell>
        </row>
        <row r="137">
          <cell r="A137" t="str">
            <v>TFLGV-ICEDSL</v>
          </cell>
          <cell r="B137" t="str">
            <v>VAR_ncap</v>
          </cell>
          <cell r="C137" t="str">
            <v>-</v>
          </cell>
          <cell r="H137">
            <v>7.0135625411884204E-6</v>
          </cell>
          <cell r="I137">
            <v>4.2130638245318804E-6</v>
          </cell>
          <cell r="J137">
            <v>1.82183563654478E-6</v>
          </cell>
        </row>
        <row r="138">
          <cell r="A138" t="str">
            <v>TFLGV-ICEDSL</v>
          </cell>
          <cell r="B138" t="str">
            <v>VAR_cap</v>
          </cell>
          <cell r="C138" t="str">
            <v>-</v>
          </cell>
          <cell r="H138">
            <v>2.1552847150359498E-5</v>
          </cell>
          <cell r="I138">
            <v>1.29616525482375E-5</v>
          </cell>
          <cell r="J138">
            <v>5.16550995767896E-6</v>
          </cell>
        </row>
        <row r="139">
          <cell r="A139" t="str">
            <v>T_C-ICE-NGA-S3</v>
          </cell>
          <cell r="B139" t="str">
            <v>VAR_fout</v>
          </cell>
          <cell r="C139" t="str">
            <v>CO2_T</v>
          </cell>
          <cell r="H139">
            <v>0.27637244190117904</v>
          </cell>
          <cell r="I139">
            <v>0.1030070320144116</v>
          </cell>
          <cell r="J139">
            <v>2.262902477090574E-2</v>
          </cell>
        </row>
        <row r="140">
          <cell r="A140" t="str">
            <v>T_C-ICE-NGA-S3</v>
          </cell>
          <cell r="B140" t="str">
            <v>VAR_fout</v>
          </cell>
          <cell r="C140" t="str">
            <v>TPCAR</v>
          </cell>
          <cell r="H140">
            <v>2.3444692404524848E-3</v>
          </cell>
          <cell r="I140">
            <v>8.5759467204015566E-4</v>
          </cell>
          <cell r="J140">
            <v>2.070667776318732E-4</v>
          </cell>
        </row>
        <row r="141">
          <cell r="A141" t="str">
            <v>T_C-ICE-NGA-S3</v>
          </cell>
          <cell r="B141" t="str">
            <v>VAR_fin</v>
          </cell>
          <cell r="C141" t="str">
            <v>TNGA</v>
          </cell>
          <cell r="H141">
            <v>4.9002206010847317E-3</v>
          </cell>
          <cell r="I141">
            <v>1.8263658158583598E-3</v>
          </cell>
          <cell r="J141">
            <v>4.0122384345577601E-4</v>
          </cell>
        </row>
        <row r="142">
          <cell r="A142" t="str">
            <v>T_C-ICE-NGA-S3</v>
          </cell>
          <cell r="B142" t="str">
            <v>VAR_ncap</v>
          </cell>
          <cell r="C142" t="str">
            <v>-</v>
          </cell>
          <cell r="H142">
            <v>2.3043262115553101E-5</v>
          </cell>
          <cell r="I142">
            <v>1.05395144092209E-5</v>
          </cell>
          <cell r="J142">
            <v>4.9376247936975498E-6</v>
          </cell>
        </row>
        <row r="143">
          <cell r="A143" t="str">
            <v>T_C-ICE-NGA-S3</v>
          </cell>
          <cell r="B143" t="str">
            <v>VAR_cap</v>
          </cell>
          <cell r="C143" t="str">
            <v>-</v>
          </cell>
          <cell r="H143">
            <v>1.6321367410798961E-4</v>
          </cell>
          <cell r="I143">
            <v>6.0316820141802598E-5</v>
          </cell>
          <cell r="J143">
            <v>1.5296369167837701E-5</v>
          </cell>
        </row>
        <row r="144">
          <cell r="A144" t="str">
            <v>T_C-ICE-NGA-S4</v>
          </cell>
          <cell r="B144" t="str">
            <v>VAR_fout</v>
          </cell>
          <cell r="C144" t="str">
            <v>CO2_T</v>
          </cell>
          <cell r="H144">
            <v>8.1575750375047065</v>
          </cell>
          <cell r="I144">
            <v>8.3755228531821206</v>
          </cell>
          <cell r="J144">
            <v>6.4140909985491081</v>
          </cell>
        </row>
        <row r="145">
          <cell r="A145" t="str">
            <v>T_C-ICE-NGA-S4</v>
          </cell>
          <cell r="B145" t="str">
            <v>VAR_fout</v>
          </cell>
          <cell r="C145" t="str">
            <v>TPCAR</v>
          </cell>
          <cell r="H145">
            <v>6.8752318759058989E-2</v>
          </cell>
          <cell r="I145">
            <v>7.1431785296435762E-2</v>
          </cell>
          <cell r="J145">
            <v>6.4908775288106277E-2</v>
          </cell>
        </row>
        <row r="146">
          <cell r="A146" t="str">
            <v>T_C-ICE-NGA-S4</v>
          </cell>
          <cell r="B146" t="str">
            <v>VAR_fin</v>
          </cell>
          <cell r="C146" t="str">
            <v>TNGA</v>
          </cell>
          <cell r="H146">
            <v>0.14463785527490625</v>
          </cell>
          <cell r="I146">
            <v>0.14850217824791015</v>
          </cell>
          <cell r="J146">
            <v>0.11372501770477118</v>
          </cell>
        </row>
        <row r="147">
          <cell r="A147" t="str">
            <v>T_C-ICE-NGA-S4</v>
          </cell>
          <cell r="B147" t="str">
            <v>VAR_ncap</v>
          </cell>
          <cell r="C147" t="str">
            <v>-</v>
          </cell>
          <cell r="H147">
            <v>4.3002229292352003E-3</v>
          </cell>
          <cell r="I147">
            <v>1.5979904941734501E-3</v>
          </cell>
          <cell r="J147">
            <v>4.4542111509837104E-3</v>
          </cell>
        </row>
        <row r="148">
          <cell r="A148" t="str">
            <v>T_C-ICE-NGA-S4</v>
          </cell>
          <cell r="B148" t="str">
            <v>VAR_cap</v>
          </cell>
          <cell r="C148" t="str">
            <v>-</v>
          </cell>
          <cell r="H148">
            <v>5.4214101700869747E-3</v>
          </cell>
          <cell r="I148">
            <v>5.6284982852377501E-3</v>
          </cell>
          <cell r="J148">
            <v>5.6831201265010404E-3</v>
          </cell>
        </row>
        <row r="149">
          <cell r="A149" t="str">
            <v>T_C-MHY-GSL-S1</v>
          </cell>
          <cell r="B149" t="str">
            <v>VAR_fout</v>
          </cell>
          <cell r="C149" t="str">
            <v>CO2_T</v>
          </cell>
          <cell r="H149">
            <v>18.314329399544565</v>
          </cell>
          <cell r="I149">
            <v>9.0838125460304617</v>
          </cell>
          <cell r="J149">
            <v>7.5574751932519103E-3</v>
          </cell>
        </row>
        <row r="150">
          <cell r="A150" t="str">
            <v>T_C-MHY-GSL-S1</v>
          </cell>
          <cell r="B150" t="str">
            <v>VAR_fout</v>
          </cell>
          <cell r="C150" t="str">
            <v>TPCAR</v>
          </cell>
          <cell r="H150">
            <v>0.1512560130971376</v>
          </cell>
          <cell r="I150">
            <v>7.5041179362510702E-2</v>
          </cell>
          <cell r="J150">
            <v>7.5838630451743113E-5</v>
          </cell>
        </row>
        <row r="151">
          <cell r="A151" t="str">
            <v>T_C-MHY-GSL-S1</v>
          </cell>
          <cell r="B151" t="str">
            <v>VAR_fin</v>
          </cell>
          <cell r="C151" t="str">
            <v>TGSL</v>
          </cell>
          <cell r="H151">
            <v>0.24816164498027912</v>
          </cell>
          <cell r="I151">
            <v>0.12308689086762155</v>
          </cell>
          <cell r="J151">
            <v>1.0240481291669258E-4</v>
          </cell>
        </row>
        <row r="152">
          <cell r="A152" t="str">
            <v>T_C-MHY-GSL-S1</v>
          </cell>
          <cell r="B152" t="str">
            <v>VAR_ncap</v>
          </cell>
          <cell r="C152" t="str">
            <v>-</v>
          </cell>
          <cell r="H152">
            <v>1.9246902490073201E-5</v>
          </cell>
          <cell r="I152">
            <v>9.1618474160062995E-6</v>
          </cell>
          <cell r="J152">
            <v>2.2051957537895201E-6</v>
          </cell>
        </row>
        <row r="153">
          <cell r="A153" t="str">
            <v>T_C-MHY-GSL-S1</v>
          </cell>
          <cell r="B153" t="str">
            <v>VAR_cap</v>
          </cell>
          <cell r="C153" t="str">
            <v>-</v>
          </cell>
          <cell r="H153">
            <v>2.2986214868002602E-2</v>
          </cell>
          <cell r="I153">
            <v>1.14035694751484E-2</v>
          </cell>
          <cell r="J153">
            <v>1.1319934347926801E-5</v>
          </cell>
        </row>
        <row r="154">
          <cell r="A154" t="str">
            <v>T_TRLY_ELC</v>
          </cell>
          <cell r="B154" t="str">
            <v>VAR_fout</v>
          </cell>
          <cell r="C154" t="str">
            <v>TPTRLY</v>
          </cell>
          <cell r="H154">
            <v>3.1931033304286191E-2</v>
          </cell>
          <cell r="I154">
            <v>3.280317966421524E-2</v>
          </cell>
          <cell r="J154">
            <v>3.3869248732860013E-2</v>
          </cell>
        </row>
        <row r="155">
          <cell r="A155" t="str">
            <v>T_TRLY_ELC</v>
          </cell>
          <cell r="B155" t="str">
            <v>VAR_fin</v>
          </cell>
          <cell r="C155" t="str">
            <v>TELC</v>
          </cell>
          <cell r="H155">
            <v>0.47125700201555526</v>
          </cell>
          <cell r="I155">
            <v>0.48412865182977366</v>
          </cell>
          <cell r="J155">
            <v>0.49986232723086516</v>
          </cell>
        </row>
        <row r="156">
          <cell r="A156" t="str">
            <v>T_C-MHY-GSL-S2</v>
          </cell>
          <cell r="B156" t="str">
            <v>VAR_fout</v>
          </cell>
          <cell r="C156" t="str">
            <v>CO2_T</v>
          </cell>
          <cell r="H156">
            <v>3.6722348483500394E-2</v>
          </cell>
          <cell r="I156">
            <v>2.9696590048058233E-2</v>
          </cell>
          <cell r="J156">
            <v>1.0399905311326379E-2</v>
          </cell>
        </row>
        <row r="157">
          <cell r="A157" t="str">
            <v>T_C-MHY-GSL-S2</v>
          </cell>
          <cell r="B157" t="str">
            <v>VAR_fout</v>
          </cell>
          <cell r="C157" t="str">
            <v>TPCAR</v>
          </cell>
          <cell r="H157">
            <v>2.5555971661525985E-4</v>
          </cell>
          <cell r="I157">
            <v>2.2415602189050928E-4</v>
          </cell>
          <cell r="J157">
            <v>8.6848314995477977E-5</v>
          </cell>
        </row>
        <row r="158">
          <cell r="A158" t="str">
            <v>T_C-MHY-GSL-S2</v>
          </cell>
          <cell r="B158" t="str">
            <v>VAR_fin</v>
          </cell>
          <cell r="C158" t="str">
            <v>TGSL</v>
          </cell>
          <cell r="H158">
            <v>4.9759279787940907E-4</v>
          </cell>
          <cell r="I158">
            <v>4.0239281907937909E-4</v>
          </cell>
          <cell r="J158">
            <v>1.4092012616973425E-4</v>
          </cell>
        </row>
        <row r="159">
          <cell r="A159" t="str">
            <v>T_C-MHY-GSL-S2</v>
          </cell>
          <cell r="B159" t="str">
            <v>VAR_ncap</v>
          </cell>
          <cell r="C159" t="str">
            <v>-</v>
          </cell>
          <cell r="H159">
            <v>1.4056227032128E-5</v>
          </cell>
          <cell r="I159">
            <v>6.3556977177791001E-6</v>
          </cell>
          <cell r="J159">
            <v>2.2252768641163099E-6</v>
          </cell>
        </row>
        <row r="160">
          <cell r="A160" t="str">
            <v>T_C-MHY-GSL-S2</v>
          </cell>
          <cell r="B160" t="str">
            <v>VAR_cap</v>
          </cell>
          <cell r="C160" t="str">
            <v>-</v>
          </cell>
          <cell r="H160">
            <v>2.4536459022555101E-5</v>
          </cell>
          <cell r="I160">
            <v>2.16514769740474E-5</v>
          </cell>
          <cell r="J160">
            <v>8.6222221423906807E-6</v>
          </cell>
        </row>
        <row r="161">
          <cell r="A161" t="str">
            <v>T_C-MHY-DSL-S1</v>
          </cell>
          <cell r="B161" t="str">
            <v>VAR_fout</v>
          </cell>
          <cell r="C161" t="str">
            <v>CO2_T</v>
          </cell>
          <cell r="H161">
            <v>14.916041798273547</v>
          </cell>
          <cell r="I161">
            <v>10.720421601835733</v>
          </cell>
          <cell r="J161">
            <v>1.9238414449359902</v>
          </cell>
        </row>
        <row r="162">
          <cell r="A162" t="str">
            <v>T_C-MHY-DSL-S1</v>
          </cell>
          <cell r="B162" t="str">
            <v>VAR_fout</v>
          </cell>
          <cell r="C162" t="str">
            <v>TPCAR</v>
          </cell>
          <cell r="H162">
            <v>0.13331628337877433</v>
          </cell>
          <cell r="I162">
            <v>9.9991584265948744E-2</v>
          </cell>
          <cell r="J162">
            <v>1.9514234335180656E-2</v>
          </cell>
        </row>
        <row r="163">
          <cell r="A163" t="str">
            <v>T_C-MHY-DSL-S1</v>
          </cell>
          <cell r="B163" t="str">
            <v>VAR_fin</v>
          </cell>
          <cell r="C163" t="str">
            <v>TDSL</v>
          </cell>
          <cell r="H163">
            <v>0.20349306682501428</v>
          </cell>
          <cell r="I163">
            <v>0.14625404640976444</v>
          </cell>
          <cell r="J163">
            <v>2.6246131581664219E-2</v>
          </cell>
        </row>
        <row r="164">
          <cell r="A164" t="str">
            <v>T_C-MHY-DSL-S1</v>
          </cell>
          <cell r="B164" t="str">
            <v>VAR_ncap</v>
          </cell>
          <cell r="C164" t="str">
            <v>-</v>
          </cell>
          <cell r="H164">
            <v>4.3203803853753501E-3</v>
          </cell>
          <cell r="I164">
            <v>3.7240375388514599E-3</v>
          </cell>
          <cell r="J164">
            <v>4.1360450796233498E-6</v>
          </cell>
        </row>
        <row r="165">
          <cell r="A165" t="str">
            <v>T_C-MHY-DSL-S1</v>
          </cell>
          <cell r="B165" t="str">
            <v>VAR_cap</v>
          </cell>
          <cell r="C165" t="str">
            <v>-</v>
          </cell>
          <cell r="H165">
            <v>2.02596716884424E-2</v>
          </cell>
          <cell r="I165">
            <v>1.51950928660814E-2</v>
          </cell>
          <cell r="J165">
            <v>2.9652993266898299E-3</v>
          </cell>
        </row>
        <row r="166">
          <cell r="A166" t="str">
            <v>T_C-MHY-GSL-S3</v>
          </cell>
          <cell r="B166" t="str">
            <v>VAR_fout</v>
          </cell>
          <cell r="C166" t="str">
            <v>CO2_T</v>
          </cell>
          <cell r="H166">
            <v>3.3577425903343755E-2</v>
          </cell>
          <cell r="I166">
            <v>2.8984503542002989E-2</v>
          </cell>
          <cell r="J166">
            <v>1.1420951993166041E-2</v>
          </cell>
        </row>
        <row r="167">
          <cell r="A167" t="str">
            <v>T_C-MHY-GSL-S3</v>
          </cell>
          <cell r="B167" t="str">
            <v>VAR_fout</v>
          </cell>
          <cell r="C167" t="str">
            <v>TPCAR</v>
          </cell>
          <cell r="H167">
            <v>2.1583176112781484E-4</v>
          </cell>
          <cell r="I167">
            <v>2.0589894813464801E-4</v>
          </cell>
          <cell r="J167">
            <v>9.2378333557689433E-5</v>
          </cell>
        </row>
        <row r="168">
          <cell r="A168" t="str">
            <v>T_C-MHY-GSL-S3</v>
          </cell>
          <cell r="B168" t="str">
            <v>VAR_fin</v>
          </cell>
          <cell r="C168" t="str">
            <v>TGSL</v>
          </cell>
          <cell r="H168">
            <v>4.5497867077701567E-4</v>
          </cell>
          <cell r="I168">
            <v>3.9274395043364517E-4</v>
          </cell>
          <cell r="J168">
            <v>1.547554470618704E-4</v>
          </cell>
        </row>
        <row r="169">
          <cell r="A169" t="str">
            <v>T_C-MHY-GSL-S3</v>
          </cell>
          <cell r="B169" t="str">
            <v>VAR_ncap</v>
          </cell>
          <cell r="C169" t="str">
            <v>-</v>
          </cell>
          <cell r="H169">
            <v>8.6273235223815993E-6</v>
          </cell>
          <cell r="I169">
            <v>5.8947583525457802E-6</v>
          </cell>
          <cell r="J169">
            <v>2.9794191955050498E-6</v>
          </cell>
        </row>
        <row r="170">
          <cell r="A170" t="str">
            <v>T_C-MHY-GSL-S3</v>
          </cell>
          <cell r="B170" t="str">
            <v>VAR_cap</v>
          </cell>
          <cell r="C170" t="str">
            <v>-</v>
          </cell>
          <cell r="H170">
            <v>1.6660388100135599E-5</v>
          </cell>
          <cell r="I170">
            <v>1.5581749005926799E-5</v>
          </cell>
          <cell r="J170">
            <v>7.6775096940926599E-6</v>
          </cell>
        </row>
        <row r="171">
          <cell r="A171" t="str">
            <v>T_C-MHY-DSL-S2</v>
          </cell>
          <cell r="B171" t="str">
            <v>VAR_fout</v>
          </cell>
          <cell r="C171" t="str">
            <v>CO2_T</v>
          </cell>
          <cell r="H171">
            <v>5.3731791015213207E-2</v>
          </cell>
          <cell r="I171">
            <v>6.7748787371514824E-2</v>
          </cell>
          <cell r="J171">
            <v>2.4854709804457271E-2</v>
          </cell>
        </row>
        <row r="172">
          <cell r="A172" t="str">
            <v>T_C-MHY-DSL-S2</v>
          </cell>
          <cell r="B172" t="str">
            <v>VAR_fout</v>
          </cell>
          <cell r="C172" t="str">
            <v>TPCAR</v>
          </cell>
          <cell r="H172">
            <v>4.0616685260167905E-4</v>
          </cell>
          <cell r="I172">
            <v>5.4612929131766434E-4</v>
          </cell>
          <cell r="J172">
            <v>2.1410311193726704E-4</v>
          </cell>
        </row>
        <row r="173">
          <cell r="A173" t="str">
            <v>T_C-MHY-DSL-S2</v>
          </cell>
          <cell r="B173" t="str">
            <v>VAR_fin</v>
          </cell>
          <cell r="C173" t="str">
            <v>TDSL</v>
          </cell>
          <cell r="H173">
            <v>7.3303944086239108E-4</v>
          </cell>
          <cell r="I173">
            <v>9.242672219851966E-4</v>
          </cell>
          <cell r="J173">
            <v>3.3908198914675618E-4</v>
          </cell>
        </row>
        <row r="174">
          <cell r="A174" t="str">
            <v>T_C-MHY-DSL-S2</v>
          </cell>
          <cell r="B174" t="str">
            <v>VAR_ncap</v>
          </cell>
          <cell r="C174" t="str">
            <v>-</v>
          </cell>
          <cell r="H174">
            <v>3.0227893039790799E-5</v>
          </cell>
          <cell r="I174">
            <v>1.9160758320307901E-5</v>
          </cell>
          <cell r="J174">
            <v>4.8161376493722998E-6</v>
          </cell>
        </row>
        <row r="175">
          <cell r="A175" t="str">
            <v>T_C-MHY-DSL-S2</v>
          </cell>
          <cell r="B175" t="str">
            <v>VAR_cap</v>
          </cell>
          <cell r="C175" t="str">
            <v>-</v>
          </cell>
          <cell r="H175">
            <v>3.92483454684415E-5</v>
          </cell>
          <cell r="I175">
            <v>4.7424874065843397E-5</v>
          </cell>
          <cell r="J175">
            <v>2.1345991039024401E-5</v>
          </cell>
        </row>
        <row r="176">
          <cell r="A176" t="str">
            <v>T_C-MHY-GSL-S4</v>
          </cell>
          <cell r="B176" t="str">
            <v>VAR_fout</v>
          </cell>
          <cell r="C176" t="str">
            <v>CO2_T</v>
          </cell>
          <cell r="H176">
            <v>5.7695741775162448</v>
          </cell>
          <cell r="I176">
            <v>20.134627409481936</v>
          </cell>
          <cell r="J176">
            <v>31.78531141974657</v>
          </cell>
        </row>
        <row r="177">
          <cell r="A177" t="str">
            <v>T_C-MHY-GSL-S4</v>
          </cell>
          <cell r="B177" t="str">
            <v>VAR_fout</v>
          </cell>
          <cell r="C177" t="str">
            <v>TPCAR</v>
          </cell>
          <cell r="H177">
            <v>4.0570189447138111E-2</v>
          </cell>
          <cell r="I177">
            <v>0.15293066297337746</v>
          </cell>
          <cell r="J177">
            <v>0.28821647727600486</v>
          </cell>
        </row>
        <row r="178">
          <cell r="A178" t="str">
            <v>T_C-MHY-GSL-S4</v>
          </cell>
          <cell r="B178" t="str">
            <v>VAR_fin</v>
          </cell>
          <cell r="C178" t="str">
            <v>TGSL</v>
          </cell>
          <cell r="H178">
            <v>7.8178511890464E-2</v>
          </cell>
          <cell r="I178">
            <v>0.27282692966777677</v>
          </cell>
          <cell r="J178">
            <v>0.43069527669033281</v>
          </cell>
        </row>
        <row r="179">
          <cell r="A179" t="str">
            <v>T_C-MHY-GSL-S4</v>
          </cell>
          <cell r="B179" t="str">
            <v>VAR_ncap</v>
          </cell>
          <cell r="C179" t="str">
            <v>-</v>
          </cell>
          <cell r="H179">
            <v>4.6414325348809902E-3</v>
          </cell>
          <cell r="I179">
            <v>1.3786386523859899E-2</v>
          </cell>
          <cell r="J179">
            <v>2.8456454109419702E-2</v>
          </cell>
        </row>
        <row r="180">
          <cell r="A180" t="str">
            <v>T_C-MHY-GSL-S4</v>
          </cell>
          <cell r="B180" t="str">
            <v>VAR_cap</v>
          </cell>
          <cell r="C180" t="str">
            <v>-</v>
          </cell>
          <cell r="H180">
            <v>4.5574775184083899E-3</v>
          </cell>
          <cell r="I180">
            <v>1.71865957466866E-2</v>
          </cell>
          <cell r="J180">
            <v>3.2417104819706999E-2</v>
          </cell>
        </row>
        <row r="181">
          <cell r="A181" t="str">
            <v>T_C-MHY-DSL-S3</v>
          </cell>
          <cell r="B181" t="str">
            <v>VAR_fout</v>
          </cell>
          <cell r="C181" t="str">
            <v>CO2_T</v>
          </cell>
          <cell r="H181">
            <v>5.3764097104473538E-2</v>
          </cell>
          <cell r="I181">
            <v>7.3328236830378737</v>
          </cell>
          <cell r="J181">
            <v>19.23393643798941</v>
          </cell>
        </row>
        <row r="182">
          <cell r="A182" t="str">
            <v>T_C-MHY-DSL-S3</v>
          </cell>
          <cell r="B182" t="str">
            <v>VAR_fout</v>
          </cell>
          <cell r="C182" t="str">
            <v>TPCAR</v>
          </cell>
          <cell r="H182">
            <v>3.7891567286237559E-4</v>
          </cell>
          <cell r="I182">
            <v>5.8727614158035839E-2</v>
          </cell>
          <cell r="J182">
            <v>0.18150201793976217</v>
          </cell>
        </row>
        <row r="183">
          <cell r="A183" t="str">
            <v>T_C-MHY-DSL-S3</v>
          </cell>
          <cell r="B183" t="str">
            <v>VAR_fin</v>
          </cell>
          <cell r="C183" t="str">
            <v>TDSL</v>
          </cell>
          <cell r="H183">
            <v>7.3348017877862938E-4</v>
          </cell>
          <cell r="I183">
            <v>0.10003852227882515</v>
          </cell>
          <cell r="J183">
            <v>0.26240022425633663</v>
          </cell>
        </row>
        <row r="184">
          <cell r="A184" t="str">
            <v>T_C-MHY-DSL-S3</v>
          </cell>
          <cell r="B184" t="str">
            <v>VAR_ncap</v>
          </cell>
          <cell r="C184" t="str">
            <v>-</v>
          </cell>
          <cell r="H184">
            <v>2.0828900275730302E-5</v>
          </cell>
          <cell r="I184">
            <v>4.1887793782258501E-3</v>
          </cell>
          <cell r="J184">
            <v>1.2135912345963701E-2</v>
          </cell>
        </row>
        <row r="185">
          <cell r="A185" t="str">
            <v>T_C-MHY-DSL-S3</v>
          </cell>
          <cell r="B185" t="str">
            <v>VAR_cap</v>
          </cell>
          <cell r="C185" t="str">
            <v>-</v>
          </cell>
          <cell r="H185">
            <v>2.76067229897747E-5</v>
          </cell>
          <cell r="I185">
            <v>4.0391801529296801E-3</v>
          </cell>
          <cell r="J185">
            <v>1.2481072401589801E-2</v>
          </cell>
        </row>
        <row r="186">
          <cell r="A186" t="str">
            <v>T_B_c-HYBDSL-S1</v>
          </cell>
          <cell r="B186" t="str">
            <v>VAR_fout</v>
          </cell>
          <cell r="C186" t="str">
            <v>CO2_T</v>
          </cell>
          <cell r="H186">
            <v>0.26272304033165261</v>
          </cell>
          <cell r="I186">
            <v>0.11542051360032821</v>
          </cell>
          <cell r="J186">
            <v>5.316641484685702</v>
          </cell>
        </row>
        <row r="187">
          <cell r="A187" t="str">
            <v>T_B_c-HYBDSL-S1</v>
          </cell>
          <cell r="B187" t="str">
            <v>VAR_fout</v>
          </cell>
          <cell r="C187" t="str">
            <v>TPBSc</v>
          </cell>
          <cell r="H187">
            <v>6.6239425164844564E-4</v>
          </cell>
          <cell r="I187">
            <v>3.0687808543233017E-4</v>
          </cell>
          <cell r="J187">
            <v>1.6306708218202907E-2</v>
          </cell>
        </row>
        <row r="188">
          <cell r="A188" t="str">
            <v>T_B_c-HYBDSL-S1</v>
          </cell>
          <cell r="B188" t="str">
            <v>VAR_fin</v>
          </cell>
          <cell r="C188" t="str">
            <v>TDSL</v>
          </cell>
          <cell r="H188">
            <v>3.5842161027510584E-3</v>
          </cell>
          <cell r="I188">
            <v>1.5746318362937011E-3</v>
          </cell>
          <cell r="J188">
            <v>7.2532625984798219E-2</v>
          </cell>
        </row>
        <row r="189">
          <cell r="A189" t="str">
            <v>T_B_c-HYBDSL-S1</v>
          </cell>
          <cell r="B189" t="str">
            <v>VAR_ncap</v>
          </cell>
          <cell r="C189" t="str">
            <v>-</v>
          </cell>
          <cell r="H189">
            <v>2.5088945943540199E-6</v>
          </cell>
          <cell r="I189">
            <v>2.3908083296881301E-6</v>
          </cell>
          <cell r="J189">
            <v>3.5280283541850601E-4</v>
          </cell>
        </row>
        <row r="190">
          <cell r="A190" t="str">
            <v>T_B_c-HYBDSL-S1</v>
          </cell>
          <cell r="B190" t="str">
            <v>VAR_cap</v>
          </cell>
          <cell r="C190" t="str">
            <v>-</v>
          </cell>
          <cell r="H190">
            <v>1.4628270476235098E-5</v>
          </cell>
          <cell r="I190">
            <v>6.8239298277037682E-6</v>
          </cell>
          <cell r="J190">
            <v>3.5444212093420699E-4</v>
          </cell>
        </row>
        <row r="191">
          <cell r="A191" t="str">
            <v>T_C-MHY-DSL-S4</v>
          </cell>
          <cell r="B191" t="str">
            <v>VAR_fout</v>
          </cell>
          <cell r="C191" t="str">
            <v>CO2_T</v>
          </cell>
          <cell r="H191">
            <v>1.684592327488383E-2</v>
          </cell>
          <cell r="I191">
            <v>1.9999840681850456E-2</v>
          </cell>
          <cell r="J191">
            <v>1.26624542529147E-2</v>
          </cell>
        </row>
        <row r="192">
          <cell r="A192" t="str">
            <v>T_C-MHY-DSL-S4</v>
          </cell>
          <cell r="B192" t="str">
            <v>VAR_fout</v>
          </cell>
          <cell r="C192" t="str">
            <v>TPCAR</v>
          </cell>
          <cell r="H192">
            <v>1.0930750999492084E-4</v>
          </cell>
          <cell r="I192">
            <v>1.4274491945292849E-4</v>
          </cell>
          <cell r="J192">
            <v>1.0321545822643029E-4</v>
          </cell>
        </row>
        <row r="193">
          <cell r="A193" t="str">
            <v>T_C-MHY-DSL-S4</v>
          </cell>
          <cell r="B193" t="str">
            <v>VAR_fin</v>
          </cell>
          <cell r="C193" t="str">
            <v>TDSL</v>
          </cell>
          <cell r="H193">
            <v>2.298215999302022E-4</v>
          </cell>
          <cell r="I193">
            <v>2.7284912253547648E-4</v>
          </cell>
          <cell r="J193">
            <v>1.7274835270006411E-4</v>
          </cell>
        </row>
        <row r="194">
          <cell r="A194" t="str">
            <v>T_C-MHY-DSL-S4</v>
          </cell>
          <cell r="B194" t="str">
            <v>VAR_ncap</v>
          </cell>
          <cell r="C194" t="str">
            <v>-</v>
          </cell>
          <cell r="H194">
            <v>5.9042699409794701E-6</v>
          </cell>
          <cell r="I194">
            <v>6.3146439565521201E-6</v>
          </cell>
          <cell r="J194">
            <v>5.1670796497155999E-6</v>
          </cell>
        </row>
        <row r="195">
          <cell r="A195" t="str">
            <v>T_C-MHY-DSL-S4</v>
          </cell>
          <cell r="B195" t="str">
            <v>VAR_cap</v>
          </cell>
          <cell r="C195" t="str">
            <v>-</v>
          </cell>
          <cell r="H195">
            <v>1.0106053817838699E-5</v>
          </cell>
          <cell r="I195">
            <v>1.2417664019587099E-5</v>
          </cell>
          <cell r="J195">
            <v>9.0771699592672407E-6</v>
          </cell>
        </row>
        <row r="196">
          <cell r="A196" t="str">
            <v>T_B_c-HYBDSL-S2</v>
          </cell>
          <cell r="B196" t="str">
            <v>VAR_fout</v>
          </cell>
          <cell r="C196" t="str">
            <v>CO2_T</v>
          </cell>
          <cell r="H196">
            <v>14.718154835130315</v>
          </cell>
          <cell r="I196">
            <v>26.457463202255681</v>
          </cell>
          <cell r="J196">
            <v>26.009349606179839</v>
          </cell>
        </row>
        <row r="197">
          <cell r="A197" t="str">
            <v>T_B_c-HYBDSL-S2</v>
          </cell>
          <cell r="B197" t="str">
            <v>VAR_fout</v>
          </cell>
          <cell r="C197" t="str">
            <v>TPBSc</v>
          </cell>
          <cell r="H197">
            <v>2.7985701238704499E-2</v>
          </cell>
          <cell r="I197">
            <v>5.1483242291804704E-2</v>
          </cell>
          <cell r="J197">
            <v>5.5267527085795298E-2</v>
          </cell>
        </row>
        <row r="198">
          <cell r="A198" t="str">
            <v>T_B_c-HYBDSL-S2</v>
          </cell>
          <cell r="B198" t="str">
            <v>VAR_fin</v>
          </cell>
          <cell r="C198" t="str">
            <v>TDSL</v>
          </cell>
          <cell r="H198">
            <v>0.20079338110682562</v>
          </cell>
          <cell r="I198">
            <v>0.36094765623814051</v>
          </cell>
          <cell r="J198">
            <v>0.35483423746493681</v>
          </cell>
        </row>
        <row r="199">
          <cell r="A199" t="str">
            <v>T_B_c-HYBDSL-S2</v>
          </cell>
          <cell r="B199" t="str">
            <v>VAR_ncap</v>
          </cell>
          <cell r="C199" t="str">
            <v>-</v>
          </cell>
          <cell r="H199">
            <v>6.0663039119372405E-4</v>
          </cell>
          <cell r="I199">
            <v>5.1188885743247805E-4</v>
          </cell>
          <cell r="J199">
            <v>8.3780490931985199E-4</v>
          </cell>
        </row>
        <row r="200">
          <cell r="A200" t="str">
            <v>T_B_c-HYBDSL-S2</v>
          </cell>
          <cell r="B200" t="str">
            <v>VAR_cap</v>
          </cell>
          <cell r="C200" t="str">
            <v>-</v>
          </cell>
          <cell r="H200">
            <v>6.0818003267431599E-4</v>
          </cell>
          <cell r="I200">
            <v>1.11875372244765E-3</v>
          </cell>
          <cell r="J200">
            <v>1.2009766193052699E-3</v>
          </cell>
        </row>
        <row r="201">
          <cell r="A201" t="str">
            <v>T_C-BATELCEXT</v>
          </cell>
          <cell r="B201" t="str">
            <v>VAR_fout</v>
          </cell>
          <cell r="C201" t="str">
            <v>TPCAR</v>
          </cell>
        </row>
        <row r="202">
          <cell r="A202" t="str">
            <v>T_C-BATELCEXT</v>
          </cell>
          <cell r="B202" t="str">
            <v>VAR_fin</v>
          </cell>
          <cell r="C202" t="str">
            <v>T-ELC-car</v>
          </cell>
        </row>
        <row r="203">
          <cell r="A203" t="str">
            <v>T_C-BATELCEXT</v>
          </cell>
          <cell r="B203" t="str">
            <v>VAR_cap</v>
          </cell>
          <cell r="C203" t="str">
            <v>-</v>
          </cell>
        </row>
        <row r="204">
          <cell r="A204" t="str">
            <v>D-TDSL</v>
          </cell>
          <cell r="B204" t="str">
            <v>VAR_fout</v>
          </cell>
          <cell r="C204" t="str">
            <v>CO2</v>
          </cell>
          <cell r="H204">
            <v>3742.1207353957702</v>
          </cell>
          <cell r="I204">
            <v>3654.4356658202</v>
          </cell>
          <cell r="J204">
            <v>3452.6944295349999</v>
          </cell>
        </row>
        <row r="205">
          <cell r="A205" t="str">
            <v>D-TDSL</v>
          </cell>
          <cell r="B205" t="str">
            <v>VAR_fout</v>
          </cell>
          <cell r="C205" t="str">
            <v>TDSL</v>
          </cell>
          <cell r="H205">
            <v>50.301857259983834</v>
          </cell>
          <cell r="I205">
            <v>49.123188220285996</v>
          </cell>
          <cell r="J205">
            <v>46.41136794813832</v>
          </cell>
        </row>
        <row r="206">
          <cell r="A206" t="str">
            <v>D-TDSL</v>
          </cell>
          <cell r="B206" t="str">
            <v>VAR_fin</v>
          </cell>
          <cell r="C206" t="str">
            <v>DSL</v>
          </cell>
          <cell r="H206">
            <v>51.052124630228811</v>
          </cell>
          <cell r="I206">
            <v>49.855875386360132</v>
          </cell>
          <cell r="J206">
            <v>47.103607497066932</v>
          </cell>
        </row>
        <row r="207">
          <cell r="A207" t="str">
            <v>T_B_c-HYBDSL-S3</v>
          </cell>
          <cell r="B207" t="str">
            <v>VAR_fout</v>
          </cell>
          <cell r="C207" t="str">
            <v>CO2_T</v>
          </cell>
          <cell r="H207">
            <v>4.9857179591540568</v>
          </cell>
          <cell r="I207">
            <v>9.0428316581096695</v>
          </cell>
          <cell r="J207">
            <v>7.9930862599410997</v>
          </cell>
        </row>
        <row r="208">
          <cell r="A208" t="str">
            <v>T_B_c-HYBDSL-S3</v>
          </cell>
          <cell r="B208" t="str">
            <v>VAR_fout</v>
          </cell>
          <cell r="C208" t="str">
            <v>TPBSc</v>
          </cell>
          <cell r="H208">
            <v>6.3769712987042267E-3</v>
          </cell>
          <cell r="I208">
            <v>1.1844300544846626E-2</v>
          </cell>
          <cell r="J208">
            <v>1.1658943316658106E-2</v>
          </cell>
        </row>
        <row r="209">
          <cell r="A209" t="str">
            <v>T_B_c-HYBDSL-S3</v>
          </cell>
          <cell r="B209" t="str">
            <v>VAR_fin</v>
          </cell>
          <cell r="C209" t="str">
            <v>TDSL</v>
          </cell>
          <cell r="H209">
            <v>6.8017980343165807E-2</v>
          </cell>
          <cell r="I209">
            <v>0.12336741689099147</v>
          </cell>
          <cell r="J209">
            <v>0.10904619727068349</v>
          </cell>
        </row>
        <row r="210">
          <cell r="A210" t="str">
            <v>T_B_c-HYBDSL-S3</v>
          </cell>
          <cell r="B210" t="str">
            <v>VAR_ncap</v>
          </cell>
          <cell r="C210" t="str">
            <v>-</v>
          </cell>
          <cell r="H210">
            <v>1.3807944154418201E-4</v>
          </cell>
          <cell r="I210">
            <v>1.19308671924157E-4</v>
          </cell>
          <cell r="J210">
            <v>2.1248951661109001E-4</v>
          </cell>
        </row>
        <row r="211">
          <cell r="A211" t="str">
            <v>T_B_c-HYBDSL-S3</v>
          </cell>
          <cell r="B211" t="str">
            <v>VAR_cap</v>
          </cell>
          <cell r="C211" t="str">
            <v>-</v>
          </cell>
          <cell r="H211">
            <v>1.3859204954328499E-4</v>
          </cell>
          <cell r="I211">
            <v>2.57388113468339E-4</v>
          </cell>
          <cell r="J211">
            <v>2.5335527166596401E-4</v>
          </cell>
        </row>
        <row r="212">
          <cell r="A212" t="str">
            <v>T-Bat-Car-STG_S1</v>
          </cell>
          <cell r="B212" t="str">
            <v>VAR_fout</v>
          </cell>
          <cell r="C212" t="str">
            <v>T-ELC-car-BatSTGAUXout_S1</v>
          </cell>
          <cell r="H212">
            <v>2.4057737783820801E-3</v>
          </cell>
          <cell r="I212">
            <v>1.7352219550400512E-2</v>
          </cell>
          <cell r="J212">
            <v>0.59357188536597183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T-ELC-car-BatSTGOut_S1</v>
          </cell>
          <cell r="H213">
            <v>2.4057737783820801E-3</v>
          </cell>
          <cell r="I213">
            <v>1.7352219550400512E-2</v>
          </cell>
          <cell r="J213">
            <v>0.59357188536597183</v>
          </cell>
        </row>
        <row r="214">
          <cell r="A214" t="str">
            <v>T-Bat-Car-STG_S1</v>
          </cell>
          <cell r="B214" t="str">
            <v>VAR_fin</v>
          </cell>
          <cell r="C214" t="str">
            <v>T-ELC-car-BatSTGAUXin_S1</v>
          </cell>
          <cell r="H214">
            <v>2.4095664055901037E-3</v>
          </cell>
          <cell r="I214">
            <v>1.7356703430813806E-2</v>
          </cell>
          <cell r="J214">
            <v>0.59363370698088014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T-ELC-car-BatSTGin_S1</v>
          </cell>
          <cell r="H215">
            <v>2.4095664055901037E-3</v>
          </cell>
          <cell r="I215">
            <v>1.7356703430813806E-2</v>
          </cell>
          <cell r="J215">
            <v>0.59363370698088014</v>
          </cell>
        </row>
        <row r="216">
          <cell r="A216" t="str">
            <v>T-Bat-Car-STG_S1</v>
          </cell>
          <cell r="B216" t="str">
            <v>VAR_ncap</v>
          </cell>
          <cell r="C216" t="str">
            <v>-</v>
          </cell>
          <cell r="H216">
            <v>3.85949098792458E-3</v>
          </cell>
          <cell r="I216">
            <v>3.5993631682545699E-2</v>
          </cell>
          <cell r="J216">
            <v>14.181796839087699</v>
          </cell>
        </row>
        <row r="217">
          <cell r="A217" t="str">
            <v>T-Bat-Car-STG_S1</v>
          </cell>
          <cell r="B217" t="str">
            <v>VAR_cap</v>
          </cell>
          <cell r="C217" t="str">
            <v>-</v>
          </cell>
          <cell r="H217">
            <v>2.4751490810742908E-2</v>
          </cell>
          <cell r="I217">
            <v>4.4222143884091084E-2</v>
          </cell>
          <cell r="J217">
            <v>12.122852111592954</v>
          </cell>
        </row>
        <row r="218">
          <cell r="A218" t="str">
            <v>T_B_c-HYBDSL-S4</v>
          </cell>
          <cell r="B218" t="str">
            <v>VAR_fout</v>
          </cell>
          <cell r="C218" t="str">
            <v>CO2_T</v>
          </cell>
          <cell r="H218">
            <v>4.6696569503496399E-5</v>
          </cell>
        </row>
        <row r="219">
          <cell r="A219" t="str">
            <v>T_B_c-HYBDSL-S4</v>
          </cell>
          <cell r="B219" t="str">
            <v>VAR_fout</v>
          </cell>
          <cell r="C219" t="str">
            <v>TPBSc</v>
          </cell>
          <cell r="H219">
            <v>4.0324333062455896E-8</v>
          </cell>
        </row>
        <row r="220">
          <cell r="A220" t="str">
            <v>T_B_c-HYBDSL-S4</v>
          </cell>
          <cell r="B220" t="str">
            <v>VAR_fin</v>
          </cell>
          <cell r="C220" t="str">
            <v>TDSL</v>
          </cell>
          <cell r="H220">
            <v>6.3706097549108398E-7</v>
          </cell>
        </row>
        <row r="221">
          <cell r="A221" t="str">
            <v>T_B_c-HYBDSL-S4</v>
          </cell>
          <cell r="B221" t="str">
            <v>VAR_ncap</v>
          </cell>
          <cell r="C221" t="str">
            <v>-</v>
          </cell>
          <cell r="H221">
            <v>1.24143057510319E-8</v>
          </cell>
          <cell r="I221">
            <v>1.1306186245442899E-8</v>
          </cell>
        </row>
        <row r="222">
          <cell r="A222" t="str">
            <v>T_B_c-HYBDSL-S4</v>
          </cell>
          <cell r="B222" t="str">
            <v>VAR_cap</v>
          </cell>
          <cell r="C222" t="str">
            <v>-</v>
          </cell>
          <cell r="H222">
            <v>1.24143057510319E-8</v>
          </cell>
          <cell r="I222">
            <v>1.9784987117278498E-8</v>
          </cell>
          <cell r="J222">
            <v>1.9841072062317302E-9</v>
          </cell>
        </row>
        <row r="223">
          <cell r="A223" t="str">
            <v>TFHGV-ICEDSLExt</v>
          </cell>
          <cell r="B223" t="str">
            <v>VAR_fout</v>
          </cell>
          <cell r="C223" t="str">
            <v>CO2_T</v>
          </cell>
        </row>
        <row r="224">
          <cell r="A224" t="str">
            <v>TFHGV-ICEDSLExt</v>
          </cell>
          <cell r="B224" t="str">
            <v>VAR_fout</v>
          </cell>
          <cell r="C224" t="str">
            <v>TFHGV</v>
          </cell>
        </row>
        <row r="225">
          <cell r="A225" t="str">
            <v>TFHGV-ICEDSLExt</v>
          </cell>
          <cell r="B225" t="str">
            <v>VAR_fin</v>
          </cell>
          <cell r="C225" t="str">
            <v>TDSL</v>
          </cell>
        </row>
        <row r="226">
          <cell r="A226" t="str">
            <v>TFHGV-ICEDSLExt</v>
          </cell>
          <cell r="B226" t="str">
            <v>VAR_cap</v>
          </cell>
          <cell r="C226" t="str">
            <v>-</v>
          </cell>
        </row>
        <row r="227">
          <cell r="A227" t="str">
            <v>TPSHPGSLEXT</v>
          </cell>
          <cell r="B227" t="str">
            <v>VAR_fout</v>
          </cell>
          <cell r="C227" t="str">
            <v>TPSHP</v>
          </cell>
          <cell r="H227">
            <v>1.3169733390177E-5</v>
          </cell>
          <cell r="I227">
            <v>6.1453972551047902E-6</v>
          </cell>
        </row>
        <row r="228">
          <cell r="A228" t="str">
            <v>TPSHPGSLEXT</v>
          </cell>
          <cell r="B228" t="str">
            <v>VAR_fout</v>
          </cell>
          <cell r="C228" t="str">
            <v>CO2_T</v>
          </cell>
          <cell r="H228">
            <v>1.0722784293410699E-3</v>
          </cell>
          <cell r="I228">
            <v>5.00357655022513E-4</v>
          </cell>
        </row>
        <row r="229">
          <cell r="A229" t="str">
            <v>TPSHPGSLEXT</v>
          </cell>
          <cell r="B229" t="str">
            <v>VAR_fin</v>
          </cell>
          <cell r="C229" t="str">
            <v>TGSL</v>
          </cell>
          <cell r="H229">
            <v>1.4529518012751557E-5</v>
          </cell>
          <cell r="I229">
            <v>6.7799140246953075E-6</v>
          </cell>
        </row>
        <row r="230">
          <cell r="A230" t="str">
            <v>TPSHPGSLEXT</v>
          </cell>
          <cell r="B230" t="str">
            <v>VAR_ncap</v>
          </cell>
          <cell r="C230" t="str">
            <v>-</v>
          </cell>
          <cell r="H230">
            <v>1.1955811798516999E-6</v>
          </cell>
          <cell r="I230">
            <v>1.0353676829285799E-6</v>
          </cell>
          <cell r="J230">
            <v>2.2485505014957099E-7</v>
          </cell>
        </row>
        <row r="231">
          <cell r="A231" t="str">
            <v>TPSHPGSLEXT</v>
          </cell>
          <cell r="B231" t="str">
            <v>VAR_cap</v>
          </cell>
          <cell r="C231" t="str">
            <v>-</v>
          </cell>
          <cell r="H231">
            <v>1.2595874235188376E-5</v>
          </cell>
          <cell r="I231">
            <v>5.5673396091027172E-6</v>
          </cell>
          <cell r="J231">
            <v>4.9436453774624988E-7</v>
          </cell>
        </row>
        <row r="232">
          <cell r="A232" t="str">
            <v>T-Bat-Car-STG_S2</v>
          </cell>
          <cell r="B232" t="str">
            <v>VAR_fout</v>
          </cell>
          <cell r="C232" t="str">
            <v>T-ELC-car-BatSTGAUXout_S2</v>
          </cell>
          <cell r="H232">
            <v>10.340909415791016</v>
          </cell>
          <cell r="I232">
            <v>11.354206719535881</v>
          </cell>
          <cell r="J232">
            <v>9.7046092104795605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T-ELC-car-BatSTGOut_S2</v>
          </cell>
          <cell r="H233">
            <v>10.340909415791016</v>
          </cell>
          <cell r="I233">
            <v>11.354206719535881</v>
          </cell>
          <cell r="J233">
            <v>9.7046092104795587</v>
          </cell>
        </row>
        <row r="234">
          <cell r="A234" t="str">
            <v>T-Bat-Car-STG_S2</v>
          </cell>
          <cell r="B234" t="str">
            <v>VAR_fin</v>
          </cell>
          <cell r="C234" t="str">
            <v>T-ELC-car-BatSTGAUXin_S2</v>
          </cell>
          <cell r="H234">
            <v>10.341946803810417</v>
          </cell>
          <cell r="I234">
            <v>11.355345123569931</v>
          </cell>
          <cell r="J234">
            <v>9.7055819471202209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T-ELC-car-BatSTGin_S2</v>
          </cell>
          <cell r="H235">
            <v>10.341946803810417</v>
          </cell>
          <cell r="I235">
            <v>11.355345123569931</v>
          </cell>
          <cell r="J235">
            <v>9.7055819471202209</v>
          </cell>
        </row>
        <row r="236">
          <cell r="A236" t="str">
            <v>T-Bat-Car-STG_S2</v>
          </cell>
          <cell r="B236" t="str">
            <v>VAR_ncap</v>
          </cell>
          <cell r="C236" t="str">
            <v>-</v>
          </cell>
          <cell r="H236">
            <v>129.29009628863199</v>
          </cell>
          <cell r="I236">
            <v>107.391838458725</v>
          </cell>
          <cell r="J236">
            <v>152.55138415968801</v>
          </cell>
        </row>
        <row r="237">
          <cell r="A237" t="str">
            <v>T-Bat-Car-STG_S2</v>
          </cell>
          <cell r="B237" t="str">
            <v>VAR_cap</v>
          </cell>
          <cell r="C237" t="str">
            <v>-</v>
          </cell>
          <cell r="H237">
            <v>164.17328212200138</v>
          </cell>
          <cell r="I237">
            <v>164.34440051182128</v>
          </cell>
          <cell r="J237">
            <v>165.26952146513941</v>
          </cell>
        </row>
        <row r="238">
          <cell r="A238" t="str">
            <v>T_TW-ICEGSL-S1</v>
          </cell>
          <cell r="B238" t="str">
            <v>VAR_fout</v>
          </cell>
          <cell r="C238" t="str">
            <v>CO2_T</v>
          </cell>
          <cell r="H238">
            <v>64.245629941177825</v>
          </cell>
          <cell r="I238">
            <v>67.281948563148418</v>
          </cell>
          <cell r="J238">
            <v>66.143755532060027</v>
          </cell>
        </row>
        <row r="239">
          <cell r="A239" t="str">
            <v>T_TW-ICEGSL-S1</v>
          </cell>
          <cell r="B239" t="str">
            <v>VAR_fout</v>
          </cell>
          <cell r="C239" t="str">
            <v>TPTWL</v>
          </cell>
          <cell r="H239">
            <v>1.762608632473837</v>
          </cell>
          <cell r="I239">
            <v>1.8834518412754848</v>
          </cell>
          <cell r="J239">
            <v>1.935971818045112</v>
          </cell>
        </row>
        <row r="240">
          <cell r="A240" t="str">
            <v>T_TW-ICEGSL-S1</v>
          </cell>
          <cell r="B240" t="str">
            <v>VAR_fin</v>
          </cell>
          <cell r="C240" t="str">
            <v>TGSL</v>
          </cell>
          <cell r="H240">
            <v>0.87053699107287064</v>
          </cell>
          <cell r="I240">
            <v>0.91167951982585893</v>
          </cell>
          <cell r="J240">
            <v>0.89625685002791444</v>
          </cell>
        </row>
        <row r="241">
          <cell r="A241" t="str">
            <v>T_TW-ICEGSL-S1</v>
          </cell>
          <cell r="B241" t="str">
            <v>VAR_ncap</v>
          </cell>
          <cell r="C241" t="str">
            <v>-</v>
          </cell>
          <cell r="H241">
            <v>0.39563923175958099</v>
          </cell>
          <cell r="I241">
            <v>0.31907903291127099</v>
          </cell>
          <cell r="J241">
            <v>0.58067181854475702</v>
          </cell>
        </row>
        <row r="242">
          <cell r="A242" t="str">
            <v>T_TW-ICEGSL-S1</v>
          </cell>
          <cell r="B242" t="str">
            <v>VAR_cap</v>
          </cell>
          <cell r="C242" t="str">
            <v>-</v>
          </cell>
          <cell r="H242">
            <v>0.69162203559827562</v>
          </cell>
          <cell r="I242">
            <v>0.75665235126642427</v>
          </cell>
          <cell r="J242">
            <v>0.8101218018079277</v>
          </cell>
        </row>
        <row r="243">
          <cell r="A243" t="str">
            <v>TPSHPDSLEXT</v>
          </cell>
          <cell r="B243" t="str">
            <v>VAR_fout</v>
          </cell>
          <cell r="C243" t="str">
            <v>TPSHP</v>
          </cell>
          <cell r="H243">
            <v>16.0620980509429</v>
          </cell>
          <cell r="I243">
            <v>16.062093350444002</v>
          </cell>
          <cell r="J243">
            <v>16.062166594764999</v>
          </cell>
        </row>
        <row r="244">
          <cell r="A244" t="str">
            <v>TPSHPDSLEXT</v>
          </cell>
          <cell r="B244" t="str">
            <v>VAR_fout</v>
          </cell>
          <cell r="C244" t="str">
            <v>CO2_T</v>
          </cell>
          <cell r="H244">
            <v>1191.3263066223899</v>
          </cell>
          <cell r="I244">
            <v>1191.3259579862499</v>
          </cell>
          <cell r="J244">
            <v>1191.3313905197899</v>
          </cell>
        </row>
        <row r="245">
          <cell r="A245" t="str">
            <v>TPSHPDSLEXT</v>
          </cell>
          <cell r="B245" t="str">
            <v>VAR_fin</v>
          </cell>
          <cell r="C245" t="str">
            <v>TDSL</v>
          </cell>
          <cell r="H245">
            <v>16.252746338641213</v>
          </cell>
          <cell r="I245">
            <v>16.252741582350048</v>
          </cell>
          <cell r="J245">
            <v>16.252815696040809</v>
          </cell>
        </row>
        <row r="246">
          <cell r="A246" t="str">
            <v>TPSHPDSLEXT</v>
          </cell>
          <cell r="B246" t="str">
            <v>VAR_ncap</v>
          </cell>
          <cell r="C246" t="str">
            <v>-</v>
          </cell>
          <cell r="H246">
            <v>1.9601600142343798E-6</v>
          </cell>
          <cell r="I246">
            <v>10.4415815450536</v>
          </cell>
          <cell r="J246">
            <v>5.62057978367032</v>
          </cell>
        </row>
        <row r="247">
          <cell r="A247" t="str">
            <v>TPSHPDSLEXT</v>
          </cell>
          <cell r="B247" t="str">
            <v>VAR_cap</v>
          </cell>
          <cell r="C247" t="str">
            <v>-</v>
          </cell>
          <cell r="H247">
            <v>16.062092458388847</v>
          </cell>
          <cell r="I247">
            <v>16.062089809125812</v>
          </cell>
          <cell r="J247">
            <v>16.062161852560912</v>
          </cell>
        </row>
        <row r="248">
          <cell r="A248" t="str">
            <v>T-Bat-Car-STG_S3</v>
          </cell>
          <cell r="B248" t="str">
            <v>VAR_fout</v>
          </cell>
          <cell r="C248" t="str">
            <v>T-ELC-car-BatSTGAUXout_S3</v>
          </cell>
          <cell r="H248">
            <v>3.0302757464151422</v>
          </cell>
          <cell r="I248">
            <v>3.2416996646525051</v>
          </cell>
          <cell r="J248">
            <v>2.9039569668414469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T-ELC-car-BatSTGOut_S3</v>
          </cell>
          <cell r="H249">
            <v>3.0302757464151422</v>
          </cell>
          <cell r="I249">
            <v>3.2416996646525047</v>
          </cell>
          <cell r="J249">
            <v>2.9039569668414464</v>
          </cell>
        </row>
        <row r="250">
          <cell r="A250" t="str">
            <v>T-Bat-Car-STG_S3</v>
          </cell>
          <cell r="B250" t="str">
            <v>VAR_fin</v>
          </cell>
          <cell r="C250" t="str">
            <v>T-ELC-car-BatSTGAUXin_S3</v>
          </cell>
          <cell r="H250">
            <v>3.030581950255145</v>
          </cell>
          <cell r="I250">
            <v>3.2420267445674891</v>
          </cell>
          <cell r="J250">
            <v>2.9042495691882482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T-ELC-car-BatSTGin_S3</v>
          </cell>
          <cell r="H251">
            <v>3.030581950255145</v>
          </cell>
          <cell r="I251">
            <v>3.2420267445674891</v>
          </cell>
          <cell r="J251">
            <v>2.9042495691882482</v>
          </cell>
        </row>
        <row r="252">
          <cell r="A252" t="str">
            <v>T-Bat-Car-STG_S3</v>
          </cell>
          <cell r="B252" t="str">
            <v>VAR_ncap</v>
          </cell>
          <cell r="C252" t="str">
            <v>-</v>
          </cell>
          <cell r="H252">
            <v>42.143322448632297</v>
          </cell>
          <cell r="I252">
            <v>10.969787632310601</v>
          </cell>
          <cell r="J252">
            <v>33.004970663612603</v>
          </cell>
        </row>
        <row r="253">
          <cell r="A253" t="str">
            <v>T-Bat-Car-STG_S3</v>
          </cell>
          <cell r="B253" t="str">
            <v>VAR_cap</v>
          </cell>
          <cell r="C253" t="str">
            <v>-</v>
          </cell>
          <cell r="H253">
            <v>44.577289039066933</v>
          </cell>
          <cell r="I253">
            <v>47.658266968659213</v>
          </cell>
          <cell r="J253">
            <v>44.09224671161158</v>
          </cell>
        </row>
        <row r="254">
          <cell r="A254" t="str">
            <v>T_TW-ICEGSL-S2</v>
          </cell>
          <cell r="B254" t="str">
            <v>VAR_fout</v>
          </cell>
          <cell r="C254" t="str">
            <v>CO2_T</v>
          </cell>
          <cell r="H254">
            <v>0.6996829949515273</v>
          </cell>
          <cell r="I254">
            <v>7.7005773058934201E-3</v>
          </cell>
          <cell r="J254">
            <v>4.4943093380353299E-3</v>
          </cell>
        </row>
        <row r="255">
          <cell r="A255" t="str">
            <v>T_TW-ICEGSL-S2</v>
          </cell>
          <cell r="B255" t="str">
            <v>VAR_fout</v>
          </cell>
          <cell r="C255" t="str">
            <v>TPTWL</v>
          </cell>
          <cell r="H255">
            <v>1.0507892028460988E-2</v>
          </cell>
          <cell r="I255">
            <v>1.2335909712014875E-4</v>
          </cell>
          <cell r="J255">
            <v>7.4067405179878263E-5</v>
          </cell>
        </row>
        <row r="256">
          <cell r="A256" t="str">
            <v>T_TW-ICEGSL-S2</v>
          </cell>
          <cell r="B256" t="str">
            <v>VAR_fin</v>
          </cell>
          <cell r="C256" t="str">
            <v>TGSL</v>
          </cell>
          <cell r="H256">
            <v>9.4807993895870742E-3</v>
          </cell>
          <cell r="I256">
            <v>1.043438659335152E-4</v>
          </cell>
          <cell r="J256">
            <v>6.0898500515383824E-5</v>
          </cell>
        </row>
        <row r="257">
          <cell r="A257" t="str">
            <v>T_TW-ICEGSL-S2</v>
          </cell>
          <cell r="B257" t="str">
            <v>VAR_ncap</v>
          </cell>
          <cell r="C257" t="str">
            <v>-</v>
          </cell>
          <cell r="H257">
            <v>2.2845313955368199E-5</v>
          </cell>
          <cell r="I257">
            <v>1.7109319281716098E-5</v>
          </cell>
          <cell r="J257">
            <v>1.0761097184121499E-5</v>
          </cell>
        </row>
        <row r="258">
          <cell r="A258" t="str">
            <v>T_TW-ICEGSL-S2</v>
          </cell>
          <cell r="B258" t="str">
            <v>VAR_cap</v>
          </cell>
          <cell r="C258" t="str">
            <v>-</v>
          </cell>
          <cell r="H258">
            <v>5.0323786273644309E-3</v>
          </cell>
          <cell r="I258">
            <v>4.9506620057689672E-5</v>
          </cell>
          <cell r="J258">
            <v>2.9738026642212984E-5</v>
          </cell>
        </row>
        <row r="259">
          <cell r="A259" t="str">
            <v>T-Bat-Car-STG_S4</v>
          </cell>
          <cell r="B259" t="str">
            <v>VAR_fout</v>
          </cell>
          <cell r="C259" t="str">
            <v>T-ELC-car-BatSTGAUXout_S4</v>
          </cell>
          <cell r="H259">
            <v>12.939844609866924</v>
          </cell>
          <cell r="I259">
            <v>11.059762851548703</v>
          </cell>
          <cell r="J259">
            <v>10.524472112814422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T-ELC-car-BatSTGOut_S4</v>
          </cell>
          <cell r="H260">
            <v>12.939844609866922</v>
          </cell>
          <cell r="I260">
            <v>11.059762851548701</v>
          </cell>
          <cell r="J260">
            <v>10.524472112814422</v>
          </cell>
        </row>
        <row r="261">
          <cell r="A261" t="str">
            <v>T-Bat-Car-STG_S4</v>
          </cell>
          <cell r="B261" t="str">
            <v>VAR_fin</v>
          </cell>
          <cell r="C261" t="str">
            <v>T-ELC-car-BatSTGAUXin_S4</v>
          </cell>
          <cell r="H261">
            <v>12.941141858830829</v>
          </cell>
          <cell r="I261">
            <v>11.06087148494853</v>
          </cell>
          <cell r="J261">
            <v>10.5255268460518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T-ELC-car-BatSTGin_S4</v>
          </cell>
          <cell r="H262">
            <v>12.941141858830829</v>
          </cell>
          <cell r="I262">
            <v>11.06087148494853</v>
          </cell>
          <cell r="J262">
            <v>10.5255268460518</v>
          </cell>
        </row>
        <row r="263">
          <cell r="A263" t="str">
            <v>T-Bat-Car-STG_S4</v>
          </cell>
          <cell r="B263" t="str">
            <v>VAR_ncap</v>
          </cell>
          <cell r="C263" t="str">
            <v>-</v>
          </cell>
          <cell r="H263">
            <v>81.140313570929706</v>
          </cell>
          <cell r="I263">
            <v>59.235087788999003</v>
          </cell>
          <cell r="J263">
            <v>180.33752478429901</v>
          </cell>
        </row>
        <row r="264">
          <cell r="A264" t="str">
            <v>T-Bat-Car-STG_S4</v>
          </cell>
          <cell r="B264" t="str">
            <v>VAR_cap</v>
          </cell>
          <cell r="C264" t="str">
            <v>-</v>
          </cell>
          <cell r="H264">
            <v>147.67623912276329</v>
          </cell>
          <cell r="I264">
            <v>124.99176622637239</v>
          </cell>
          <cell r="J264">
            <v>190.2204712636578</v>
          </cell>
        </row>
        <row r="265">
          <cell r="A265" t="str">
            <v>T_TW-ICEGSL-S3</v>
          </cell>
          <cell r="B265" t="str">
            <v>VAR_fout</v>
          </cell>
          <cell r="C265" t="str">
            <v>CO2_T</v>
          </cell>
          <cell r="H265">
            <v>13.843321086651304</v>
          </cell>
          <cell r="I265">
            <v>3.3502082074397515</v>
          </cell>
          <cell r="J265">
            <v>4.2306569771045008E-3</v>
          </cell>
        </row>
        <row r="266">
          <cell r="A266" t="str">
            <v>T_TW-ICEGSL-S3</v>
          </cell>
          <cell r="B266" t="str">
            <v>VAR_fout</v>
          </cell>
          <cell r="C266" t="str">
            <v>TPTWL</v>
          </cell>
          <cell r="H266">
            <v>0.13697374048081964</v>
          </cell>
          <cell r="I266">
            <v>3.3192403880452255E-2</v>
          </cell>
          <cell r="J266">
            <v>4.5589419705382705E-5</v>
          </cell>
        </row>
        <row r="267">
          <cell r="A267" t="str">
            <v>T_TW-ICEGSL-S3</v>
          </cell>
          <cell r="B267" t="str">
            <v>VAR_fin</v>
          </cell>
          <cell r="C267" t="str">
            <v>TGSL</v>
          </cell>
          <cell r="H267">
            <v>0.18757887651289015</v>
          </cell>
          <cell r="I267">
            <v>4.539577516856038E-2</v>
          </cell>
          <cell r="J267">
            <v>5.7325975299519129E-5</v>
          </cell>
        </row>
        <row r="268">
          <cell r="A268" t="str">
            <v>T_TW-ICEGSL-S3</v>
          </cell>
          <cell r="B268" t="str">
            <v>VAR_ncap</v>
          </cell>
          <cell r="C268" t="str">
            <v>-</v>
          </cell>
          <cell r="H268">
            <v>7.5600983872129797E-6</v>
          </cell>
          <cell r="I268">
            <v>5.8469680915013398E-6</v>
          </cell>
          <cell r="J268">
            <v>4.6273837787919997E-6</v>
          </cell>
        </row>
        <row r="269">
          <cell r="A269" t="str">
            <v>T_TW-ICEGSL-S3</v>
          </cell>
          <cell r="B269" t="str">
            <v>VAR_cap</v>
          </cell>
          <cell r="C269" t="str">
            <v>-</v>
          </cell>
          <cell r="H269">
            <v>6.5962253921521788E-2</v>
          </cell>
          <cell r="I269">
            <v>1.596848559713563E-2</v>
          </cell>
          <cell r="J269">
            <v>1.8604843774371174E-5</v>
          </cell>
        </row>
        <row r="270">
          <cell r="A270" t="str">
            <v>T_C-ICEGSLEXT</v>
          </cell>
          <cell r="B270" t="str">
            <v>VAR_fout</v>
          </cell>
          <cell r="C270" t="str">
            <v>CO2_T</v>
          </cell>
        </row>
        <row r="271">
          <cell r="A271" t="str">
            <v>T_C-ICEGSLEXT</v>
          </cell>
          <cell r="B271" t="str">
            <v>VAR_fout</v>
          </cell>
          <cell r="C271" t="str">
            <v>TPCAR</v>
          </cell>
        </row>
        <row r="272">
          <cell r="A272" t="str">
            <v>T_C-ICEGSLEXT</v>
          </cell>
          <cell r="B272" t="str">
            <v>VAR_fin</v>
          </cell>
          <cell r="C272" t="str">
            <v>TGSL</v>
          </cell>
        </row>
        <row r="273">
          <cell r="A273" t="str">
            <v>T_C-ICEGSLEXT</v>
          </cell>
          <cell r="B273" t="str">
            <v>VAR_cap</v>
          </cell>
          <cell r="C273" t="str">
            <v>-</v>
          </cell>
        </row>
        <row r="274">
          <cell r="A274" t="str">
            <v>T_TW-ICEGSL-S4</v>
          </cell>
          <cell r="B274" t="str">
            <v>VAR_fout</v>
          </cell>
          <cell r="C274" t="str">
            <v>CO2_T</v>
          </cell>
          <cell r="H274">
            <v>9.2670575222298019</v>
          </cell>
          <cell r="I274">
            <v>8.3924133844493003</v>
          </cell>
          <cell r="J274">
            <v>0.50165824769554368</v>
          </cell>
        </row>
        <row r="275">
          <cell r="A275" t="str">
            <v>T_TW-ICEGSL-S4</v>
          </cell>
          <cell r="B275" t="str">
            <v>VAR_fout</v>
          </cell>
          <cell r="C275" t="str">
            <v>TPTWL</v>
          </cell>
          <cell r="H275">
            <v>8.4938225329076925E-2</v>
          </cell>
          <cell r="I275">
            <v>7.6929544842142164E-2</v>
          </cell>
          <cell r="J275">
            <v>4.6095116097710134E-3</v>
          </cell>
        </row>
        <row r="276">
          <cell r="A276" t="str">
            <v>T_TW-ICEGSL-S4</v>
          </cell>
          <cell r="B276" t="str">
            <v>VAR_fin</v>
          </cell>
          <cell r="C276" t="str">
            <v>TGSL</v>
          </cell>
          <cell r="H276">
            <v>0.1255698851250652</v>
          </cell>
          <cell r="I276">
            <v>0.11371833854267344</v>
          </cell>
          <cell r="J276">
            <v>6.7975372316469275E-3</v>
          </cell>
        </row>
        <row r="277">
          <cell r="A277" t="str">
            <v>T_TW-ICEGSL-S4</v>
          </cell>
          <cell r="B277" t="str">
            <v>VAR_ncap</v>
          </cell>
          <cell r="C277" t="str">
            <v>-</v>
          </cell>
          <cell r="H277">
            <v>3.59215122098178E-6</v>
          </cell>
          <cell r="I277">
            <v>3.0518401980815998E-6</v>
          </cell>
          <cell r="J277">
            <v>2.36113987995984E-6</v>
          </cell>
        </row>
        <row r="278">
          <cell r="A278" t="str">
            <v>T_TW-ICEGSL-S4</v>
          </cell>
          <cell r="B278" t="str">
            <v>VAR_cap</v>
          </cell>
          <cell r="C278" t="str">
            <v>-</v>
          </cell>
          <cell r="H278">
            <v>4.0890674456590358E-2</v>
          </cell>
          <cell r="I278">
            <v>3.7039825040044647E-2</v>
          </cell>
          <cell r="J278">
            <v>2.2122939770298144E-3</v>
          </cell>
        </row>
        <row r="279">
          <cell r="A279" t="str">
            <v>T_C-ICEDSLEXT</v>
          </cell>
          <cell r="B279" t="str">
            <v>VAR_fout</v>
          </cell>
          <cell r="C279" t="str">
            <v>CO2_T</v>
          </cell>
        </row>
        <row r="280">
          <cell r="A280" t="str">
            <v>T_C-ICEDSLEXT</v>
          </cell>
          <cell r="B280" t="str">
            <v>VAR_fout</v>
          </cell>
          <cell r="C280" t="str">
            <v>TPCAR</v>
          </cell>
        </row>
        <row r="281">
          <cell r="A281" t="str">
            <v>T_C-ICEDSLEXT</v>
          </cell>
          <cell r="B281" t="str">
            <v>VAR_fin</v>
          </cell>
          <cell r="C281" t="str">
            <v>TDSL</v>
          </cell>
        </row>
        <row r="282">
          <cell r="A282" t="str">
            <v>T_C-ICEDSLEXT</v>
          </cell>
          <cell r="B282" t="str">
            <v>VAR_cap</v>
          </cell>
          <cell r="C282" t="str">
            <v>-</v>
          </cell>
        </row>
        <row r="283">
          <cell r="A283" t="str">
            <v>T-Plg-ELC-GSL_S1</v>
          </cell>
          <cell r="B283" t="str">
            <v>VAR_fout</v>
          </cell>
          <cell r="C283" t="str">
            <v>T-PEVmix-ELC_GSL_S1</v>
          </cell>
          <cell r="H283">
            <v>5.4263349468365262E-5</v>
          </cell>
          <cell r="I283">
            <v>6.3549922941559506E-5</v>
          </cell>
          <cell r="J283">
            <v>5.7933990698641703E-5</v>
          </cell>
        </row>
        <row r="284">
          <cell r="A284" t="str">
            <v>T-Plg-ELC-GSL_S1</v>
          </cell>
          <cell r="B284" t="str">
            <v>VAR_fin</v>
          </cell>
          <cell r="C284" t="str">
            <v>T-ELC-car-PlgSTGOut_S1</v>
          </cell>
          <cell r="H284">
            <v>2.9098653423678902E-5</v>
          </cell>
          <cell r="I284">
            <v>3.3286996890245198E-5</v>
          </cell>
          <cell r="J284">
            <v>2.8400525461345191E-5</v>
          </cell>
        </row>
        <row r="285">
          <cell r="A285" t="str">
            <v>T-Plg-ELC-GSL_S2</v>
          </cell>
          <cell r="B285" t="str">
            <v>VAR_fout</v>
          </cell>
          <cell r="C285" t="str">
            <v>T-PEVmix-ELC_GSL_S2</v>
          </cell>
          <cell r="H285">
            <v>2.7389451595918931E-3</v>
          </cell>
          <cell r="I285">
            <v>2.7527801624256063E-4</v>
          </cell>
          <cell r="J285">
            <v>2.1918763565850768E-4</v>
          </cell>
        </row>
        <row r="286">
          <cell r="A286" t="str">
            <v>T-Plg-ELC-GSL_S2</v>
          </cell>
          <cell r="B286" t="str">
            <v>VAR_fin</v>
          </cell>
          <cell r="C286" t="str">
            <v>T-ELC-car-PlgSTGOut_S2</v>
          </cell>
          <cell r="H286">
            <v>1.7445081697777952E-3</v>
          </cell>
          <cell r="I286">
            <v>1.7337489003487377E-4</v>
          </cell>
          <cell r="J286">
            <v>1.272424565582527E-4</v>
          </cell>
        </row>
        <row r="287">
          <cell r="A287" t="str">
            <v>T-Plg-ELC-DSL_S1</v>
          </cell>
          <cell r="B287" t="str">
            <v>VAR_fout</v>
          </cell>
          <cell r="C287" t="str">
            <v>T-PEVmix-ELC_DSL_S1</v>
          </cell>
          <cell r="H287">
            <v>5.6129291804951111E-5</v>
          </cell>
          <cell r="I287">
            <v>6.3641446500093798E-5</v>
          </cell>
          <cell r="J287">
            <v>5.8203879884316494E-5</v>
          </cell>
        </row>
        <row r="288">
          <cell r="A288" t="str">
            <v>T-Plg-ELC-DSL_S1</v>
          </cell>
          <cell r="B288" t="str">
            <v>VAR_fin</v>
          </cell>
          <cell r="C288" t="str">
            <v>T-ELC-car-PlgSTGOut_S1</v>
          </cell>
          <cell r="H288">
            <v>3.009893363640342E-5</v>
          </cell>
          <cell r="I288">
            <v>3.3334932613587183E-5</v>
          </cell>
          <cell r="J288">
            <v>2.8533694761495611E-5</v>
          </cell>
        </row>
        <row r="289">
          <cell r="A289" t="str">
            <v>T_TRM_ELC</v>
          </cell>
          <cell r="B289" t="str">
            <v>VAR_fout</v>
          </cell>
          <cell r="C289" t="str">
            <v>TPTRM</v>
          </cell>
          <cell r="H289">
            <v>3.9154487950248104E-2</v>
          </cell>
          <cell r="I289">
            <v>4.0020348033853431E-2</v>
          </cell>
          <cell r="J289">
            <v>4.1320967542566908E-2</v>
          </cell>
        </row>
        <row r="290">
          <cell r="A290" t="str">
            <v>T_TRM_ELC</v>
          </cell>
          <cell r="B290" t="str">
            <v>VAR_fin</v>
          </cell>
          <cell r="C290" t="str">
            <v>TELC</v>
          </cell>
          <cell r="H290">
            <v>0.77535793541680942</v>
          </cell>
          <cell r="I290">
            <v>0.79250415598894708</v>
          </cell>
          <cell r="J290">
            <v>0.81825971326555591</v>
          </cell>
        </row>
        <row r="291">
          <cell r="A291" t="str">
            <v>T-Plg-ELC-GSL_S3</v>
          </cell>
          <cell r="B291" t="str">
            <v>VAR_fout</v>
          </cell>
          <cell r="C291" t="str">
            <v>T-PEVmix-ELC_GSL_S3</v>
          </cell>
          <cell r="H291">
            <v>2.0460796689456959</v>
          </cell>
          <cell r="I291">
            <v>2.4142231583708318</v>
          </cell>
          <cell r="J291">
            <v>2.8999335015171908</v>
          </cell>
        </row>
        <row r="292">
          <cell r="A292" t="str">
            <v>T-Plg-ELC-GSL_S3</v>
          </cell>
          <cell r="B292" t="str">
            <v>VAR_fin</v>
          </cell>
          <cell r="C292" t="str">
            <v>T-ELC-car-PlgSTGOut_S3</v>
          </cell>
          <cell r="H292">
            <v>1.391349183933998</v>
          </cell>
          <cell r="I292">
            <v>1.5676633128116371</v>
          </cell>
          <cell r="J292">
            <v>1.7086254071950124</v>
          </cell>
        </row>
        <row r="293">
          <cell r="A293" t="str">
            <v>T-Plg-ELC-DSL_S2</v>
          </cell>
          <cell r="B293" t="str">
            <v>VAR_fout</v>
          </cell>
          <cell r="C293" t="str">
            <v>T-PEVmix-ELC_DSL_S2</v>
          </cell>
          <cell r="H293">
            <v>2.1932388356684591E-4</v>
          </cell>
          <cell r="I293">
            <v>3.0380084264720642E-4</v>
          </cell>
          <cell r="J293">
            <v>2.2312428336505448E-4</v>
          </cell>
        </row>
        <row r="294">
          <cell r="A294" t="str">
            <v>T-Plg-ELC-DSL_S2</v>
          </cell>
          <cell r="B294" t="str">
            <v>VAR_fin</v>
          </cell>
          <cell r="C294" t="str">
            <v>T-ELC-car-PlgSTGOut_S2</v>
          </cell>
          <cell r="H294">
            <v>1.4208360208474883E-4</v>
          </cell>
          <cell r="I294">
            <v>1.9121497950866538E-4</v>
          </cell>
          <cell r="J294">
            <v>1.2957460638291827E-4</v>
          </cell>
        </row>
        <row r="295">
          <cell r="A295" t="str">
            <v>T_TW-ICEGSLEXT</v>
          </cell>
          <cell r="B295" t="str">
            <v>VAR_fout</v>
          </cell>
          <cell r="C295" t="str">
            <v>CO2_T</v>
          </cell>
        </row>
        <row r="296">
          <cell r="A296" t="str">
            <v>T_TW-ICEGSLEXT</v>
          </cell>
          <cell r="B296" t="str">
            <v>VAR_fout</v>
          </cell>
          <cell r="C296" t="str">
            <v>TPTWL</v>
          </cell>
        </row>
        <row r="297">
          <cell r="A297" t="str">
            <v>T_TW-ICEGSLEXT</v>
          </cell>
          <cell r="B297" t="str">
            <v>VAR_fin</v>
          </cell>
          <cell r="C297" t="str">
            <v>TGSL</v>
          </cell>
        </row>
        <row r="298">
          <cell r="A298" t="str">
            <v>T_TW-ICEGSLEXT</v>
          </cell>
          <cell r="B298" t="str">
            <v>VAR_cap</v>
          </cell>
          <cell r="C298" t="str">
            <v>-</v>
          </cell>
        </row>
        <row r="299">
          <cell r="A299" t="str">
            <v>T-Plg-ELC-GSL_S4</v>
          </cell>
          <cell r="B299" t="str">
            <v>VAR_fout</v>
          </cell>
          <cell r="C299" t="str">
            <v>T-PEVmix-ELC_GSL_S4</v>
          </cell>
          <cell r="H299">
            <v>5.8557521535734427E-3</v>
          </cell>
          <cell r="I299">
            <v>4.4362581408696479E-4</v>
          </cell>
          <cell r="J299">
            <v>3.1174335597472513E-4</v>
          </cell>
        </row>
        <row r="300">
          <cell r="A300" t="str">
            <v>T-Plg-ELC-GSL_S4</v>
          </cell>
          <cell r="B300" t="str">
            <v>VAR_fin</v>
          </cell>
          <cell r="C300" t="str">
            <v>T-ELC-car-PlgSTGOut_S4</v>
          </cell>
          <cell r="H300">
            <v>4.1884422844505895E-3</v>
          </cell>
          <cell r="I300">
            <v>3.1305235427499852E-4</v>
          </cell>
          <cell r="J300">
            <v>2.0362045454672652E-4</v>
          </cell>
        </row>
        <row r="301">
          <cell r="A301" t="str">
            <v>T-Plg-ELC-DSL_S3</v>
          </cell>
          <cell r="B301" t="str">
            <v>VAR_fout</v>
          </cell>
          <cell r="C301" t="str">
            <v>T-PEVmix-ELC_DSL_S3</v>
          </cell>
          <cell r="H301">
            <v>3.1754281203978216</v>
          </cell>
          <cell r="I301">
            <v>4.5159303976755139</v>
          </cell>
          <cell r="J301">
            <v>5.5576391454833436</v>
          </cell>
        </row>
        <row r="302">
          <cell r="A302" t="str">
            <v>T-Plg-ELC-DSL_S3</v>
          </cell>
          <cell r="B302" t="str">
            <v>VAR_fin</v>
          </cell>
          <cell r="C302" t="str">
            <v>T-ELC-car-PlgSTGOut_S3</v>
          </cell>
          <cell r="H302">
            <v>2.1592980257698966</v>
          </cell>
          <cell r="I302">
            <v>2.9323668313162981</v>
          </cell>
          <cell r="J302">
            <v>3.2744928758485159</v>
          </cell>
        </row>
        <row r="303">
          <cell r="A303" t="str">
            <v>T-Plg-ELC-DSL_S4</v>
          </cell>
          <cell r="B303" t="str">
            <v>VAR_fout</v>
          </cell>
          <cell r="C303" t="str">
            <v>T-PEVmix-ELC_DSL_S4</v>
          </cell>
          <cell r="H303">
            <v>8.0601186737537631E-4</v>
          </cell>
          <cell r="I303">
            <v>4.8182974642072099E-4</v>
          </cell>
          <cell r="J303">
            <v>3.1996762774775292E-4</v>
          </cell>
        </row>
        <row r="304">
          <cell r="A304" t="str">
            <v>T-Plg-ELC-DSL_S4</v>
          </cell>
          <cell r="B304" t="str">
            <v>VAR_fin</v>
          </cell>
          <cell r="C304" t="str">
            <v>T-ELC-car-PlgSTGOut_S4</v>
          </cell>
          <cell r="H304">
            <v>5.8189351552858401E-4</v>
          </cell>
          <cell r="I304">
            <v>3.3976885526224747E-4</v>
          </cell>
          <cell r="J304">
            <v>2.089276342804951E-4</v>
          </cell>
        </row>
        <row r="305">
          <cell r="A305" t="str">
            <v>TFLGV-ICENGA</v>
          </cell>
          <cell r="B305" t="str">
            <v>VAR_fout</v>
          </cell>
          <cell r="C305" t="str">
            <v>CO2_T</v>
          </cell>
          <cell r="H305">
            <v>1.9217260242448593</v>
          </cell>
          <cell r="I305">
            <v>2.7369336614108617</v>
          </cell>
          <cell r="J305">
            <v>1.9682505758476112</v>
          </cell>
        </row>
        <row r="306">
          <cell r="A306" t="str">
            <v>TFLGV-ICENGA</v>
          </cell>
          <cell r="B306" t="str">
            <v>VAR_fout</v>
          </cell>
          <cell r="C306" t="str">
            <v>TFLGV</v>
          </cell>
          <cell r="H306">
            <v>1.0923067805401462E-2</v>
          </cell>
          <cell r="I306">
            <v>1.5556698293776818E-2</v>
          </cell>
          <cell r="J306">
            <v>1.1187512801910474E-2</v>
          </cell>
        </row>
        <row r="307">
          <cell r="A307" t="str">
            <v>TFLGV-ICENGA</v>
          </cell>
          <cell r="B307" t="str">
            <v>VAR_fin</v>
          </cell>
          <cell r="C307" t="str">
            <v>TNGA</v>
          </cell>
          <cell r="H307">
            <v>3.407315645824225E-2</v>
          </cell>
          <cell r="I307">
            <v>4.8527192578206764E-2</v>
          </cell>
          <cell r="J307">
            <v>3.4898059855454092E-2</v>
          </cell>
        </row>
        <row r="308">
          <cell r="A308" t="str">
            <v>TFLGV-ICENGA</v>
          </cell>
          <cell r="B308" t="str">
            <v>VAR_ncap</v>
          </cell>
          <cell r="C308" t="str">
            <v>-</v>
          </cell>
          <cell r="H308">
            <v>1.0843639842386401E-3</v>
          </cell>
          <cell r="I308">
            <v>1.6636729916426001E-6</v>
          </cell>
          <cell r="J308">
            <v>8.95095343052123E-4</v>
          </cell>
        </row>
        <row r="309">
          <cell r="A309" t="str">
            <v>TFLGV-ICENGA</v>
          </cell>
          <cell r="B309" t="str">
            <v>VAR_cap</v>
          </cell>
          <cell r="C309" t="str">
            <v>-</v>
          </cell>
          <cell r="H309">
            <v>1.0862418880093099E-3</v>
          </cell>
          <cell r="I309">
            <v>1.0862417214739699E-3</v>
          </cell>
          <cell r="J309">
            <v>1.08622324073053E-3</v>
          </cell>
        </row>
        <row r="310">
          <cell r="A310" t="str">
            <v>TFLGV-BEVELC</v>
          </cell>
          <cell r="B310" t="str">
            <v>VAR_fout</v>
          </cell>
          <cell r="C310" t="str">
            <v>TFLGV</v>
          </cell>
          <cell r="H310">
            <v>1.7419535522038345</v>
          </cell>
          <cell r="I310">
            <v>1.9048060268288081</v>
          </cell>
          <cell r="J310">
            <v>2.2216729513897944</v>
          </cell>
        </row>
        <row r="311">
          <cell r="A311" t="str">
            <v>TFLGV-BEVELC</v>
          </cell>
          <cell r="B311" t="str">
            <v>VAR_fin</v>
          </cell>
          <cell r="C311" t="str">
            <v>T-ELC-LGV_BatSTGout</v>
          </cell>
          <cell r="H311">
            <v>2.5565923518278653</v>
          </cell>
          <cell r="I311">
            <v>2.7956041157039482</v>
          </cell>
          <cell r="J311">
            <v>3.2606564443696202</v>
          </cell>
        </row>
        <row r="312">
          <cell r="A312" t="str">
            <v>TFLGV-BEVELC</v>
          </cell>
          <cell r="B312" t="str">
            <v>VAR_ncap</v>
          </cell>
          <cell r="C312" t="str">
            <v>-</v>
          </cell>
          <cell r="H312">
            <v>8.4133121153031495E-2</v>
          </cell>
          <cell r="I312">
            <v>6.7996818810751994E-2</v>
          </cell>
          <cell r="J312">
            <v>0.139502110931229</v>
          </cell>
        </row>
        <row r="313">
          <cell r="A313" t="str">
            <v>TFLGV-BEVELC</v>
          </cell>
          <cell r="B313" t="str">
            <v>VAR_cap</v>
          </cell>
          <cell r="C313" t="str">
            <v>-</v>
          </cell>
          <cell r="H313">
            <v>0.13463843694392</v>
          </cell>
          <cell r="I313">
            <v>0.16008274057647609</v>
          </cell>
          <cell r="J313">
            <v>0.188367281967182</v>
          </cell>
        </row>
        <row r="314">
          <cell r="A314" t="str">
            <v>T_B_c-BEVELC-S1</v>
          </cell>
          <cell r="B314" t="str">
            <v>VAR_fout</v>
          </cell>
          <cell r="C314" t="str">
            <v>TPBSc</v>
          </cell>
          <cell r="H314">
            <v>3.6808733479177368E-2</v>
          </cell>
          <cell r="I314">
            <v>3.9621308839032428E-2</v>
          </cell>
          <cell r="J314">
            <v>4.674174514256748E-2</v>
          </cell>
        </row>
        <row r="315">
          <cell r="A315" t="str">
            <v>T_B_c-BEVELC-S1</v>
          </cell>
          <cell r="B315" t="str">
            <v>VAR_fin</v>
          </cell>
          <cell r="C315" t="str">
            <v>T-ELC-Bus_c_BatSTGout_S1</v>
          </cell>
          <cell r="H315">
            <v>7.8140601364073553E-2</v>
          </cell>
          <cell r="I315">
            <v>8.3813925245339538E-2</v>
          </cell>
          <cell r="J315">
            <v>8.8234639758572014E-2</v>
          </cell>
        </row>
        <row r="316">
          <cell r="A316" t="str">
            <v>T_B_c-BEVELC-S1</v>
          </cell>
          <cell r="B316" t="str">
            <v>VAR_ncap</v>
          </cell>
          <cell r="C316" t="str">
            <v>-</v>
          </cell>
          <cell r="H316">
            <v>7.9895729280353195E-4</v>
          </cell>
          <cell r="I316">
            <v>6.2025337326490095E-5</v>
          </cell>
          <cell r="J316">
            <v>8.4448082025238901E-4</v>
          </cell>
        </row>
        <row r="317">
          <cell r="A317" t="str">
            <v>T_B_c-BEVELC-S1</v>
          </cell>
          <cell r="B317" t="str">
            <v>VAR_cap</v>
          </cell>
          <cell r="C317" t="str">
            <v>-</v>
          </cell>
          <cell r="H317">
            <v>8.0018913401238168E-4</v>
          </cell>
          <cell r="I317">
            <v>8.6117027170519195E-4</v>
          </cell>
          <cell r="J317">
            <v>1.01579478082897E-3</v>
          </cell>
        </row>
        <row r="318">
          <cell r="A318" t="str">
            <v>T_B_c-BEVELC-S2</v>
          </cell>
          <cell r="B318" t="str">
            <v>VAR_fout</v>
          </cell>
          <cell r="C318" t="str">
            <v>TPBSc</v>
          </cell>
          <cell r="H318">
            <v>3.1534765973798527E-4</v>
          </cell>
          <cell r="I318">
            <v>4.671722739033346E-4</v>
          </cell>
          <cell r="J318">
            <v>4.7933864170448078E-4</v>
          </cell>
        </row>
        <row r="319">
          <cell r="A319" t="str">
            <v>T_B_c-BEVELC-S2</v>
          </cell>
          <cell r="B319" t="str">
            <v>VAR_fin</v>
          </cell>
          <cell r="C319" t="str">
            <v>T-ELC-Bus_c_BatSTGout_S2</v>
          </cell>
          <cell r="H319">
            <v>9.3102868471312851E-4</v>
          </cell>
          <cell r="I319">
            <v>1.3435909272487749E-3</v>
          </cell>
          <cell r="J319">
            <v>1.2624123046964127E-3</v>
          </cell>
        </row>
        <row r="320">
          <cell r="A320" t="str">
            <v>T_B_c-BEVELC-S2</v>
          </cell>
          <cell r="B320" t="str">
            <v>VAR_ncap</v>
          </cell>
          <cell r="C320" t="str">
            <v>-</v>
          </cell>
          <cell r="H320">
            <v>6.0423835949610397E-6</v>
          </cell>
          <cell r="I320">
            <v>4.0452843530763002E-6</v>
          </cell>
          <cell r="J320">
            <v>7.3552611340812901E-6</v>
          </cell>
        </row>
        <row r="321">
          <cell r="A321" t="str">
            <v>T_B_c-BEVELC-S2</v>
          </cell>
          <cell r="B321" t="str">
            <v>VAR_cap</v>
          </cell>
          <cell r="C321" t="str">
            <v>-</v>
          </cell>
          <cell r="H321">
            <v>6.9231609014318E-6</v>
          </cell>
          <cell r="I321">
            <v>1.02200787350737E-5</v>
          </cell>
          <cell r="J321">
            <v>1.04443622938315E-5</v>
          </cell>
        </row>
        <row r="322">
          <cell r="A322" t="str">
            <v>T_B_c-BEVELC-S3</v>
          </cell>
          <cell r="B322" t="str">
            <v>VAR_fout</v>
          </cell>
          <cell r="C322" t="str">
            <v>TPBSc</v>
          </cell>
          <cell r="H322">
            <v>3.3458498594860396E-5</v>
          </cell>
          <cell r="I322">
            <v>5.9100420387291838E-5</v>
          </cell>
          <cell r="J322">
            <v>4.2029864060176755E-5</v>
          </cell>
        </row>
        <row r="323">
          <cell r="A323" t="str">
            <v>T_B_c-BEVELC-S3</v>
          </cell>
          <cell r="B323" t="str">
            <v>VAR_fin</v>
          </cell>
          <cell r="C323" t="str">
            <v>T-ELC-Bus_c_BatSTGout_S3</v>
          </cell>
          <cell r="H323">
            <v>1.4841033282566652E-4</v>
          </cell>
          <cell r="I323">
            <v>2.5306172133983271E-4</v>
          </cell>
          <cell r="J323">
            <v>1.6423623000187573E-4</v>
          </cell>
        </row>
        <row r="324">
          <cell r="A324" t="str">
            <v>T_B_c-BEVELC-S3</v>
          </cell>
          <cell r="B324" t="str">
            <v>VAR_ncap</v>
          </cell>
          <cell r="C324" t="str">
            <v>-</v>
          </cell>
          <cell r="H324">
            <v>6.1134039785205604E-7</v>
          </cell>
          <cell r="I324">
            <v>6.9361457916150797E-7</v>
          </cell>
          <cell r="J324">
            <v>6.8829006137645002E-7</v>
          </cell>
        </row>
        <row r="325">
          <cell r="A325" t="str">
            <v>T_B_c-BEVELC-S3</v>
          </cell>
          <cell r="B325" t="str">
            <v>VAR_cap</v>
          </cell>
          <cell r="C325" t="str">
            <v>-</v>
          </cell>
          <cell r="H325">
            <v>7.5330352946099804E-7</v>
          </cell>
          <cell r="I325">
            <v>1.30495497701356E-6</v>
          </cell>
          <cell r="J325">
            <v>9.2586779179090298E-7</v>
          </cell>
        </row>
        <row r="326">
          <cell r="A326" t="str">
            <v>T_B_c-BEVELC-S4</v>
          </cell>
          <cell r="B326" t="str">
            <v>VAR_fout</v>
          </cell>
          <cell r="C326" t="str">
            <v>TPBSc</v>
          </cell>
          <cell r="H326">
            <v>1.404952936805557E-6</v>
          </cell>
          <cell r="I326">
            <v>2.4976157183673655E-6</v>
          </cell>
          <cell r="J326">
            <v>4.7490538572101498E-7</v>
          </cell>
        </row>
        <row r="327">
          <cell r="A327" t="str">
            <v>T_B_c-BEVELC-S4</v>
          </cell>
          <cell r="B327" t="str">
            <v>VAR_fin</v>
          </cell>
          <cell r="C327" t="str">
            <v>T-ELC-Bus_c_BatSTGout_S4</v>
          </cell>
          <cell r="H327">
            <v>9.2409040448744054E-6</v>
          </cell>
          <cell r="I327">
            <v>1.5882578863068374E-5</v>
          </cell>
          <cell r="J327">
            <v>2.7063814477087516E-6</v>
          </cell>
        </row>
        <row r="328">
          <cell r="A328" t="str">
            <v>T_B_c-BEVELC-S4</v>
          </cell>
          <cell r="B328" t="str">
            <v>VAR_ncap</v>
          </cell>
          <cell r="C328" t="str">
            <v>-</v>
          </cell>
          <cell r="H328">
            <v>5.78220844338408E-8</v>
          </cell>
          <cell r="I328">
            <v>6.5313731343984595E-8</v>
          </cell>
          <cell r="J328">
            <v>2.61593706989339E-8</v>
          </cell>
        </row>
        <row r="329">
          <cell r="A329" t="str">
            <v>T_B_c-BEVELC-S4</v>
          </cell>
          <cell r="B329" t="str">
            <v>VAR_cap</v>
          </cell>
          <cell r="C329" t="str">
            <v>-</v>
          </cell>
          <cell r="H329">
            <v>6.7299549233729099E-8</v>
          </cell>
          <cell r="I329">
            <v>1.0480542340805799E-7</v>
          </cell>
          <cell r="J329">
            <v>3.7621188345685902E-8</v>
          </cell>
        </row>
        <row r="330">
          <cell r="A330" t="str">
            <v>T_C-BAT-ELC-S1</v>
          </cell>
          <cell r="B330" t="str">
            <v>VAR_fout</v>
          </cell>
          <cell r="C330" t="str">
            <v>TPCAR</v>
          </cell>
          <cell r="H330">
            <v>3.6469774766405951E-3</v>
          </cell>
          <cell r="I330">
            <v>3.9981122721337685E-3</v>
          </cell>
          <cell r="J330">
            <v>1.1707870819729742</v>
          </cell>
        </row>
        <row r="331">
          <cell r="A331" t="str">
            <v>T_C-BAT-ELC-S1</v>
          </cell>
          <cell r="B331" t="str">
            <v>VAR_fin</v>
          </cell>
          <cell r="C331" t="str">
            <v>T-ELC-car-BatSTGOut_S1</v>
          </cell>
          <cell r="H331">
            <v>2.0041210658335476E-3</v>
          </cell>
          <cell r="I331">
            <v>2.0400738947218095E-3</v>
          </cell>
          <cell r="J331">
            <v>0.53187213080969975</v>
          </cell>
        </row>
        <row r="332">
          <cell r="A332" t="str">
            <v>T_C-BAT-ELC-S1</v>
          </cell>
          <cell r="B332" t="str">
            <v>VAR_ncap</v>
          </cell>
          <cell r="C332" t="str">
            <v>-</v>
          </cell>
          <cell r="H332">
            <v>5.1957088421149503E-5</v>
          </cell>
          <cell r="I332">
            <v>4.9834585459097001E-4</v>
          </cell>
          <cell r="J332">
            <v>0.20816929626685801</v>
          </cell>
        </row>
        <row r="333">
          <cell r="A333" t="str">
            <v>T_C-BAT-ELC-S1</v>
          </cell>
          <cell r="B333" t="str">
            <v>VAR_cap</v>
          </cell>
          <cell r="C333" t="str">
            <v>-</v>
          </cell>
          <cell r="H333">
            <v>5.5203083287971985E-4</v>
          </cell>
          <cell r="I333">
            <v>6.0634071328276166E-4</v>
          </cell>
          <cell r="J333">
            <v>0.17793072201667701</v>
          </cell>
        </row>
        <row r="334">
          <cell r="A334" t="str">
            <v>D-TNGA</v>
          </cell>
          <cell r="B334" t="str">
            <v>VAR_fout</v>
          </cell>
          <cell r="C334" t="str">
            <v>CO2</v>
          </cell>
          <cell r="H334">
            <v>14.2093647525416</v>
          </cell>
          <cell r="I334">
            <v>15.300011983964801</v>
          </cell>
          <cell r="J334">
            <v>12.017362883459301</v>
          </cell>
        </row>
        <row r="335">
          <cell r="A335" t="str">
            <v>D-TNGA</v>
          </cell>
          <cell r="B335" t="str">
            <v>VAR_fout</v>
          </cell>
          <cell r="C335" t="str">
            <v>TNGA</v>
          </cell>
          <cell r="H335">
            <v>0.25865785012261699</v>
          </cell>
          <cell r="I335">
            <v>0.2704597711665811</v>
          </cell>
          <cell r="J335">
            <v>0.21372239893893891</v>
          </cell>
        </row>
        <row r="336">
          <cell r="A336" t="str">
            <v>D-TNGA</v>
          </cell>
          <cell r="B336" t="str">
            <v>VAR_fin</v>
          </cell>
          <cell r="C336" t="str">
            <v>NGA</v>
          </cell>
          <cell r="H336">
            <v>0.25193909135712128</v>
          </cell>
          <cell r="I336">
            <v>0.27127680822632627</v>
          </cell>
          <cell r="J336">
            <v>0.21307380999041389</v>
          </cell>
        </row>
        <row r="337">
          <cell r="A337" t="str">
            <v>D-TNGA</v>
          </cell>
          <cell r="B337" t="str">
            <v>VAR_fin</v>
          </cell>
          <cell r="C337" t="str">
            <v>BNGA</v>
          </cell>
          <cell r="H337">
            <v>7.5101610257701868E-3</v>
          </cell>
          <cell r="I337">
            <v>2.4678065479556218E-5</v>
          </cell>
          <cell r="J337">
            <v>1.522309706872146E-5</v>
          </cell>
        </row>
        <row r="338">
          <cell r="A338" t="str">
            <v>D-TNGA</v>
          </cell>
          <cell r="B338" t="str">
            <v>VAR_fin</v>
          </cell>
          <cell r="C338" t="str">
            <v>H2</v>
          </cell>
          <cell r="H338">
            <v>3.4895234196102904E-5</v>
          </cell>
          <cell r="I338">
            <v>2.2302526076294914E-5</v>
          </cell>
          <cell r="J338">
            <v>1.3165447530339182E-3</v>
          </cell>
        </row>
        <row r="339">
          <cell r="A339" t="str">
            <v>D-TNGA</v>
          </cell>
          <cell r="B339" t="str">
            <v>VAR_ncap</v>
          </cell>
          <cell r="C339" t="str">
            <v>-</v>
          </cell>
          <cell r="H339">
            <v>2.37307084030077E-8</v>
          </cell>
          <cell r="I339">
            <v>2.6502882220946799E-8</v>
          </cell>
          <cell r="J339">
            <v>5.1392387125070902E-8</v>
          </cell>
        </row>
        <row r="340">
          <cell r="A340" t="str">
            <v>D-TNGA</v>
          </cell>
          <cell r="B340" t="str">
            <v>VAR_cap</v>
          </cell>
          <cell r="C340" t="str">
            <v>-</v>
          </cell>
          <cell r="H340">
            <v>0.95961777979105123</v>
          </cell>
          <cell r="I340">
            <v>0.95961780629393345</v>
          </cell>
          <cell r="J340">
            <v>0.48125351404026451</v>
          </cell>
        </row>
        <row r="341">
          <cell r="A341" t="str">
            <v>T_C-BAT-ELC-S2</v>
          </cell>
          <cell r="B341" t="str">
            <v>VAR_fout</v>
          </cell>
          <cell r="C341" t="str">
            <v>TPCAR</v>
          </cell>
          <cell r="H341">
            <v>15.70693899363984</v>
          </cell>
          <cell r="I341">
            <v>17.745180344462611</v>
          </cell>
          <cell r="J341">
            <v>16.558942360920742</v>
          </cell>
        </row>
        <row r="342">
          <cell r="A342" t="str">
            <v>T_C-BAT-ELC-S2</v>
          </cell>
          <cell r="B342" t="str">
            <v>VAR_fin</v>
          </cell>
          <cell r="C342" t="str">
            <v>T-ELC-car-BatSTGOut_S2</v>
          </cell>
          <cell r="H342">
            <v>10.340791478140533</v>
          </cell>
          <cell r="I342">
            <v>11.347008077091326</v>
          </cell>
          <cell r="J342">
            <v>9.6728720144050691</v>
          </cell>
        </row>
        <row r="343">
          <cell r="A343" t="str">
            <v>T_C-BAT-ELC-S2</v>
          </cell>
          <cell r="B343" t="str">
            <v>VAR_ncap</v>
          </cell>
          <cell r="C343" t="str">
            <v>-</v>
          </cell>
          <cell r="H343">
            <v>0.97848378800868296</v>
          </cell>
          <cell r="I343">
            <v>0.83703536624253705</v>
          </cell>
          <cell r="J343">
            <v>1.2642787176266601</v>
          </cell>
        </row>
        <row r="344">
          <cell r="A344" t="str">
            <v>T_C-BAT-ELC-S2</v>
          </cell>
          <cell r="B344" t="str">
            <v>VAR_cap</v>
          </cell>
          <cell r="C344" t="str">
            <v>-</v>
          </cell>
          <cell r="H344">
            <v>1.4217715675772022</v>
          </cell>
          <cell r="I344">
            <v>1.865223252506059</v>
          </cell>
          <cell r="J344">
            <v>1.74657466284036</v>
          </cell>
        </row>
        <row r="345">
          <cell r="A345" t="str">
            <v>TFLGV-BeVELCExt</v>
          </cell>
          <cell r="B345" t="str">
            <v>VAR_fout</v>
          </cell>
          <cell r="C345" t="str">
            <v>TFLGV</v>
          </cell>
        </row>
        <row r="346">
          <cell r="A346" t="str">
            <v>TFLGV-BeVELCExt</v>
          </cell>
          <cell r="B346" t="str">
            <v>VAR_fin</v>
          </cell>
          <cell r="C346" t="str">
            <v>TELC</v>
          </cell>
        </row>
        <row r="347">
          <cell r="A347" t="str">
            <v>TFLGV-BeVELCExt</v>
          </cell>
          <cell r="B347" t="str">
            <v>VAR_cap</v>
          </cell>
          <cell r="C347" t="str">
            <v>-</v>
          </cell>
        </row>
        <row r="348">
          <cell r="A348" t="str">
            <v>T_C-BAT-ELC-S3</v>
          </cell>
          <cell r="B348" t="str">
            <v>VAR_fout</v>
          </cell>
          <cell r="C348" t="str">
            <v>TPCAR</v>
          </cell>
          <cell r="H348">
            <v>4.2530474052738638</v>
          </cell>
          <cell r="I348">
            <v>4.6002157357543831</v>
          </cell>
          <cell r="J348">
            <v>4.4870175863391477</v>
          </cell>
        </row>
        <row r="349">
          <cell r="A349" t="str">
            <v>T_C-BAT-ELC-S3</v>
          </cell>
          <cell r="B349" t="str">
            <v>VAR_fin</v>
          </cell>
          <cell r="C349" t="str">
            <v>T-ELC-car-BatSTGOut_S3</v>
          </cell>
          <cell r="H349">
            <v>3.0301498206939081</v>
          </cell>
          <cell r="I349">
            <v>3.2342491174726855</v>
          </cell>
          <cell r="J349">
            <v>2.8660427335651919</v>
          </cell>
        </row>
        <row r="350">
          <cell r="A350" t="str">
            <v>T_C-BAT-ELC-S3</v>
          </cell>
          <cell r="B350" t="str">
            <v>VAR_ncap</v>
          </cell>
          <cell r="C350" t="str">
            <v>-</v>
          </cell>
          <cell r="H350">
            <v>0.27647482001747697</v>
          </cell>
          <cell r="I350">
            <v>7.4077970083270606E-2</v>
          </cell>
          <cell r="J350">
            <v>0.236725160402984</v>
          </cell>
        </row>
        <row r="351">
          <cell r="A351" t="str">
            <v>T_C-BAT-ELC-S3</v>
          </cell>
          <cell r="B351" t="str">
            <v>VAR_cap</v>
          </cell>
          <cell r="C351" t="str">
            <v>-</v>
          </cell>
          <cell r="H351">
            <v>0.29243118294362436</v>
          </cell>
          <cell r="I351">
            <v>0.3162993295028822</v>
          </cell>
          <cell r="J351">
            <v>0.30851662000237601</v>
          </cell>
        </row>
        <row r="352">
          <cell r="A352" t="str">
            <v>T_C-BAT-ELC-S4</v>
          </cell>
          <cell r="B352" t="str">
            <v>VAR_fout</v>
          </cell>
          <cell r="C352" t="str">
            <v>TPCAR</v>
          </cell>
          <cell r="H352">
            <v>17.074950499881403</v>
          </cell>
          <cell r="I352">
            <v>15.036774172650633</v>
          </cell>
          <cell r="J352">
            <v>16.084183534568464</v>
          </cell>
        </row>
        <row r="353">
          <cell r="A353" t="str">
            <v>T_C-BAT-ELC-S4</v>
          </cell>
          <cell r="B353" t="str">
            <v>VAR_fin</v>
          </cell>
          <cell r="C353" t="str">
            <v>T-ELC-car-BatSTGOut_S4</v>
          </cell>
          <cell r="H353">
            <v>12.939726703904634</v>
          </cell>
          <cell r="I353">
            <v>11.052580584232954</v>
          </cell>
          <cell r="J353">
            <v>10.4941162239131</v>
          </cell>
        </row>
        <row r="354">
          <cell r="A354" t="str">
            <v>T_C-BAT-ELC-S4</v>
          </cell>
          <cell r="B354" t="str">
            <v>VAR_ncap</v>
          </cell>
          <cell r="C354" t="str">
            <v>-</v>
          </cell>
          <cell r="H354">
            <v>0.542618498863504</v>
          </cell>
          <cell r="I354">
            <v>0.40680243141163502</v>
          </cell>
          <cell r="J354">
            <v>1.3087672538809201</v>
          </cell>
        </row>
        <row r="355">
          <cell r="A355" t="str">
            <v>T_C-BAT-ELC-S4</v>
          </cell>
          <cell r="B355" t="str">
            <v>VAR_cap</v>
          </cell>
          <cell r="C355" t="str">
            <v>-</v>
          </cell>
          <cell r="H355">
            <v>1.3445000838925181</v>
          </cell>
          <cell r="I355">
            <v>1.1840065029372329</v>
          </cell>
          <cell r="J355">
            <v>1.4581676165178901</v>
          </cell>
        </row>
        <row r="356">
          <cell r="A356" t="str">
            <v>T_B_c-ICENGA-S1</v>
          </cell>
          <cell r="B356" t="str">
            <v>VAR_fout</v>
          </cell>
          <cell r="C356" t="str">
            <v>CO2_T</v>
          </cell>
          <cell r="H356">
            <v>1.0582155463821033E-2</v>
          </cell>
          <cell r="I356">
            <v>5.8954586525181403E-3</v>
          </cell>
          <cell r="J356">
            <v>5.2808653074783076E-3</v>
          </cell>
        </row>
        <row r="357">
          <cell r="A357" t="str">
            <v>T_B_c-ICENGA-S1</v>
          </cell>
          <cell r="B357" t="str">
            <v>VAR_fout</v>
          </cell>
          <cell r="C357" t="str">
            <v>TPBSc</v>
          </cell>
          <cell r="H357">
            <v>2.6789378139433439E-5</v>
          </cell>
          <cell r="I357">
            <v>1.5458415185491012E-5</v>
          </cell>
          <cell r="J357">
            <v>1.5351128609990444E-5</v>
          </cell>
        </row>
        <row r="358">
          <cell r="A358" t="str">
            <v>T_B_c-ICENGA-S1</v>
          </cell>
          <cell r="B358" t="str">
            <v>VAR_fin</v>
          </cell>
          <cell r="C358" t="str">
            <v>TNGA</v>
          </cell>
          <cell r="H358">
            <v>1.8762686992590487E-4</v>
          </cell>
          <cell r="I358">
            <v>1.045294087325912E-4</v>
          </cell>
          <cell r="J358">
            <v>9.3632363607771388E-5</v>
          </cell>
        </row>
        <row r="359">
          <cell r="A359" t="str">
            <v>T_B_c-ICENGA-S1</v>
          </cell>
          <cell r="B359" t="str">
            <v>VAR_ncap</v>
          </cell>
          <cell r="C359" t="str">
            <v>-</v>
          </cell>
          <cell r="H359">
            <v>4.7315295545432698E-7</v>
          </cell>
          <cell r="I359">
            <v>1.4070877274302899E-7</v>
          </cell>
          <cell r="J359">
            <v>2.7825877139281899E-7</v>
          </cell>
        </row>
        <row r="360">
          <cell r="A360" t="str">
            <v>T_B_c-ICENGA-S1</v>
          </cell>
          <cell r="B360" t="str">
            <v>VAR_cap</v>
          </cell>
          <cell r="C360" t="str">
            <v>-</v>
          </cell>
          <cell r="H360">
            <v>6.4495671846241019E-7</v>
          </cell>
          <cell r="I360">
            <v>3.8352539482044793E-7</v>
          </cell>
          <cell r="J360">
            <v>3.8965621162493469E-7</v>
          </cell>
        </row>
        <row r="361">
          <cell r="A361" t="str">
            <v>TFLGV-FCLH2O</v>
          </cell>
          <cell r="B361" t="str">
            <v>VAR_fout</v>
          </cell>
          <cell r="C361" t="str">
            <v>TFLGV</v>
          </cell>
          <cell r="H361">
            <v>1.3592887355586264E-6</v>
          </cell>
          <cell r="I361">
            <v>1.3723375951940574E-6</v>
          </cell>
          <cell r="J361">
            <v>1.2170508488221208E-6</v>
          </cell>
        </row>
        <row r="362">
          <cell r="A362" t="str">
            <v>TFLGV-FCLH2O</v>
          </cell>
          <cell r="B362" t="str">
            <v>VAR_fin</v>
          </cell>
          <cell r="C362" t="str">
            <v>TH2O</v>
          </cell>
          <cell r="H362">
            <v>2.5261158181062682E-6</v>
          </cell>
          <cell r="I362">
            <v>2.4167073748460253E-6</v>
          </cell>
          <cell r="J362">
            <v>2.0259237715470345E-6</v>
          </cell>
        </row>
        <row r="363">
          <cell r="A363" t="str">
            <v>TFLGV-FCLH2O</v>
          </cell>
          <cell r="B363" t="str">
            <v>VAR_ncap</v>
          </cell>
          <cell r="C363" t="str">
            <v>-</v>
          </cell>
          <cell r="H363">
            <v>7.2505393262522995E-8</v>
          </cell>
          <cell r="I363">
            <v>8.2351589964197403E-8</v>
          </cell>
          <cell r="J363">
            <v>9.9863919332987906E-8</v>
          </cell>
        </row>
        <row r="364">
          <cell r="A364" t="str">
            <v>TFLGV-FCLH2O</v>
          </cell>
          <cell r="B364" t="str">
            <v>VAR_cap</v>
          </cell>
          <cell r="C364" t="str">
            <v>-</v>
          </cell>
          <cell r="H364">
            <v>1.6328394238744549E-7</v>
          </cell>
          <cell r="I364">
            <v>1.536537175012415E-7</v>
          </cell>
          <cell r="J364">
            <v>1.53887549927753E-7</v>
          </cell>
        </row>
        <row r="365">
          <cell r="A365" t="str">
            <v>T_B_c-ICENGA-S2</v>
          </cell>
          <cell r="B365" t="str">
            <v>VAR_fout</v>
          </cell>
          <cell r="C365" t="str">
            <v>CO2_T</v>
          </cell>
          <cell r="H365">
            <v>1.9959481264480022E-2</v>
          </cell>
          <cell r="I365">
            <v>1.6853418873943163E-2</v>
          </cell>
          <cell r="J365">
            <v>1.228419079909264E-2</v>
          </cell>
        </row>
        <row r="366">
          <cell r="A366" t="str">
            <v>T_B_c-ICENGA-S2</v>
          </cell>
          <cell r="B366" t="str">
            <v>VAR_fout</v>
          </cell>
          <cell r="C366" t="str">
            <v>TPBSc</v>
          </cell>
          <cell r="H366">
            <v>3.4865048275947529E-5</v>
          </cell>
          <cell r="I366">
            <v>3.0767213424443454E-5</v>
          </cell>
          <cell r="J366">
            <v>2.466205276873512E-5</v>
          </cell>
        </row>
        <row r="367">
          <cell r="A367" t="str">
            <v>T_B_c-ICENGA-S2</v>
          </cell>
          <cell r="B367" t="str">
            <v>VAR_fin</v>
          </cell>
          <cell r="C367" t="str">
            <v>TNGA</v>
          </cell>
          <cell r="H367">
            <v>3.5389151178156066E-4</v>
          </cell>
          <cell r="I367">
            <v>2.9881948358055236E-4</v>
          </cell>
          <cell r="J367">
            <v>2.1780480140235178E-4</v>
          </cell>
        </row>
        <row r="368">
          <cell r="A368" t="str">
            <v>T_B_c-ICENGA-S2</v>
          </cell>
          <cell r="B368" t="str">
            <v>VAR_ncap</v>
          </cell>
          <cell r="C368" t="str">
            <v>-</v>
          </cell>
          <cell r="H368">
            <v>4.9668832928212397E-7</v>
          </cell>
          <cell r="I368">
            <v>1.75992861688922E-7</v>
          </cell>
          <cell r="J368">
            <v>3.9430856991255898E-7</v>
          </cell>
        </row>
        <row r="369">
          <cell r="A369" t="str">
            <v>T_B_c-ICENGA-S2</v>
          </cell>
          <cell r="B369" t="str">
            <v>VAR_cap</v>
          </cell>
          <cell r="C369" t="str">
            <v>-</v>
          </cell>
          <cell r="H369">
            <v>8.0217275274894396E-7</v>
          </cell>
          <cell r="I369">
            <v>6.9991849398474401E-7</v>
          </cell>
          <cell r="J369">
            <v>5.6973307863116697E-7</v>
          </cell>
        </row>
        <row r="370">
          <cell r="A370" t="str">
            <v>T_B_u-ICEDSL-S1</v>
          </cell>
          <cell r="B370" t="str">
            <v>VAR_fout</v>
          </cell>
          <cell r="C370" t="str">
            <v>CO2_T</v>
          </cell>
          <cell r="H370">
            <v>12.20590628154236</v>
          </cell>
          <cell r="I370">
            <v>14.666312207318944</v>
          </cell>
          <cell r="J370">
            <v>4.6183547292880836E-2</v>
          </cell>
        </row>
        <row r="371">
          <cell r="A371" t="str">
            <v>T_B_u-ICEDSL-S1</v>
          </cell>
          <cell r="B371" t="str">
            <v>VAR_fout</v>
          </cell>
          <cell r="C371" t="str">
            <v>TPBSu</v>
          </cell>
          <cell r="H371">
            <v>2.4464005700433875E-2</v>
          </cell>
          <cell r="I371">
            <v>3.2095256015788852E-2</v>
          </cell>
          <cell r="J371">
            <v>1.0299935451299654E-4</v>
          </cell>
        </row>
        <row r="372">
          <cell r="A372" t="str">
            <v>T_B_u-ICEDSL-S1</v>
          </cell>
          <cell r="B372" t="str">
            <v>VAR_fin</v>
          </cell>
          <cell r="C372" t="str">
            <v>TDSL</v>
          </cell>
          <cell r="H372">
            <v>0.16651986741531222</v>
          </cell>
          <cell r="I372">
            <v>0.2000861146973929</v>
          </cell>
          <cell r="J372">
            <v>6.3006203673780195E-4</v>
          </cell>
        </row>
        <row r="373">
          <cell r="A373" t="str">
            <v>T_B_u-ICEDSL-S1</v>
          </cell>
          <cell r="B373" t="str">
            <v>VAR_ncap</v>
          </cell>
          <cell r="C373" t="str">
            <v>-</v>
          </cell>
          <cell r="H373">
            <v>2.9729451394716401E-6</v>
          </cell>
          <cell r="I373">
            <v>6.0712815103279799E-4</v>
          </cell>
          <cell r="J373">
            <v>3.9350188274311198E-7</v>
          </cell>
        </row>
        <row r="374">
          <cell r="A374" t="str">
            <v>T_B_u-ICEDSL-S1</v>
          </cell>
          <cell r="B374" t="str">
            <v>VAR_cap</v>
          </cell>
          <cell r="C374" t="str">
            <v>-</v>
          </cell>
          <cell r="H374">
            <v>6.5749069951090194E-4</v>
          </cell>
          <cell r="I374">
            <v>7.2579049528031744E-4</v>
          </cell>
          <cell r="J374">
            <v>2.4545433061400274E-6</v>
          </cell>
        </row>
        <row r="375">
          <cell r="A375" t="str">
            <v>T_B_c-ICENGA-S3</v>
          </cell>
          <cell r="B375" t="str">
            <v>VAR_fout</v>
          </cell>
          <cell r="C375" t="str">
            <v>CO2_T</v>
          </cell>
          <cell r="H375">
            <v>0.21968877594901215</v>
          </cell>
          <cell r="I375">
            <v>0.2223403289781678</v>
          </cell>
          <cell r="J375">
            <v>0.18183340734218809</v>
          </cell>
        </row>
        <row r="376">
          <cell r="A376" t="str">
            <v>T_B_c-ICENGA-S3</v>
          </cell>
          <cell r="B376" t="str">
            <v>VAR_fout</v>
          </cell>
          <cell r="C376" t="str">
            <v>TPBSc</v>
          </cell>
          <cell r="H376">
            <v>2.6293905921798702E-4</v>
          </cell>
          <cell r="I376">
            <v>2.670432155221133E-4</v>
          </cell>
          <cell r="J376">
            <v>2.5008158346640711E-4</v>
          </cell>
        </row>
        <row r="377">
          <cell r="A377" t="str">
            <v>T_B_c-ICENGA-S3</v>
          </cell>
          <cell r="B377" t="str">
            <v>VAR_fin</v>
          </cell>
          <cell r="C377" t="str">
            <v>TNGA</v>
          </cell>
          <cell r="H377">
            <v>3.8951910629257502E-3</v>
          </cell>
          <cell r="I377">
            <v>3.9422044145065319E-3</v>
          </cell>
          <cell r="J377">
            <v>3.2239965840813365E-3</v>
          </cell>
        </row>
        <row r="378">
          <cell r="A378" t="str">
            <v>T_B_c-ICENGA-S3</v>
          </cell>
          <cell r="B378" t="str">
            <v>VAR_ncap</v>
          </cell>
          <cell r="C378" t="str">
            <v>-</v>
          </cell>
          <cell r="H378">
            <v>5.5595301186487299E-6</v>
          </cell>
          <cell r="I378">
            <v>2.54866252830484E-7</v>
          </cell>
          <cell r="J378">
            <v>5.3634584274612904E-6</v>
          </cell>
        </row>
        <row r="379">
          <cell r="A379" t="str">
            <v>T_B_c-ICENGA-S3</v>
          </cell>
          <cell r="B379" t="str">
            <v>VAR_cap</v>
          </cell>
          <cell r="C379" t="str">
            <v>-</v>
          </cell>
          <cell r="H379">
            <v>5.73285055667046E-6</v>
          </cell>
          <cell r="I379">
            <v>5.81439637147921E-6</v>
          </cell>
          <cell r="J379">
            <v>5.4507555341338399E-6</v>
          </cell>
        </row>
        <row r="380">
          <cell r="A380" t="str">
            <v>T_B_u-ICEDSL-S2</v>
          </cell>
          <cell r="B380" t="str">
            <v>VAR_fout</v>
          </cell>
          <cell r="C380" t="str">
            <v>CO2_T</v>
          </cell>
          <cell r="H380">
            <v>15.897161779913118</v>
          </cell>
          <cell r="I380">
            <v>2.8764040093453178</v>
          </cell>
          <cell r="J380">
            <v>3.1740261760569863E-2</v>
          </cell>
        </row>
        <row r="381">
          <cell r="A381" t="str">
            <v>T_B_u-ICEDSL-S2</v>
          </cell>
          <cell r="B381" t="str">
            <v>VAR_fout</v>
          </cell>
          <cell r="C381" t="str">
            <v>TPBSu</v>
          </cell>
          <cell r="H381">
            <v>2.2315557218601387E-2</v>
          </cell>
          <cell r="I381">
            <v>4.0464154788974246E-3</v>
          </cell>
          <cell r="J381">
            <v>4.9510524806533407E-5</v>
          </cell>
        </row>
        <row r="382">
          <cell r="A382" t="str">
            <v>T_B_u-ICEDSL-S2</v>
          </cell>
          <cell r="B382" t="str">
            <v>VAR_fin</v>
          </cell>
          <cell r="C382" t="str">
            <v>TDSL</v>
          </cell>
          <cell r="H382">
            <v>0.21687805975324803</v>
          </cell>
          <cell r="I382">
            <v>3.9241528094751926E-2</v>
          </cell>
          <cell r="J382">
            <v>4.330185779068198E-4</v>
          </cell>
        </row>
        <row r="383">
          <cell r="A383" t="str">
            <v>T_B_u-ICEDSL-S2</v>
          </cell>
          <cell r="B383" t="str">
            <v>VAR_ncap</v>
          </cell>
          <cell r="C383" t="str">
            <v>-</v>
          </cell>
          <cell r="H383">
            <v>6.3879611779489301E-7</v>
          </cell>
          <cell r="I383">
            <v>1.41225707209656E-6</v>
          </cell>
          <cell r="J383">
            <v>1.56137174352047E-7</v>
          </cell>
        </row>
        <row r="384">
          <cell r="A384" t="str">
            <v>T_B_u-ICEDSL-S2</v>
          </cell>
          <cell r="B384" t="str">
            <v>VAR_cap</v>
          </cell>
          <cell r="C384" t="str">
            <v>-</v>
          </cell>
          <cell r="H384">
            <v>4.2096673537219542E-4</v>
          </cell>
          <cell r="I384">
            <v>7.6377677768037471E-5</v>
          </cell>
          <cell r="J384">
            <v>9.7649302641588195E-7</v>
          </cell>
        </row>
        <row r="385">
          <cell r="A385" t="str">
            <v>T_B_u-ICEDSL-S3</v>
          </cell>
          <cell r="B385" t="str">
            <v>VAR_fout</v>
          </cell>
          <cell r="C385" t="str">
            <v>CO2_T</v>
          </cell>
          <cell r="H385">
            <v>91.723811808387921</v>
          </cell>
          <cell r="I385">
            <v>0.1012421011312933</v>
          </cell>
          <cell r="J385">
            <v>2.3161320975184682E-2</v>
          </cell>
        </row>
        <row r="386">
          <cell r="A386" t="str">
            <v>T_B_u-ICEDSL-S3</v>
          </cell>
          <cell r="B386" t="str">
            <v>VAR_fout</v>
          </cell>
          <cell r="C386" t="str">
            <v>TPBSu</v>
          </cell>
          <cell r="H386">
            <v>8.5313651937873269E-2</v>
          </cell>
          <cell r="I386">
            <v>1.0130477245622955E-4</v>
          </cell>
          <cell r="J386">
            <v>2.4380410693417382E-5</v>
          </cell>
        </row>
        <row r="387">
          <cell r="A387" t="str">
            <v>T_B_u-ICEDSL-S3</v>
          </cell>
          <cell r="B387" t="str">
            <v>VAR_fin</v>
          </cell>
          <cell r="C387" t="str">
            <v>TDSL</v>
          </cell>
          <cell r="H387">
            <v>1.2513480464991538</v>
          </cell>
          <cell r="I387">
            <v>1.3812019253928169E-3</v>
          </cell>
          <cell r="J387">
            <v>3.1597982230811286E-4</v>
          </cell>
        </row>
        <row r="388">
          <cell r="A388" t="str">
            <v>T_B_u-ICEDSL-S3</v>
          </cell>
          <cell r="B388" t="str">
            <v>VAR_ncap</v>
          </cell>
          <cell r="C388" t="str">
            <v>-</v>
          </cell>
          <cell r="H388">
            <v>9.822842324019151E-7</v>
          </cell>
          <cell r="I388">
            <v>9.4437674927347597E-7</v>
          </cell>
          <cell r="J388">
            <v>1.4736523337215099E-7</v>
          </cell>
        </row>
        <row r="389">
          <cell r="A389" t="str">
            <v>T_B_u-ICEDSL-S3</v>
          </cell>
          <cell r="B389" t="str">
            <v>VAR_cap</v>
          </cell>
          <cell r="C389" t="str">
            <v>-</v>
          </cell>
          <cell r="H389">
            <v>1.6088375267333101E-3</v>
          </cell>
          <cell r="I389">
            <v>1.9266609816753901E-6</v>
          </cell>
          <cell r="J389">
            <v>4.7083433492967201E-7</v>
          </cell>
        </row>
        <row r="390">
          <cell r="A390" t="str">
            <v>T_B_u-ICEDSL-S4</v>
          </cell>
          <cell r="B390" t="str">
            <v>VAR_fout</v>
          </cell>
          <cell r="C390" t="str">
            <v>CO2_T</v>
          </cell>
        </row>
        <row r="391">
          <cell r="A391" t="str">
            <v>T_B_u-ICEDSL-S4</v>
          </cell>
          <cell r="B391" t="str">
            <v>VAR_fout</v>
          </cell>
          <cell r="C391" t="str">
            <v>TPBSu</v>
          </cell>
        </row>
        <row r="392">
          <cell r="A392" t="str">
            <v>T_B_u-ICEDSL-S4</v>
          </cell>
          <cell r="B392" t="str">
            <v>VAR_fin</v>
          </cell>
          <cell r="C392" t="str">
            <v>TDSL</v>
          </cell>
        </row>
        <row r="393">
          <cell r="A393" t="str">
            <v>T_B_u-ICEDSL-S4</v>
          </cell>
          <cell r="B393" t="str">
            <v>VAR_cap</v>
          </cell>
          <cell r="C393" t="str">
            <v>-</v>
          </cell>
        </row>
        <row r="394">
          <cell r="A394" t="str">
            <v>D-TBDS1intl</v>
          </cell>
          <cell r="B394" t="str">
            <v>VAR_fout</v>
          </cell>
          <cell r="C394" t="str">
            <v>TKERintl_SAF</v>
          </cell>
          <cell r="H394">
            <v>5.0990671363732103</v>
          </cell>
          <cell r="I394">
            <v>5.0990671565322803</v>
          </cell>
          <cell r="J394">
            <v>5.0990672044094403</v>
          </cell>
        </row>
        <row r="395">
          <cell r="A395" t="str">
            <v>D-TBDS1intl</v>
          </cell>
          <cell r="B395" t="str">
            <v>VAR_fin</v>
          </cell>
          <cell r="C395" t="str">
            <v>BDS1</v>
          </cell>
          <cell r="H395">
            <v>5.0990671363732103</v>
          </cell>
          <cell r="I395">
            <v>5.0990671565322803</v>
          </cell>
          <cell r="J395">
            <v>5.0990672044094403</v>
          </cell>
        </row>
        <row r="396">
          <cell r="A396" t="str">
            <v>T_B_c-ICENGAEXT</v>
          </cell>
          <cell r="B396" t="str">
            <v>VAR_fout</v>
          </cell>
          <cell r="C396" t="str">
            <v>CO2_T</v>
          </cell>
        </row>
        <row r="397">
          <cell r="A397" t="str">
            <v>T_B_c-ICENGAEXT</v>
          </cell>
          <cell r="B397" t="str">
            <v>VAR_fout</v>
          </cell>
          <cell r="C397" t="str">
            <v>TPBSc</v>
          </cell>
        </row>
        <row r="398">
          <cell r="A398" t="str">
            <v>T_B_c-ICENGAEXT</v>
          </cell>
          <cell r="B398" t="str">
            <v>VAR_fin</v>
          </cell>
          <cell r="C398" t="str">
            <v>TNGA</v>
          </cell>
        </row>
        <row r="399">
          <cell r="A399" t="str">
            <v>T_B_c-ICENGAEXT</v>
          </cell>
          <cell r="B399" t="str">
            <v>VAR_cap</v>
          </cell>
          <cell r="C399" t="str">
            <v>-</v>
          </cell>
        </row>
        <row r="400">
          <cell r="A400" t="str">
            <v>T_B_u-ICEDSLEXT</v>
          </cell>
          <cell r="B400" t="str">
            <v>VAR_fout</v>
          </cell>
          <cell r="C400" t="str">
            <v>CO2_T</v>
          </cell>
        </row>
        <row r="401">
          <cell r="A401" t="str">
            <v>T_B_u-ICEDSLEXT</v>
          </cell>
          <cell r="B401" t="str">
            <v>VAR_fout</v>
          </cell>
          <cell r="C401" t="str">
            <v>TPBSu</v>
          </cell>
        </row>
        <row r="402">
          <cell r="A402" t="str">
            <v>T_B_u-ICEDSLEXT</v>
          </cell>
          <cell r="B402" t="str">
            <v>VAR_fin</v>
          </cell>
          <cell r="C402" t="str">
            <v>TDSL</v>
          </cell>
        </row>
        <row r="403">
          <cell r="A403" t="str">
            <v>T_B_u-ICEDSLEXT</v>
          </cell>
          <cell r="B403" t="str">
            <v>VAR_cap</v>
          </cell>
          <cell r="C403" t="str">
            <v>-</v>
          </cell>
        </row>
        <row r="404">
          <cell r="A404" t="str">
            <v>D-T-ELC-LGV</v>
          </cell>
          <cell r="B404" t="str">
            <v>VAR_fout</v>
          </cell>
          <cell r="C404" t="str">
            <v>T-ELC-LGV_BatSTGin</v>
          </cell>
          <cell r="H404">
            <v>2.5569309441211838</v>
          </cell>
          <cell r="I404">
            <v>2.7959468411136941</v>
          </cell>
          <cell r="J404">
            <v>3.2610184197325141</v>
          </cell>
        </row>
        <row r="405">
          <cell r="A405" t="str">
            <v>D-T-ELC-LGV</v>
          </cell>
          <cell r="B405" t="str">
            <v>VAR_fin</v>
          </cell>
          <cell r="C405" t="str">
            <v>TELC</v>
          </cell>
          <cell r="H405">
            <v>2.5569309441211838</v>
          </cell>
          <cell r="I405">
            <v>2.7959468411136941</v>
          </cell>
          <cell r="J405">
            <v>3.2610184197325141</v>
          </cell>
        </row>
        <row r="406">
          <cell r="A406" t="str">
            <v>D-T-ELC-LGV</v>
          </cell>
          <cell r="B406" t="str">
            <v>VAR_ncap</v>
          </cell>
          <cell r="C406" t="str">
            <v>-</v>
          </cell>
          <cell r="H406">
            <v>0.15837185872614801</v>
          </cell>
          <cell r="I406">
            <v>0.11954799768457899</v>
          </cell>
          <cell r="J406">
            <v>0.25694092447400202</v>
          </cell>
        </row>
        <row r="407">
          <cell r="A407" t="str">
            <v>D-T-ELC-LGV</v>
          </cell>
          <cell r="B407" t="str">
            <v>VAR_cap</v>
          </cell>
          <cell r="C407" t="str">
            <v>-</v>
          </cell>
          <cell r="H407">
            <v>0.27026585965142202</v>
          </cell>
          <cell r="I407">
            <v>0.29552965610904902</v>
          </cell>
          <cell r="J407">
            <v>0.34468733923879102</v>
          </cell>
        </row>
        <row r="408">
          <cell r="A408" t="str">
            <v>T_C-HYBGSLEXT</v>
          </cell>
          <cell r="B408" t="str">
            <v>VAR_fout</v>
          </cell>
          <cell r="C408" t="str">
            <v>CO2_T</v>
          </cell>
        </row>
        <row r="409">
          <cell r="A409" t="str">
            <v>T_C-HYBGSLEXT</v>
          </cell>
          <cell r="B409" t="str">
            <v>VAR_fout</v>
          </cell>
          <cell r="C409" t="str">
            <v>TPCAR</v>
          </cell>
        </row>
        <row r="410">
          <cell r="A410" t="str">
            <v>T_C-HYBGSLEXT</v>
          </cell>
          <cell r="B410" t="str">
            <v>VAR_fin</v>
          </cell>
          <cell r="C410" t="str">
            <v>TGSL</v>
          </cell>
        </row>
        <row r="411">
          <cell r="A411" t="str">
            <v>T_C-HYBGSLEXT</v>
          </cell>
          <cell r="B411" t="str">
            <v>VAR_cap</v>
          </cell>
          <cell r="C411" t="str">
            <v>-</v>
          </cell>
        </row>
        <row r="412">
          <cell r="A412" t="str">
            <v>TPAVDKEREXT</v>
          </cell>
          <cell r="B412" t="str">
            <v>VAR_fout</v>
          </cell>
          <cell r="C412" t="str">
            <v>CO2_T</v>
          </cell>
          <cell r="H412">
            <v>185.675788544743</v>
          </cell>
          <cell r="I412">
            <v>154.38211110512901</v>
          </cell>
          <cell r="J412">
            <v>123.088433665514</v>
          </cell>
        </row>
        <row r="413">
          <cell r="A413" t="str">
            <v>TPAVDKEREXT</v>
          </cell>
          <cell r="B413" t="str">
            <v>VAR_fout</v>
          </cell>
          <cell r="C413" t="str">
            <v>TPAVD</v>
          </cell>
          <cell r="H413">
            <v>2.5504916008893299</v>
          </cell>
          <cell r="I413">
            <v>2.1206333943012199</v>
          </cell>
          <cell r="J413">
            <v>1.6907751877131001</v>
          </cell>
        </row>
        <row r="414">
          <cell r="A414" t="str">
            <v>TPAVDKEREXT</v>
          </cell>
          <cell r="B414" t="str">
            <v>VAR_fin</v>
          </cell>
          <cell r="C414" t="str">
            <v>TKER</v>
          </cell>
          <cell r="H414">
            <v>2.5504916008893299</v>
          </cell>
          <cell r="I414">
            <v>2.1206333943012199</v>
          </cell>
          <cell r="J414">
            <v>1.6907751877131001</v>
          </cell>
        </row>
        <row r="415">
          <cell r="A415" t="str">
            <v>TPAVDKEREXT</v>
          </cell>
          <cell r="B415" t="str">
            <v>VAR_ncap</v>
          </cell>
          <cell r="C415" t="str">
            <v>-</v>
          </cell>
          <cell r="H415">
            <v>0.67585295410784196</v>
          </cell>
          <cell r="I415">
            <v>0.64425551632025202</v>
          </cell>
          <cell r="J415">
            <v>0.98005042363211003</v>
          </cell>
        </row>
        <row r="416">
          <cell r="A416" t="str">
            <v>TPAVDKEREXT</v>
          </cell>
          <cell r="B416" t="str">
            <v>VAR_cap</v>
          </cell>
          <cell r="C416" t="str">
            <v>-</v>
          </cell>
          <cell r="H416">
            <v>2.8539637311495305</v>
          </cell>
          <cell r="I416">
            <v>2.2788574304494649</v>
          </cell>
          <cell r="J416">
            <v>1.7923074756613029</v>
          </cell>
        </row>
        <row r="417">
          <cell r="A417" t="str">
            <v>T_C-ICE-GSL-S1</v>
          </cell>
          <cell r="B417" t="str">
            <v>VAR_fout</v>
          </cell>
          <cell r="C417" t="str">
            <v>CO2_T</v>
          </cell>
          <cell r="H417">
            <v>110.12871294913572</v>
          </cell>
          <cell r="I417">
            <v>37.427761721217294</v>
          </cell>
          <cell r="J417">
            <v>6.3570397494628703E-3</v>
          </cell>
        </row>
        <row r="418">
          <cell r="A418" t="str">
            <v>T_C-ICE-GSL-S1</v>
          </cell>
          <cell r="B418" t="str">
            <v>VAR_fout</v>
          </cell>
          <cell r="C418" t="str">
            <v>TPCAR</v>
          </cell>
          <cell r="H418">
            <v>0.8767611534926637</v>
          </cell>
          <cell r="I418">
            <v>0.29520184989524351</v>
          </cell>
          <cell r="J418">
            <v>5.8208316018849241E-5</v>
          </cell>
        </row>
        <row r="419">
          <cell r="A419" t="str">
            <v>T_C-ICE-GSL-S1</v>
          </cell>
          <cell r="B419" t="str">
            <v>VAR_fin</v>
          </cell>
          <cell r="C419" t="str">
            <v>TGSL</v>
          </cell>
          <cell r="H419">
            <v>1.4922589830506197</v>
          </cell>
          <cell r="I419">
            <v>0.50715124283492286</v>
          </cell>
          <cell r="J419">
            <v>8.613874999272173E-5</v>
          </cell>
        </row>
        <row r="420">
          <cell r="A420" t="str">
            <v>T_C-ICE-GSL-S1</v>
          </cell>
          <cell r="B420" t="str">
            <v>VAR_ncap</v>
          </cell>
          <cell r="C420" t="str">
            <v>-</v>
          </cell>
          <cell r="H420">
            <v>1.37596167427262E-5</v>
          </cell>
          <cell r="I420">
            <v>6.83680664463615E-6</v>
          </cell>
          <cell r="J420">
            <v>2.0342434589897798E-6</v>
          </cell>
        </row>
        <row r="421">
          <cell r="A421" t="str">
            <v>T_C-ICE-GSL-S1</v>
          </cell>
          <cell r="B421" t="str">
            <v>VAR_cap</v>
          </cell>
          <cell r="C421" t="str">
            <v>-</v>
          </cell>
          <cell r="H421">
            <v>0.13324444507848188</v>
          </cell>
          <cell r="I421">
            <v>4.4862370803771215E-2</v>
          </cell>
          <cell r="J421">
            <v>8.6284333832189698E-6</v>
          </cell>
        </row>
        <row r="422">
          <cell r="A422" t="str">
            <v>V2G</v>
          </cell>
          <cell r="B422" t="str">
            <v>VAR_fout</v>
          </cell>
          <cell r="C422" t="str">
            <v>ELC35</v>
          </cell>
          <cell r="H422">
            <v>4.1015372394892675E-3</v>
          </cell>
          <cell r="I422">
            <v>4.7671162297662974E-2</v>
          </cell>
          <cell r="J422">
            <v>0.19693871987089381</v>
          </cell>
        </row>
        <row r="423">
          <cell r="A423" t="str">
            <v>V2G</v>
          </cell>
          <cell r="B423" t="str">
            <v>VAR_fin</v>
          </cell>
          <cell r="C423" t="str">
            <v>T-ELC-Bus_c_BatSTGout_S1</v>
          </cell>
          <cell r="H423">
            <v>7.4457528609992349E-5</v>
          </cell>
          <cell r="I423">
            <v>5.6440568728893532E-4</v>
          </cell>
          <cell r="J423">
            <v>3.4171545388314762E-4</v>
          </cell>
        </row>
        <row r="424">
          <cell r="A424" t="str">
            <v>V2G</v>
          </cell>
          <cell r="B424" t="str">
            <v>VAR_fin</v>
          </cell>
          <cell r="C424" t="str">
            <v>T-ELC-Bus_c_BatSTGout_S2</v>
          </cell>
          <cell r="H424">
            <v>5.896139872952228E-5</v>
          </cell>
          <cell r="I424">
            <v>6.197308900206025E-5</v>
          </cell>
          <cell r="J424">
            <v>5.4453815173186069E-5</v>
          </cell>
        </row>
        <row r="425">
          <cell r="A425" t="str">
            <v>V2G</v>
          </cell>
          <cell r="B425" t="str">
            <v>VAR_fin</v>
          </cell>
          <cell r="C425" t="str">
            <v>T-ELC-Bus_c_BatSTGout_S3</v>
          </cell>
          <cell r="H425">
            <v>2.8317203389509343E-5</v>
          </cell>
          <cell r="I425">
            <v>2.3680898337648519E-5</v>
          </cell>
          <cell r="J425">
            <v>3.1499746626662966E-5</v>
          </cell>
        </row>
        <row r="426">
          <cell r="A426" t="str">
            <v>V2G</v>
          </cell>
          <cell r="B426" t="str">
            <v>VAR_fin</v>
          </cell>
          <cell r="C426" t="str">
            <v>T-ELC-Bus_c_BatSTGout_S4</v>
          </cell>
          <cell r="H426">
            <v>3.2789384184566708E-5</v>
          </cell>
          <cell r="I426">
            <v>3.2959916700264899E-5</v>
          </cell>
          <cell r="J426">
            <v>3.1762299046325875E-5</v>
          </cell>
        </row>
        <row r="427">
          <cell r="A427" t="str">
            <v>V2G</v>
          </cell>
          <cell r="B427" t="str">
            <v>VAR_fin</v>
          </cell>
          <cell r="C427" t="str">
            <v>T-ELC-car-BatSTGOut_S1</v>
          </cell>
          <cell r="H427">
            <v>4.007147534583596E-4</v>
          </cell>
          <cell r="I427">
            <v>1.5311478436034712E-2</v>
          </cell>
          <cell r="J427">
            <v>6.1699304896235464E-2</v>
          </cell>
        </row>
        <row r="428">
          <cell r="A428" t="str">
            <v>V2G</v>
          </cell>
          <cell r="B428" t="str">
            <v>VAR_fin</v>
          </cell>
          <cell r="C428" t="str">
            <v>T-ELC-car-BatSTGOut_S2</v>
          </cell>
          <cell r="H428">
            <v>1.1624700135830691E-4</v>
          </cell>
          <cell r="I428">
            <v>7.1976962351342497E-3</v>
          </cell>
          <cell r="J428">
            <v>3.1736553867512007E-2</v>
          </cell>
        </row>
        <row r="429">
          <cell r="A429" t="str">
            <v>V2G</v>
          </cell>
          <cell r="B429" t="str">
            <v>VAR_fin</v>
          </cell>
          <cell r="C429" t="str">
            <v>T-ELC-car-BatSTGOut_S3</v>
          </cell>
          <cell r="H429">
            <v>1.2430681391157182E-4</v>
          </cell>
          <cell r="I429">
            <v>7.4495951134127218E-3</v>
          </cell>
          <cell r="J429">
            <v>3.7913593649450752E-2</v>
          </cell>
        </row>
        <row r="430">
          <cell r="A430" t="str">
            <v>V2G</v>
          </cell>
          <cell r="B430" t="str">
            <v>VAR_fin</v>
          </cell>
          <cell r="C430" t="str">
            <v>T-ELC-car-BatSTGOut_S4</v>
          </cell>
          <cell r="H430">
            <v>1.1632413190198323E-4</v>
          </cell>
          <cell r="I430">
            <v>7.18111564550491E-3</v>
          </cell>
          <cell r="J430">
            <v>3.0355252974434987E-2</v>
          </cell>
        </row>
        <row r="431">
          <cell r="A431" t="str">
            <v>V2G</v>
          </cell>
          <cell r="B431" t="str">
            <v>VAR_fin</v>
          </cell>
          <cell r="C431" t="str">
            <v>T-ELC-car-PlgSTGOut_S1</v>
          </cell>
          <cell r="H431">
            <v>1.634285956463104E-4</v>
          </cell>
          <cell r="I431">
            <v>2.0048020004137586E-4</v>
          </cell>
          <cell r="J431">
            <v>1.8924401438932576E-4</v>
          </cell>
        </row>
        <row r="432">
          <cell r="A432" t="str">
            <v>V2G</v>
          </cell>
          <cell r="B432" t="str">
            <v>VAR_fin</v>
          </cell>
          <cell r="C432" t="str">
            <v>T-ELC-car-PlgSTGOut_S2</v>
          </cell>
          <cell r="H432">
            <v>7.4830126653166918E-5</v>
          </cell>
          <cell r="I432">
            <v>2.0963613380153376E-4</v>
          </cell>
          <cell r="J432">
            <v>1.0905831344841372E-4</v>
          </cell>
        </row>
        <row r="433">
          <cell r="A433" t="str">
            <v>V2G</v>
          </cell>
          <cell r="B433" t="str">
            <v>VAR_fin</v>
          </cell>
          <cell r="C433" t="str">
            <v>T-ELC-car-PlgSTGOut_S3</v>
          </cell>
          <cell r="H433">
            <v>1.1813605600942433E-4</v>
          </cell>
          <cell r="I433">
            <v>6.1515947533180102E-3</v>
          </cell>
          <cell r="J433">
            <v>3.1959049061852679E-2</v>
          </cell>
        </row>
        <row r="434">
          <cell r="A434" t="str">
            <v>V2G</v>
          </cell>
          <cell r="B434" t="str">
            <v>VAR_fin</v>
          </cell>
          <cell r="C434" t="str">
            <v>T-ELC-TWSTGout_S1</v>
          </cell>
          <cell r="H434">
            <v>4.2400009899520988E-4</v>
          </cell>
          <cell r="I434">
            <v>3.9280973250611993E-4</v>
          </cell>
          <cell r="J434">
            <v>2.7040923510810192E-4</v>
          </cell>
        </row>
        <row r="435">
          <cell r="A435" t="str">
            <v>V2G</v>
          </cell>
          <cell r="B435" t="str">
            <v>VAR_fin</v>
          </cell>
          <cell r="C435" t="str">
            <v>T-ELC-car-PlgSTGOut_S4</v>
          </cell>
          <cell r="H435">
            <v>1.1372209987855393E-4</v>
          </cell>
          <cell r="I435">
            <v>4.9076287890161322E-4</v>
          </cell>
          <cell r="J435">
            <v>5.9133064854120288E-4</v>
          </cell>
        </row>
        <row r="436">
          <cell r="A436" t="str">
            <v>V2G</v>
          </cell>
          <cell r="B436" t="str">
            <v>VAR_fin</v>
          </cell>
          <cell r="C436" t="str">
            <v>T-ELC-TWSTGout_S2</v>
          </cell>
          <cell r="H436">
            <v>5.4169101534906378E-4</v>
          </cell>
          <cell r="I436">
            <v>4.7526612036516804E-4</v>
          </cell>
          <cell r="J436">
            <v>3.0952651072797057E-4</v>
          </cell>
        </row>
        <row r="437">
          <cell r="A437" t="str">
            <v>V2G</v>
          </cell>
          <cell r="B437" t="str">
            <v>VAR_fin</v>
          </cell>
          <cell r="C437" t="str">
            <v>T-ELC-TWSTGout_S3</v>
          </cell>
          <cell r="H437">
            <v>6.9046309250095101E-4</v>
          </cell>
          <cell r="I437">
            <v>7.5622894954945638E-4</v>
          </cell>
          <cell r="J437">
            <v>4.8910253666843261E-4</v>
          </cell>
        </row>
        <row r="438">
          <cell r="A438" t="str">
            <v>V2G</v>
          </cell>
          <cell r="B438" t="str">
            <v>VAR_fin</v>
          </cell>
          <cell r="C438" t="str">
            <v>T-ELC-TWSTGout_S4</v>
          </cell>
          <cell r="H438">
            <v>7.5323077643696195E-4</v>
          </cell>
          <cell r="I438">
            <v>8.9279333060546468E-4</v>
          </cell>
          <cell r="J438">
            <v>7.1303247278315047E-4</v>
          </cell>
        </row>
        <row r="439">
          <cell r="A439" t="str">
            <v>V2G</v>
          </cell>
          <cell r="B439" t="str">
            <v>VAR_fin</v>
          </cell>
          <cell r="C439" t="str">
            <v>T-ELC-Bus_u_BatSTGout_S1</v>
          </cell>
          <cell r="H439">
            <v>2.8686967349891694E-5</v>
          </cell>
          <cell r="I439">
            <v>2.9764860872063673E-5</v>
          </cell>
          <cell r="J439">
            <v>1.8433976018025608E-5</v>
          </cell>
        </row>
        <row r="440">
          <cell r="A440" t="str">
            <v>V2G</v>
          </cell>
          <cell r="B440" t="str">
            <v>VAR_fin</v>
          </cell>
          <cell r="C440" t="str">
            <v>T-ELC-Bus_u_BatSTGout_S2</v>
          </cell>
          <cell r="H440">
            <v>2.9024174813222646E-5</v>
          </cell>
          <cell r="I440">
            <v>2.3441808834069327E-5</v>
          </cell>
          <cell r="J440">
            <v>1.6172126920380971E-5</v>
          </cell>
        </row>
        <row r="441">
          <cell r="A441" t="str">
            <v>V2G</v>
          </cell>
          <cell r="B441" t="str">
            <v>VAR_fin</v>
          </cell>
          <cell r="C441" t="str">
            <v>T-ELC-Bus_u_BatSTGout_S3</v>
          </cell>
          <cell r="H441">
            <v>1.719875760719169E-5</v>
          </cell>
          <cell r="I441">
            <v>1.5130267639461009E-5</v>
          </cell>
          <cell r="J441">
            <v>1.1174718195046278E-5</v>
          </cell>
        </row>
        <row r="442">
          <cell r="A442" t="str">
            <v>V2G</v>
          </cell>
          <cell r="B442" t="str">
            <v>VAR_fin</v>
          </cell>
          <cell r="C442" t="str">
            <v>T-ELC-Bus_u_BatSTGout_S4</v>
          </cell>
          <cell r="H442">
            <v>3.0525684885215472E-5</v>
          </cell>
          <cell r="I442">
            <v>3.4475609561650156E-5</v>
          </cell>
          <cell r="J442">
            <v>2.2873105184770927E-5</v>
          </cell>
        </row>
        <row r="443">
          <cell r="A443" t="str">
            <v>V2G</v>
          </cell>
          <cell r="B443" t="str">
            <v>VAR_fin</v>
          </cell>
          <cell r="C443" t="str">
            <v>T-ELC-LGV_BatSTGout</v>
          </cell>
          <cell r="H443">
            <v>8.3138982479746758E-5</v>
          </cell>
          <cell r="I443">
            <v>6.3310543439545645E-5</v>
          </cell>
          <cell r="J443">
            <v>3.574154107943276E-5</v>
          </cell>
        </row>
        <row r="444">
          <cell r="A444" t="str">
            <v>V2G</v>
          </cell>
          <cell r="B444" t="str">
            <v>VAR_fin</v>
          </cell>
          <cell r="C444" t="str">
            <v>T-ELC-HGV_BatSTGout</v>
          </cell>
          <cell r="H444">
            <v>9.7623400220208493E-5</v>
          </cell>
          <cell r="I444">
            <v>1.2668299366199796E-4</v>
          </cell>
          <cell r="J444">
            <v>5.2245027381817576E-5</v>
          </cell>
        </row>
        <row r="445">
          <cell r="A445" t="str">
            <v>V2G</v>
          </cell>
          <cell r="B445" t="str">
            <v>VAR_ncap</v>
          </cell>
          <cell r="C445" t="str">
            <v>-</v>
          </cell>
          <cell r="H445">
            <v>1.7637415759353E-3</v>
          </cell>
          <cell r="I445">
            <v>0.37068841403356001</v>
          </cell>
          <cell r="J445">
            <v>1.06299918197576</v>
          </cell>
        </row>
        <row r="446">
          <cell r="A446" t="str">
            <v>V2G</v>
          </cell>
          <cell r="B446" t="str">
            <v>VAR_cap</v>
          </cell>
          <cell r="C446" t="str">
            <v>-</v>
          </cell>
          <cell r="H446">
            <v>2.3138009724734637E-3</v>
          </cell>
          <cell r="I446">
            <v>0.37282658958588066</v>
          </cell>
          <cell r="J446">
            <v>1.3327653831405544</v>
          </cell>
        </row>
        <row r="447">
          <cell r="A447" t="str">
            <v>TPSHPELCEXT</v>
          </cell>
          <cell r="B447" t="str">
            <v>VAR_fout</v>
          </cell>
          <cell r="C447" t="str">
            <v>TPSHP</v>
          </cell>
          <cell r="H447">
            <v>8.9498462506589299E-2</v>
          </cell>
          <cell r="I447">
            <v>8.9495813561530996E-2</v>
          </cell>
          <cell r="J447">
            <v>8.9498044693736206E-2</v>
          </cell>
        </row>
        <row r="448">
          <cell r="A448" t="str">
            <v>TPSHPELCEXT</v>
          </cell>
          <cell r="B448" t="str">
            <v>VAR_fin</v>
          </cell>
          <cell r="C448" t="str">
            <v>TELC</v>
          </cell>
          <cell r="H448">
            <v>3.627250462822109E-2</v>
          </cell>
          <cell r="I448">
            <v>3.6271431046963933E-2</v>
          </cell>
          <cell r="J448">
            <v>3.6272335294377601E-2</v>
          </cell>
        </row>
        <row r="449">
          <cell r="A449" t="str">
            <v>TPSHPELCEXT</v>
          </cell>
          <cell r="B449" t="str">
            <v>VAR_ncap</v>
          </cell>
          <cell r="C449" t="str">
            <v>-</v>
          </cell>
          <cell r="H449">
            <v>1.32303451227518E-6</v>
          </cell>
          <cell r="I449">
            <v>4.3089183825048699E-2</v>
          </cell>
          <cell r="J449">
            <v>4.6400291227888503E-2</v>
          </cell>
        </row>
        <row r="450">
          <cell r="A450" t="str">
            <v>TPSHPELCEXT</v>
          </cell>
          <cell r="B450" t="str">
            <v>VAR_cap</v>
          </cell>
          <cell r="C450" t="str">
            <v>-</v>
          </cell>
          <cell r="H450">
            <v>8.9494116447272232E-2</v>
          </cell>
          <cell r="I450">
            <v>8.9493705456810568E-2</v>
          </cell>
          <cell r="J450">
            <v>8.9490176593116838E-2</v>
          </cell>
        </row>
        <row r="451">
          <cell r="A451" t="str">
            <v>TFLGV-ICEGSL</v>
          </cell>
          <cell r="B451" t="str">
            <v>VAR_fout</v>
          </cell>
          <cell r="C451" t="str">
            <v>CO2_T</v>
          </cell>
          <cell r="H451">
            <v>71.42431958439019</v>
          </cell>
          <cell r="I451">
            <v>10.340563285436435</v>
          </cell>
          <cell r="J451">
            <v>2.7092963914383913E-2</v>
          </cell>
        </row>
        <row r="452">
          <cell r="A452" t="str">
            <v>TFLGV-ICEGSL</v>
          </cell>
          <cell r="B452" t="str">
            <v>VAR_fout</v>
          </cell>
          <cell r="C452" t="str">
            <v>TFLGV</v>
          </cell>
          <cell r="H452">
            <v>0.33992325292882475</v>
          </cell>
          <cell r="I452">
            <v>4.921290016559228E-2</v>
          </cell>
          <cell r="J452">
            <v>1.2894107327657929E-4</v>
          </cell>
        </row>
        <row r="453">
          <cell r="A453" t="str">
            <v>TFLGV-ICEGSL</v>
          </cell>
          <cell r="B453" t="str">
            <v>VAR_fin</v>
          </cell>
          <cell r="C453" t="str">
            <v>TGSL</v>
          </cell>
          <cell r="H453">
            <v>0.96780920846056961</v>
          </cell>
          <cell r="I453">
            <v>0.14011603367800088</v>
          </cell>
          <cell r="J453">
            <v>3.6711333217322308E-4</v>
          </cell>
        </row>
        <row r="454">
          <cell r="A454" t="str">
            <v>TFLGV-ICEGSL</v>
          </cell>
          <cell r="B454" t="str">
            <v>VAR_ncap</v>
          </cell>
          <cell r="C454" t="str">
            <v>-</v>
          </cell>
          <cell r="H454">
            <v>2.0392962017805699E-5</v>
          </cell>
          <cell r="I454">
            <v>9.5339017719740405E-6</v>
          </cell>
          <cell r="J454">
            <v>3.6690462345742101E-6</v>
          </cell>
        </row>
        <row r="455">
          <cell r="A455" t="str">
            <v>TFLGV-ICEGSL</v>
          </cell>
          <cell r="B455" t="str">
            <v>VAR_cap</v>
          </cell>
          <cell r="C455" t="str">
            <v>-</v>
          </cell>
          <cell r="H455">
            <v>3.3843320550433299E-2</v>
          </cell>
          <cell r="I455">
            <v>4.89730787066595E-3</v>
          </cell>
          <cell r="J455">
            <v>1.2029081502437099E-5</v>
          </cell>
        </row>
        <row r="456">
          <cell r="A456" t="str">
            <v>T_C-ICE-GSL-S2</v>
          </cell>
          <cell r="B456" t="str">
            <v>VAR_fout</v>
          </cell>
          <cell r="C456" t="str">
            <v>CO2_T</v>
          </cell>
          <cell r="H456">
            <v>68.123969519506304</v>
          </cell>
          <cell r="I456">
            <v>7.6427552188954992</v>
          </cell>
          <cell r="J456">
            <v>1.326293241492481E-2</v>
          </cell>
        </row>
        <row r="457">
          <cell r="A457" t="str">
            <v>T_C-ICE-GSL-S2</v>
          </cell>
          <cell r="B457" t="str">
            <v>VAR_fout</v>
          </cell>
          <cell r="C457" t="str">
            <v>TPCAR</v>
          </cell>
          <cell r="H457">
            <v>0.51966527520306949</v>
          </cell>
          <cell r="I457">
            <v>5.731507910426923E-2</v>
          </cell>
          <cell r="J457">
            <v>9.7462046180867056E-5</v>
          </cell>
        </row>
        <row r="458">
          <cell r="A458" t="str">
            <v>T_C-ICE-GSL-S2</v>
          </cell>
          <cell r="B458" t="str">
            <v>VAR_fin</v>
          </cell>
          <cell r="C458" t="str">
            <v>TGSL</v>
          </cell>
          <cell r="H458">
            <v>0.92308901787948894</v>
          </cell>
          <cell r="I458">
            <v>0.10356036881972229</v>
          </cell>
          <cell r="J458">
            <v>1.7971453136754464E-4</v>
          </cell>
        </row>
        <row r="459">
          <cell r="A459" t="str">
            <v>T_C-ICE-GSL-S2</v>
          </cell>
          <cell r="B459" t="str">
            <v>VAR_ncap</v>
          </cell>
          <cell r="C459" t="str">
            <v>-</v>
          </cell>
          <cell r="H459">
            <v>1.6845616420004699E-5</v>
          </cell>
          <cell r="I459">
            <v>6.8139796613643302E-6</v>
          </cell>
          <cell r="J459">
            <v>2.3348820353975901E-6</v>
          </cell>
        </row>
        <row r="460">
          <cell r="A460" t="str">
            <v>T_C-ICE-GSL-S2</v>
          </cell>
          <cell r="B460" t="str">
            <v>VAR_cap</v>
          </cell>
          <cell r="C460" t="str">
            <v>-</v>
          </cell>
          <cell r="H460">
            <v>5.4802239870673002E-2</v>
          </cell>
          <cell r="I460">
            <v>6.0407511945021622E-3</v>
          </cell>
          <cell r="J460">
            <v>9.6438526236749496E-6</v>
          </cell>
        </row>
        <row r="461">
          <cell r="A461" t="str">
            <v>T_C-ICE-DSL-S1</v>
          </cell>
          <cell r="B461" t="str">
            <v>VAR_fout</v>
          </cell>
          <cell r="C461" t="str">
            <v>CO2_T</v>
          </cell>
          <cell r="H461">
            <v>2.0157936916343953E-2</v>
          </cell>
          <cell r="I461">
            <v>1.0214244380618104E-2</v>
          </cell>
          <cell r="J461">
            <v>3.5330318220912721E-3</v>
          </cell>
        </row>
        <row r="462">
          <cell r="A462" t="str">
            <v>T_C-ICE-DSL-S1</v>
          </cell>
          <cell r="B462" t="str">
            <v>VAR_fout</v>
          </cell>
          <cell r="C462" t="str">
            <v>TPCAR</v>
          </cell>
          <cell r="H462">
            <v>2.1330383930689991E-4</v>
          </cell>
          <cell r="I462">
            <v>9.226576218785436E-5</v>
          </cell>
          <cell r="J462">
            <v>3.3658106098335414E-5</v>
          </cell>
        </row>
        <row r="463">
          <cell r="A463" t="str">
            <v>T_C-ICE-DSL-S1</v>
          </cell>
          <cell r="B463" t="str">
            <v>VAR_fin</v>
          </cell>
          <cell r="C463" t="str">
            <v>TDSL</v>
          </cell>
          <cell r="H463">
            <v>2.7500596065953574E-4</v>
          </cell>
          <cell r="I463">
            <v>1.3934849086791413E-4</v>
          </cell>
          <cell r="J463">
            <v>4.8199615581054064E-5</v>
          </cell>
        </row>
        <row r="464">
          <cell r="A464" t="str">
            <v>T_C-ICE-DSL-S1</v>
          </cell>
          <cell r="B464" t="str">
            <v>VAR_ncap</v>
          </cell>
          <cell r="C464" t="str">
            <v>-</v>
          </cell>
          <cell r="H464">
            <v>6.82737061430783E-6</v>
          </cell>
          <cell r="I464">
            <v>3.9260231649373596E-6</v>
          </cell>
          <cell r="J464">
            <v>1.48320721707312E-6</v>
          </cell>
        </row>
        <row r="465">
          <cell r="A465" t="str">
            <v>T_C-ICE-DSL-S1</v>
          </cell>
          <cell r="B465" t="str">
            <v>VAR_cap</v>
          </cell>
          <cell r="C465" t="str">
            <v>-</v>
          </cell>
          <cell r="H465">
            <v>3.1254546155267898E-5</v>
          </cell>
          <cell r="I465">
            <v>1.33793497909597E-5</v>
          </cell>
          <cell r="J465">
            <v>4.9556184789865502E-6</v>
          </cell>
        </row>
        <row r="466">
          <cell r="A466" t="str">
            <v>T_C-ICE-GSL-S3</v>
          </cell>
          <cell r="B466" t="str">
            <v>VAR_fout</v>
          </cell>
          <cell r="C466" t="str">
            <v>CO2_T</v>
          </cell>
          <cell r="H466">
            <v>72.77943093418358</v>
          </cell>
          <cell r="I466">
            <v>7.299150565131229</v>
          </cell>
          <cell r="J466">
            <v>1.758345221501886E-2</v>
          </cell>
        </row>
        <row r="467">
          <cell r="A467" t="str">
            <v>T_C-ICE-GSL-S3</v>
          </cell>
          <cell r="B467" t="str">
            <v>VAR_fout</v>
          </cell>
          <cell r="C467" t="str">
            <v>TPCAR</v>
          </cell>
          <cell r="H467">
            <v>0.4849920934787057</v>
          </cell>
          <cell r="I467">
            <v>4.7698943818021526E-2</v>
          </cell>
          <cell r="J467">
            <v>1.2321026104718859E-4</v>
          </cell>
        </row>
        <row r="468">
          <cell r="A468" t="str">
            <v>T_C-ICE-GSL-S3</v>
          </cell>
          <cell r="B468" t="str">
            <v>VAR_fin</v>
          </cell>
          <cell r="C468" t="str">
            <v>TGSL</v>
          </cell>
          <cell r="H468">
            <v>0.98617115086969764</v>
          </cell>
          <cell r="I468">
            <v>9.8904479202319998E-2</v>
          </cell>
          <cell r="J468">
            <v>2.382581600951064E-4</v>
          </cell>
        </row>
        <row r="469">
          <cell r="A469" t="str">
            <v>T_C-ICE-GSL-S3</v>
          </cell>
          <cell r="B469" t="str">
            <v>VAR_ncap</v>
          </cell>
          <cell r="C469" t="str">
            <v>-</v>
          </cell>
          <cell r="H469">
            <v>1.20162673298836E-5</v>
          </cell>
          <cell r="I469">
            <v>7.5418008269872302E-6</v>
          </cell>
          <cell r="J469">
            <v>3.5513459446420201E-6</v>
          </cell>
        </row>
        <row r="470">
          <cell r="A470" t="str">
            <v>T_C-ICE-GSL-S3</v>
          </cell>
          <cell r="B470" t="str">
            <v>VAR_cap</v>
          </cell>
          <cell r="C470" t="str">
            <v>-</v>
          </cell>
          <cell r="H470">
            <v>3.3354526806663315E-2</v>
          </cell>
          <cell r="I470">
            <v>3.2822066768556793E-3</v>
          </cell>
          <cell r="J470">
            <v>9.8445433084533307E-6</v>
          </cell>
        </row>
        <row r="471">
          <cell r="A471" t="str">
            <v>T_C-ICE-DSL-S2</v>
          </cell>
          <cell r="B471" t="str">
            <v>VAR_fout</v>
          </cell>
          <cell r="C471" t="str">
            <v>CO2_T</v>
          </cell>
          <cell r="H471">
            <v>1.4974235491346808</v>
          </cell>
          <cell r="I471">
            <v>1.4543176009130441E-2</v>
          </cell>
          <cell r="J471">
            <v>5.6386133869125096E-3</v>
          </cell>
        </row>
        <row r="472">
          <cell r="A472" t="str">
            <v>T_C-ICE-DSL-S2</v>
          </cell>
          <cell r="B472" t="str">
            <v>VAR_fout</v>
          </cell>
          <cell r="C472" t="str">
            <v>TPCAR</v>
          </cell>
          <cell r="H472">
            <v>1.6938499391574442E-2</v>
          </cell>
          <cell r="I472">
            <v>1.0606497047969377E-4</v>
          </cell>
          <cell r="J472">
            <v>4.3273515452308044E-5</v>
          </cell>
        </row>
        <row r="473">
          <cell r="A473" t="str">
            <v>T_C-ICE-DSL-S2</v>
          </cell>
          <cell r="B473" t="str">
            <v>VAR_fin</v>
          </cell>
          <cell r="C473" t="str">
            <v>TDSL</v>
          </cell>
          <cell r="H473">
            <v>2.0428697805384463E-2</v>
          </cell>
          <cell r="I473">
            <v>1.9840622113411242E-4</v>
          </cell>
          <cell r="J473">
            <v>7.6925148525409459E-5</v>
          </cell>
        </row>
        <row r="474">
          <cell r="A474" t="str">
            <v>T_C-ICE-DSL-S2</v>
          </cell>
          <cell r="B474" t="str">
            <v>VAR_ncap</v>
          </cell>
          <cell r="C474" t="str">
            <v>-</v>
          </cell>
          <cell r="H474">
            <v>5.63263711973506E-6</v>
          </cell>
          <cell r="I474">
            <v>3.1239495537033901E-6</v>
          </cell>
          <cell r="J474">
            <v>1.3430933533047801E-6</v>
          </cell>
        </row>
        <row r="475">
          <cell r="A475" t="str">
            <v>T_C-ICE-DSL-S2</v>
          </cell>
          <cell r="B475" t="str">
            <v>VAR_cap</v>
          </cell>
          <cell r="C475" t="str">
            <v>-</v>
          </cell>
          <cell r="H475">
            <v>1.7781637899869356E-3</v>
          </cell>
          <cell r="I475">
            <v>9.6496166839240498E-6</v>
          </cell>
          <cell r="J475">
            <v>4.1321784118204197E-6</v>
          </cell>
        </row>
        <row r="476">
          <cell r="A476" t="str">
            <v>TPRLPH2OFCL</v>
          </cell>
          <cell r="B476" t="str">
            <v>VAR_fout</v>
          </cell>
          <cell r="C476" t="str">
            <v>TPRLP</v>
          </cell>
          <cell r="I476">
            <v>2.2664826634455677E-7</v>
          </cell>
          <cell r="J476">
            <v>4.0138695013743075E-7</v>
          </cell>
        </row>
        <row r="477">
          <cell r="A477" t="str">
            <v>TPRLPH2OFCL</v>
          </cell>
          <cell r="B477" t="str">
            <v>VAR_fin</v>
          </cell>
          <cell r="C477" t="str">
            <v>TH2O</v>
          </cell>
          <cell r="I477">
            <v>1.2632356156462905E-5</v>
          </cell>
          <cell r="J477">
            <v>2.0775638847398715E-5</v>
          </cell>
        </row>
        <row r="478">
          <cell r="A478" t="str">
            <v>TPRLPH2OFCL</v>
          </cell>
          <cell r="B478" t="str">
            <v>VAR_ncap</v>
          </cell>
          <cell r="C478" t="str">
            <v>-</v>
          </cell>
          <cell r="I478">
            <v>1.26978502445547E-8</v>
          </cell>
        </row>
        <row r="479">
          <cell r="A479" t="str">
            <v>TPRLPH2OFCL</v>
          </cell>
          <cell r="B479" t="str">
            <v>VAR_cap</v>
          </cell>
          <cell r="C479" t="str">
            <v>-</v>
          </cell>
          <cell r="I479">
            <v>1.26978502445547E-8</v>
          </cell>
          <cell r="J479">
            <v>1.26978502445547E-8</v>
          </cell>
        </row>
        <row r="480">
          <cell r="A480" t="str">
            <v>T_C-ICE-GSL-S4</v>
          </cell>
          <cell r="B480" t="str">
            <v>VAR_fout</v>
          </cell>
          <cell r="C480" t="str">
            <v>CO2_T</v>
          </cell>
          <cell r="H480">
            <v>881.5094675303111</v>
          </cell>
          <cell r="I480">
            <v>1219.9172652578904</v>
          </cell>
          <cell r="J480">
            <v>1023.034265894566</v>
          </cell>
        </row>
        <row r="481">
          <cell r="A481" t="str">
            <v>T_C-ICE-GSL-S4</v>
          </cell>
          <cell r="B481" t="str">
            <v>VAR_fout</v>
          </cell>
          <cell r="C481" t="str">
            <v>TPCAR</v>
          </cell>
          <cell r="H481">
            <v>5.5886582590350926</v>
          </cell>
          <cell r="I481">
            <v>8.0856789864475314</v>
          </cell>
          <cell r="J481">
            <v>7.6524237121998073</v>
          </cell>
        </row>
        <row r="482">
          <cell r="A482" t="str">
            <v>T_C-ICE-GSL-S4</v>
          </cell>
          <cell r="B482" t="str">
            <v>VAR_fin</v>
          </cell>
          <cell r="C482" t="str">
            <v>TGSL</v>
          </cell>
          <cell r="H482">
            <v>11.944572730763015</v>
          </cell>
          <cell r="I482">
            <v>16.530044244686859</v>
          </cell>
          <cell r="J482">
            <v>13.862252925400623</v>
          </cell>
        </row>
        <row r="483">
          <cell r="A483" t="str">
            <v>T_C-ICE-GSL-S4</v>
          </cell>
          <cell r="B483" t="str">
            <v>VAR_ncap</v>
          </cell>
          <cell r="C483" t="str">
            <v>-</v>
          </cell>
          <cell r="H483">
            <v>0.56029195846336</v>
          </cell>
          <cell r="I483">
            <v>0.33317296262684298</v>
          </cell>
          <cell r="J483">
            <v>0.647275196490535</v>
          </cell>
        </row>
        <row r="484">
          <cell r="A484" t="str">
            <v>T_C-ICE-GSL-S4</v>
          </cell>
          <cell r="B484" t="str">
            <v>VAR_cap</v>
          </cell>
          <cell r="C484" t="str">
            <v>-</v>
          </cell>
          <cell r="H484">
            <v>0.62862587004222759</v>
          </cell>
          <cell r="I484">
            <v>0.80660670041551119</v>
          </cell>
          <cell r="J484">
            <v>0.86078313447755594</v>
          </cell>
        </row>
        <row r="485">
          <cell r="A485" t="str">
            <v>T_C-ICE-DSL-S3</v>
          </cell>
          <cell r="B485" t="str">
            <v>VAR_fout</v>
          </cell>
          <cell r="C485" t="str">
            <v>CO2_T</v>
          </cell>
          <cell r="H485">
            <v>10.127401419161881</v>
          </cell>
          <cell r="I485">
            <v>1.562484339850399E-2</v>
          </cell>
          <cell r="J485">
            <v>6.9141379627747201E-3</v>
          </cell>
        </row>
        <row r="486">
          <cell r="A486" t="str">
            <v>T_C-ICE-DSL-S3</v>
          </cell>
          <cell r="B486" t="str">
            <v>VAR_fout</v>
          </cell>
          <cell r="C486" t="str">
            <v>TPCAR</v>
          </cell>
          <cell r="H486">
            <v>8.1701073665935431E-2</v>
          </cell>
          <cell r="I486">
            <v>1.0539474376960146E-4</v>
          </cell>
          <cell r="J486">
            <v>4.9918571623679359E-5</v>
          </cell>
        </row>
        <row r="487">
          <cell r="A487" t="str">
            <v>T_C-ICE-DSL-S3</v>
          </cell>
          <cell r="B487" t="str">
            <v>VAR_fin</v>
          </cell>
          <cell r="C487" t="str">
            <v>TDSL</v>
          </cell>
          <cell r="H487">
            <v>0.13816373013863401</v>
          </cell>
          <cell r="I487">
            <v>2.13162938588049E-4</v>
          </cell>
          <cell r="J487">
            <v>9.4326575208386325E-5</v>
          </cell>
        </row>
        <row r="488">
          <cell r="A488" t="str">
            <v>T_C-ICE-DSL-S3</v>
          </cell>
          <cell r="B488" t="str">
            <v>VAR_ncap</v>
          </cell>
          <cell r="C488" t="str">
            <v>-</v>
          </cell>
          <cell r="H488">
            <v>4.4493634534816903E-6</v>
          </cell>
          <cell r="I488">
            <v>2.97748695075528E-6</v>
          </cell>
          <cell r="J488">
            <v>1.5852861923695901E-6</v>
          </cell>
        </row>
        <row r="489">
          <cell r="A489" t="str">
            <v>T_C-ICE-DSL-S3</v>
          </cell>
          <cell r="B489" t="str">
            <v>VAR_cap</v>
          </cell>
          <cell r="C489" t="str">
            <v>-</v>
          </cell>
          <cell r="H489">
            <v>5.6217014705008872E-3</v>
          </cell>
          <cell r="I489">
            <v>8.0182011728408303E-6</v>
          </cell>
          <cell r="J489">
            <v>3.9694279379631303E-6</v>
          </cell>
        </row>
        <row r="490">
          <cell r="A490" t="str">
            <v>T_C-ICE-DSL-S4</v>
          </cell>
          <cell r="B490" t="str">
            <v>VAR_fout</v>
          </cell>
          <cell r="C490" t="str">
            <v>CO2_T</v>
          </cell>
          <cell r="H490">
            <v>5.635079336525493</v>
          </cell>
          <cell r="I490">
            <v>9.8385529526084977E-3</v>
          </cell>
          <cell r="J490">
            <v>4.7594497401536803E-3</v>
          </cell>
        </row>
        <row r="491">
          <cell r="A491" t="str">
            <v>T_C-ICE-DSL-S4</v>
          </cell>
          <cell r="B491" t="str">
            <v>VAR_fout</v>
          </cell>
          <cell r="C491" t="str">
            <v>TPCAR</v>
          </cell>
          <cell r="H491">
            <v>3.0027488517775161E-2</v>
          </cell>
          <cell r="I491">
            <v>6.230147509446324E-5</v>
          </cell>
          <cell r="J491">
            <v>3.2547125853813758E-5</v>
          </cell>
        </row>
        <row r="492">
          <cell r="A492" t="str">
            <v>T_C-ICE-DSL-S4</v>
          </cell>
          <cell r="B492" t="str">
            <v>VAR_fin</v>
          </cell>
          <cell r="C492" t="str">
            <v>TDSL</v>
          </cell>
          <cell r="H492">
            <v>7.6876935013990261E-2</v>
          </cell>
          <cell r="I492">
            <v>1.342230962156684E-4</v>
          </cell>
          <cell r="J492">
            <v>6.4931101502778763E-5</v>
          </cell>
        </row>
        <row r="493">
          <cell r="A493" t="str">
            <v>T_C-ICE-DSL-S4</v>
          </cell>
          <cell r="B493" t="str">
            <v>VAR_ncap</v>
          </cell>
          <cell r="C493" t="str">
            <v>-</v>
          </cell>
          <cell r="H493">
            <v>3.1430444685644498E-6</v>
          </cell>
          <cell r="I493">
            <v>2.2648907661866101E-6</v>
          </cell>
          <cell r="J493">
            <v>1.3483355492125099E-6</v>
          </cell>
        </row>
        <row r="494">
          <cell r="A494" t="str">
            <v>T_C-ICE-DSL-S4</v>
          </cell>
          <cell r="B494" t="str">
            <v>VAR_cap</v>
          </cell>
          <cell r="C494" t="str">
            <v>-</v>
          </cell>
          <cell r="H494">
            <v>3.3712558101031283E-3</v>
          </cell>
          <cell r="I494">
            <v>5.77409658783212E-6</v>
          </cell>
          <cell r="J494">
            <v>3.0807337606329899E-6</v>
          </cell>
        </row>
        <row r="495">
          <cell r="A495" t="str">
            <v>TFLGV-ICENGAExt</v>
          </cell>
          <cell r="B495" t="str">
            <v>VAR_fout</v>
          </cell>
          <cell r="C495" t="str">
            <v>CO2_T</v>
          </cell>
        </row>
        <row r="496">
          <cell r="A496" t="str">
            <v>TFLGV-ICENGAExt</v>
          </cell>
          <cell r="B496" t="str">
            <v>VAR_fout</v>
          </cell>
          <cell r="C496" t="str">
            <v>TFLGV</v>
          </cell>
        </row>
        <row r="497">
          <cell r="A497" t="str">
            <v>TFLGV-ICENGAExt</v>
          </cell>
          <cell r="B497" t="str">
            <v>VAR_fin</v>
          </cell>
          <cell r="C497" t="str">
            <v>TNGA</v>
          </cell>
        </row>
        <row r="498">
          <cell r="A498" t="str">
            <v>TFLGV-ICENGAExt</v>
          </cell>
          <cell r="B498" t="str">
            <v>VAR_cap</v>
          </cell>
          <cell r="C498" t="str">
            <v>-</v>
          </cell>
        </row>
        <row r="499">
          <cell r="A499" t="str">
            <v>D-TGSL</v>
          </cell>
          <cell r="B499" t="str">
            <v>VAR_fout</v>
          </cell>
          <cell r="C499" t="str">
            <v>CO2</v>
          </cell>
          <cell r="H499">
            <v>1831.5670178698399</v>
          </cell>
          <cell r="I499">
            <v>1765.41355404806</v>
          </cell>
          <cell r="J499">
            <v>1368.98543644643</v>
          </cell>
        </row>
        <row r="500">
          <cell r="A500" t="str">
            <v>D-TGSL</v>
          </cell>
          <cell r="B500" t="str">
            <v>VAR_fout</v>
          </cell>
          <cell r="C500" t="str">
            <v>TGSL</v>
          </cell>
          <cell r="H500">
            <v>25.86994270915255</v>
          </cell>
          <cell r="I500">
            <v>24.935091317378689</v>
          </cell>
          <cell r="J500">
            <v>19.335877982076472</v>
          </cell>
        </row>
        <row r="501">
          <cell r="A501" t="str">
            <v>D-TGSL</v>
          </cell>
          <cell r="B501" t="str">
            <v>VAR_fin</v>
          </cell>
          <cell r="C501" t="str">
            <v>GSL</v>
          </cell>
          <cell r="H501">
            <v>24.817981271949122</v>
          </cell>
          <cell r="I501">
            <v>23.92159287327998</v>
          </cell>
          <cell r="J501">
            <v>18.549938163230824</v>
          </cell>
        </row>
        <row r="502">
          <cell r="A502" t="str">
            <v>D-TGSL</v>
          </cell>
          <cell r="B502" t="str">
            <v>VAR_fin</v>
          </cell>
          <cell r="C502" t="str">
            <v>ETH</v>
          </cell>
          <cell r="H502">
            <v>1.437819434145148</v>
          </cell>
          <cell r="I502">
            <v>1.3854126475668442</v>
          </cell>
          <cell r="J502">
            <v>1.0743404405804369</v>
          </cell>
        </row>
        <row r="503">
          <cell r="A503" t="str">
            <v>T_TW-BEVELC-S1</v>
          </cell>
          <cell r="B503" t="str">
            <v>VAR_fout</v>
          </cell>
          <cell r="C503" t="str">
            <v>TPTWL</v>
          </cell>
          <cell r="H503">
            <v>9.8055640386150592E-4</v>
          </cell>
          <cell r="I503">
            <v>1.1095456072713621E-3</v>
          </cell>
          <cell r="J503">
            <v>8.5106470983637523E-4</v>
          </cell>
        </row>
        <row r="504">
          <cell r="A504" t="str">
            <v>T_TW-BEVELC-S1</v>
          </cell>
          <cell r="B504" t="str">
            <v>VAR_fin</v>
          </cell>
          <cell r="C504" t="str">
            <v>T-ELC-TWSTGout_S1</v>
          </cell>
          <cell r="H504">
            <v>8.5450140351887464E-5</v>
          </cell>
          <cell r="I504">
            <v>9.6050608304077876E-5</v>
          </cell>
          <cell r="J504">
            <v>7.2117330261261428E-5</v>
          </cell>
        </row>
        <row r="505">
          <cell r="A505" t="str">
            <v>T_TW-BEVELC-S1</v>
          </cell>
          <cell r="B505" t="str">
            <v>VAR_ncap</v>
          </cell>
          <cell r="C505" t="str">
            <v>-</v>
          </cell>
          <cell r="H505">
            <v>2.6151072579331001E-4</v>
          </cell>
          <cell r="I505">
            <v>1.18817029521284E-4</v>
          </cell>
          <cell r="J505">
            <v>1.94798160351331E-4</v>
          </cell>
        </row>
        <row r="506">
          <cell r="A506" t="str">
            <v>T_TW-BEVELC-S1</v>
          </cell>
          <cell r="B506" t="str">
            <v>VAR_cap</v>
          </cell>
          <cell r="C506" t="str">
            <v>-</v>
          </cell>
          <cell r="H506">
            <v>3.4821285263352106E-4</v>
          </cell>
          <cell r="I506">
            <v>3.9173566829945781E-4</v>
          </cell>
          <cell r="J506">
            <v>3.0025844220445228E-4</v>
          </cell>
        </row>
        <row r="507">
          <cell r="A507" t="str">
            <v>T_TW-BEVELC-S2</v>
          </cell>
          <cell r="B507" t="str">
            <v>VAR_fout</v>
          </cell>
          <cell r="C507" t="str">
            <v>TPTWL</v>
          </cell>
          <cell r="H507">
            <v>2.946842269739323E-4</v>
          </cell>
          <cell r="I507">
            <v>2.1560341845379251E-4</v>
          </cell>
          <cell r="J507">
            <v>1.4390853509929912E-4</v>
          </cell>
        </row>
        <row r="508">
          <cell r="A508" t="str">
            <v>T_TW-BEVELC-S2</v>
          </cell>
          <cell r="B508" t="str">
            <v>VAR_fin</v>
          </cell>
          <cell r="C508" t="str">
            <v>T-ELC-TWSTGout_S2</v>
          </cell>
          <cell r="H508">
            <v>4.5906340761033483E-5</v>
          </cell>
          <cell r="I508">
            <v>3.2960471623276026E-5</v>
          </cell>
          <cell r="J508">
            <v>2.1695755561420285E-5</v>
          </cell>
        </row>
        <row r="509">
          <cell r="A509" t="str">
            <v>T_TW-BEVELC-S2</v>
          </cell>
          <cell r="B509" t="str">
            <v>VAR_ncap</v>
          </cell>
          <cell r="C509" t="str">
            <v>-</v>
          </cell>
          <cell r="H509">
            <v>4.3490065075750099E-5</v>
          </cell>
          <cell r="I509">
            <v>2.86217249646131E-5</v>
          </cell>
          <cell r="J509">
            <v>2.0613196551493401E-5</v>
          </cell>
        </row>
        <row r="510">
          <cell r="A510" t="str">
            <v>T_TW-BEVELC-S2</v>
          </cell>
          <cell r="B510" t="str">
            <v>VAR_cap</v>
          </cell>
          <cell r="C510" t="str">
            <v>-</v>
          </cell>
          <cell r="H510">
            <v>1.103611040023005E-4</v>
          </cell>
          <cell r="I510">
            <v>8.0943935865121253E-5</v>
          </cell>
          <cell r="J510">
            <v>5.4187197150867525E-5</v>
          </cell>
        </row>
        <row r="511">
          <cell r="A511" t="str">
            <v>TFRLFH2OFCL</v>
          </cell>
          <cell r="B511" t="str">
            <v>VAR_ncap</v>
          </cell>
          <cell r="C511" t="str">
            <v>-</v>
          </cell>
          <cell r="I511">
            <v>2.3132855915129998E-8</v>
          </cell>
        </row>
        <row r="512">
          <cell r="A512" t="str">
            <v>TFRLFH2OFCL</v>
          </cell>
          <cell r="B512" t="str">
            <v>VAR_cap</v>
          </cell>
          <cell r="C512" t="str">
            <v>-</v>
          </cell>
          <cell r="I512">
            <v>2.3132855915129998E-8</v>
          </cell>
          <cell r="J512">
            <v>2.3132855915129998E-8</v>
          </cell>
        </row>
        <row r="513">
          <cell r="A513" t="str">
            <v>T_TW-BEVELC-S3</v>
          </cell>
          <cell r="B513" t="str">
            <v>VAR_fout</v>
          </cell>
          <cell r="C513" t="str">
            <v>TPTWL</v>
          </cell>
          <cell r="H513">
            <v>5.4837546353316967E-4</v>
          </cell>
          <cell r="I513">
            <v>2.7108233524619633E-4</v>
          </cell>
          <cell r="J513">
            <v>7.628543969773042E-5</v>
          </cell>
        </row>
        <row r="514">
          <cell r="A514" t="str">
            <v>T_TW-BEVELC-S3</v>
          </cell>
          <cell r="B514" t="str">
            <v>VAR_fin</v>
          </cell>
          <cell r="C514" t="str">
            <v>T-ELC-TWSTGout_S3</v>
          </cell>
          <cell r="H514">
            <v>1.3338786191941928E-4</v>
          </cell>
          <cell r="I514">
            <v>6.5343989795426923E-5</v>
          </cell>
          <cell r="J514">
            <v>1.7586661770470776E-5</v>
          </cell>
        </row>
        <row r="515">
          <cell r="A515" t="str">
            <v>T_TW-BEVELC-S3</v>
          </cell>
          <cell r="B515" t="str">
            <v>VAR_ncap</v>
          </cell>
          <cell r="C515" t="str">
            <v>-</v>
          </cell>
          <cell r="H515">
            <v>1.08428260795242E-5</v>
          </cell>
          <cell r="I515">
            <v>9.3262351529417204E-6</v>
          </cell>
          <cell r="J515">
            <v>9.2538356445114897E-6</v>
          </cell>
        </row>
        <row r="516">
          <cell r="A516" t="str">
            <v>T_TW-BEVELC-S3</v>
          </cell>
          <cell r="B516" t="str">
            <v>VAR_cap</v>
          </cell>
          <cell r="C516" t="str">
            <v>-</v>
          </cell>
          <cell r="H516">
            <v>2.0097311055145532E-4</v>
          </cell>
          <cell r="I516">
            <v>1.028130589926375E-4</v>
          </cell>
          <cell r="J516">
            <v>2.9423542323629926E-5</v>
          </cell>
        </row>
        <row r="517">
          <cell r="A517" t="str">
            <v>T_TW-BEVELC-S4</v>
          </cell>
          <cell r="B517" t="str">
            <v>VAR_fout</v>
          </cell>
          <cell r="C517" t="str">
            <v>TPTWL</v>
          </cell>
          <cell r="H517">
            <v>1.7473603982991374E-4</v>
          </cell>
          <cell r="I517">
            <v>1.9895039375989097E-4</v>
          </cell>
          <cell r="J517">
            <v>1.1567623862541451E-4</v>
          </cell>
        </row>
        <row r="518">
          <cell r="A518" t="str">
            <v>T_TW-BEVELC-S4</v>
          </cell>
          <cell r="B518" t="str">
            <v>VAR_fin</v>
          </cell>
          <cell r="C518" t="str">
            <v>T-ELC-TWSTGout_S4</v>
          </cell>
          <cell r="H518">
            <v>4.5712667254603586E-5</v>
          </cell>
          <cell r="I518">
            <v>5.1716141359372833E-5</v>
          </cell>
          <cell r="J518">
            <v>2.9150209465838121E-5</v>
          </cell>
        </row>
        <row r="519">
          <cell r="A519" t="str">
            <v>T_TW-BEVELC-S4</v>
          </cell>
          <cell r="B519" t="str">
            <v>VAR_ncap</v>
          </cell>
          <cell r="C519" t="str">
            <v>-</v>
          </cell>
          <cell r="H519">
            <v>1.0819585710130799E-5</v>
          </cell>
          <cell r="I519">
            <v>1.0271686926038201E-5</v>
          </cell>
          <cell r="J519">
            <v>1.0397333058972101E-5</v>
          </cell>
        </row>
        <row r="520">
          <cell r="A520" t="str">
            <v>T_TW-BEVELC-S4</v>
          </cell>
          <cell r="B520" t="str">
            <v>VAR_cap</v>
          </cell>
          <cell r="C520" t="str">
            <v>-</v>
          </cell>
          <cell r="H520">
            <v>6.7061981699566663E-5</v>
          </cell>
          <cell r="I520">
            <v>7.6725023390146816E-5</v>
          </cell>
          <cell r="J520">
            <v>4.5075259554077007E-5</v>
          </cell>
        </row>
        <row r="521">
          <cell r="A521" t="str">
            <v>T_B_u-BeVELCEXT</v>
          </cell>
          <cell r="B521" t="str">
            <v>VAR_fout</v>
          </cell>
          <cell r="C521" t="str">
            <v>TPBSu</v>
          </cell>
        </row>
        <row r="522">
          <cell r="A522" t="str">
            <v>T_B_u-BeVELCEXT</v>
          </cell>
          <cell r="B522" t="str">
            <v>VAR_fin</v>
          </cell>
          <cell r="C522" t="str">
            <v>TELC</v>
          </cell>
        </row>
        <row r="523">
          <cell r="A523" t="str">
            <v>T_B_u-BeVELCEXT</v>
          </cell>
          <cell r="B523" t="str">
            <v>VAR_cap</v>
          </cell>
          <cell r="C523" t="str">
            <v>-</v>
          </cell>
        </row>
        <row r="524">
          <cell r="A524" t="str">
            <v>T_B_u-HYBDSL-S1</v>
          </cell>
          <cell r="B524" t="str">
            <v>VAR_fout</v>
          </cell>
          <cell r="C524" t="str">
            <v>CO2_T</v>
          </cell>
          <cell r="H524">
            <v>0.54895376918322414</v>
          </cell>
          <cell r="I524">
            <v>0.19125777093748</v>
          </cell>
          <cell r="J524">
            <v>11.190083404807943</v>
          </cell>
        </row>
        <row r="525">
          <cell r="A525" t="str">
            <v>T_B_u-HYBDSL-S1</v>
          </cell>
          <cell r="B525" t="str">
            <v>VAR_fout</v>
          </cell>
          <cell r="C525" t="str">
            <v>TPBSu</v>
          </cell>
          <cell r="H525">
            <v>1.3828803877150762E-3</v>
          </cell>
          <cell r="I525">
            <v>5.0524499855339195E-4</v>
          </cell>
          <cell r="J525">
            <v>3.4327335814440543E-2</v>
          </cell>
        </row>
        <row r="526">
          <cell r="A526" t="str">
            <v>T_B_u-HYBDSL-S1</v>
          </cell>
          <cell r="B526" t="str">
            <v>VAR_fin</v>
          </cell>
          <cell r="C526" t="str">
            <v>TDSL</v>
          </cell>
          <cell r="H526">
            <v>7.4891373694846355E-3</v>
          </cell>
          <cell r="I526">
            <v>2.6092465339356071E-3</v>
          </cell>
          <cell r="J526">
            <v>0.15266143799192319</v>
          </cell>
        </row>
        <row r="527">
          <cell r="A527" t="str">
            <v>T_B_u-HYBDSL-S1</v>
          </cell>
          <cell r="B527" t="str">
            <v>VAR_ncap</v>
          </cell>
          <cell r="C527" t="str">
            <v>-</v>
          </cell>
          <cell r="H527">
            <v>1.9085452410433301E-6</v>
          </cell>
          <cell r="I527">
            <v>3.8460441702100998E-6</v>
          </cell>
          <cell r="J527">
            <v>6.5504005258435502E-4</v>
          </cell>
        </row>
        <row r="528">
          <cell r="A528" t="str">
            <v>T_B_u-HYBDSL-S1</v>
          </cell>
          <cell r="B528" t="str">
            <v>VAR_cap</v>
          </cell>
          <cell r="C528" t="str">
            <v>-</v>
          </cell>
          <cell r="H528">
            <v>2.697409770565306E-5</v>
          </cell>
          <cell r="I528">
            <v>1.0063739506539001E-5</v>
          </cell>
          <cell r="J528">
            <v>6.5730379208291101E-4</v>
          </cell>
        </row>
        <row r="529">
          <cell r="A529" t="str">
            <v>T_B_u-HYBDSL-S2</v>
          </cell>
          <cell r="B529" t="str">
            <v>VAR_fout</v>
          </cell>
          <cell r="C529" t="str">
            <v>CO2_T</v>
          </cell>
          <cell r="H529">
            <v>9.6395601452111943E-2</v>
          </cell>
          <cell r="I529">
            <v>8.4264309650646947</v>
          </cell>
          <cell r="J529">
            <v>4.2287423968891922</v>
          </cell>
        </row>
        <row r="530">
          <cell r="A530" t="str">
            <v>T_B_u-HYBDSL-S2</v>
          </cell>
          <cell r="B530" t="str">
            <v>VAR_fout</v>
          </cell>
          <cell r="C530" t="str">
            <v>TPBSu</v>
          </cell>
          <cell r="H530">
            <v>1.7498622116444412E-4</v>
          </cell>
          <cell r="I530">
            <v>1.6856630808670517E-2</v>
          </cell>
          <cell r="J530">
            <v>8.46453997542569E-3</v>
          </cell>
        </row>
        <row r="531">
          <cell r="A531" t="str">
            <v>T_B_u-HYBDSL-S2</v>
          </cell>
          <cell r="B531" t="str">
            <v>VAR_fin</v>
          </cell>
          <cell r="C531" t="str">
            <v>TDSL</v>
          </cell>
          <cell r="H531">
            <v>1.3150832394558242E-3</v>
          </cell>
          <cell r="I531">
            <v>0.11495813049201489</v>
          </cell>
          <cell r="J531">
            <v>5.7690892181298546E-2</v>
          </cell>
        </row>
        <row r="532">
          <cell r="A532" t="str">
            <v>T_B_u-HYBDSL-S2</v>
          </cell>
          <cell r="B532" t="str">
            <v>VAR_ncap</v>
          </cell>
          <cell r="C532" t="str">
            <v>-</v>
          </cell>
          <cell r="H532">
            <v>8.0599283213189895E-7</v>
          </cell>
          <cell r="I532">
            <v>3.1670853505554199E-4</v>
          </cell>
          <cell r="J532">
            <v>6.9009464374728403E-7</v>
          </cell>
        </row>
        <row r="533">
          <cell r="A533" t="str">
            <v>T_B_u-HYBDSL-S2</v>
          </cell>
          <cell r="B533" t="str">
            <v>VAR_cap</v>
          </cell>
          <cell r="C533" t="str">
            <v>-</v>
          </cell>
          <cell r="H533">
            <v>3.3954820850194899E-6</v>
          </cell>
          <cell r="I533">
            <v>3.1793088852754799E-4</v>
          </cell>
          <cell r="J533">
            <v>1.5966254293783901E-4</v>
          </cell>
        </row>
        <row r="534">
          <cell r="A534" t="str">
            <v>T_B_u-HYBDSL-S3</v>
          </cell>
          <cell r="B534" t="str">
            <v>VAR_fout</v>
          </cell>
          <cell r="C534" t="str">
            <v>CO2_T</v>
          </cell>
          <cell r="H534">
            <v>77.547098520479523</v>
          </cell>
          <cell r="I534">
            <v>146.542648269164</v>
          </cell>
          <cell r="J534">
            <v>140.854403023103</v>
          </cell>
        </row>
        <row r="535">
          <cell r="A535" t="str">
            <v>T_B_u-HYBDSL-S3</v>
          </cell>
          <cell r="B535" t="str">
            <v>VAR_fout</v>
          </cell>
          <cell r="C535" t="str">
            <v>TPBSu</v>
          </cell>
          <cell r="H535">
            <v>9.9203673505247877E-2</v>
          </cell>
          <cell r="I535">
            <v>0.19214337692807132</v>
          </cell>
          <cell r="J535">
            <v>0.2055834243531223</v>
          </cell>
        </row>
        <row r="536">
          <cell r="A536" t="str">
            <v>T_B_u-HYBDSL-S3</v>
          </cell>
          <cell r="B536" t="str">
            <v>VAR_fin</v>
          </cell>
          <cell r="C536" t="str">
            <v>TDSL</v>
          </cell>
          <cell r="H536">
            <v>1.0579413167868967</v>
          </cell>
          <cell r="I536">
            <v>1.9992175752955532</v>
          </cell>
          <cell r="J536">
            <v>1.9216153209154623</v>
          </cell>
        </row>
        <row r="537">
          <cell r="A537" t="str">
            <v>T_B_u-HYBDSL-S3</v>
          </cell>
          <cell r="B537" t="str">
            <v>VAR_ncap</v>
          </cell>
          <cell r="C537" t="str">
            <v>-</v>
          </cell>
          <cell r="H537">
            <v>1.8698031753448701E-3</v>
          </cell>
          <cell r="I537">
            <v>1.7535741522949099E-3</v>
          </cell>
          <cell r="J537">
            <v>3.2761749112808001E-3</v>
          </cell>
        </row>
        <row r="538">
          <cell r="A538" t="str">
            <v>T_B_u-HYBDSL-S3</v>
          </cell>
          <cell r="B538" t="str">
            <v>VAR_cap</v>
          </cell>
          <cell r="C538" t="str">
            <v>-</v>
          </cell>
          <cell r="H538">
            <v>1.87076357537387E-3</v>
          </cell>
          <cell r="I538">
            <v>3.62337732763978E-3</v>
          </cell>
          <cell r="J538">
            <v>3.8768113161834999E-3</v>
          </cell>
        </row>
        <row r="539">
          <cell r="A539" t="str">
            <v>T_C-HY-GSL-S1</v>
          </cell>
          <cell r="B539" t="str">
            <v>VAR_fout</v>
          </cell>
          <cell r="C539" t="str">
            <v>CO2_T</v>
          </cell>
          <cell r="H539">
            <v>84.897325778845797</v>
          </cell>
          <cell r="I539">
            <v>127.89749347097795</v>
          </cell>
          <cell r="J539">
            <v>85.834044051257706</v>
          </cell>
        </row>
        <row r="540">
          <cell r="A540" t="str">
            <v>T_C-HY-GSL-S1</v>
          </cell>
          <cell r="B540" t="str">
            <v>VAR_fout</v>
          </cell>
          <cell r="C540" t="str">
            <v>TPCAR</v>
          </cell>
          <cell r="H540">
            <v>1.0644262360363577</v>
          </cell>
          <cell r="I540">
            <v>1.6347006209677966</v>
          </cell>
          <cell r="J540">
            <v>1.1614461780845207</v>
          </cell>
        </row>
        <row r="541">
          <cell r="A541" t="str">
            <v>T_C-HY-GSL-S1</v>
          </cell>
          <cell r="B541" t="str">
            <v>VAR_fin</v>
          </cell>
          <cell r="C541" t="str">
            <v>TGSL</v>
          </cell>
          <cell r="H541">
            <v>1.1503702680060395</v>
          </cell>
          <cell r="I541">
            <v>1.7330283668154183</v>
          </cell>
          <cell r="J541">
            <v>1.1630629275238178</v>
          </cell>
        </row>
        <row r="542">
          <cell r="A542" t="str">
            <v>T_C-HY-GSL-S1</v>
          </cell>
          <cell r="B542" t="str">
            <v>VAR_ncap</v>
          </cell>
          <cell r="C542" t="str">
            <v>-</v>
          </cell>
          <cell r="H542">
            <v>0.16490600006683701</v>
          </cell>
          <cell r="I542">
            <v>0.112507456241348</v>
          </cell>
          <cell r="J542">
            <v>9.1918658343091306E-2</v>
          </cell>
        </row>
        <row r="543">
          <cell r="A543" t="str">
            <v>T_C-HY-GSL-S1</v>
          </cell>
          <cell r="B543" t="str">
            <v>VAR_cap</v>
          </cell>
          <cell r="C543" t="str">
            <v>-</v>
          </cell>
          <cell r="H543">
            <v>0.16176496866384465</v>
          </cell>
          <cell r="I543">
            <v>0.24843364748546909</v>
          </cell>
          <cell r="J543">
            <v>0.17651112999995</v>
          </cell>
        </row>
        <row r="544">
          <cell r="A544" t="str">
            <v>TFRLFDSLEXT</v>
          </cell>
          <cell r="B544" t="str">
            <v>VAR_fout</v>
          </cell>
          <cell r="C544" t="str">
            <v>CO2_T</v>
          </cell>
        </row>
        <row r="545">
          <cell r="A545" t="str">
            <v>TFRLFDSLEXT</v>
          </cell>
          <cell r="B545" t="str">
            <v>VAR_fout</v>
          </cell>
          <cell r="C545" t="str">
            <v>TFRLF</v>
          </cell>
        </row>
        <row r="546">
          <cell r="A546" t="str">
            <v>TFRLFDSLEXT</v>
          </cell>
          <cell r="B546" t="str">
            <v>VAR_fin</v>
          </cell>
          <cell r="C546" t="str">
            <v>TDSL</v>
          </cell>
        </row>
        <row r="547">
          <cell r="A547" t="str">
            <v>TFRLFDSLEXT</v>
          </cell>
          <cell r="B547" t="str">
            <v>VAR_ncap</v>
          </cell>
          <cell r="C547" t="str">
            <v>-</v>
          </cell>
        </row>
        <row r="548">
          <cell r="A548" t="str">
            <v>TFRLFDSLEXT</v>
          </cell>
          <cell r="B548" t="str">
            <v>VAR_cap</v>
          </cell>
          <cell r="C548" t="str">
            <v>-</v>
          </cell>
          <cell r="H548">
            <v>4.3757372279013777E-8</v>
          </cell>
          <cell r="I548">
            <v>4.3828589548996523E-8</v>
          </cell>
          <cell r="J548">
            <v>2.1970767195096576E-8</v>
          </cell>
        </row>
        <row r="549">
          <cell r="A549" t="str">
            <v>T_C-HY-GSL-S2</v>
          </cell>
          <cell r="B549" t="str">
            <v>VAR_fout</v>
          </cell>
          <cell r="C549" t="str">
            <v>CO2_T</v>
          </cell>
          <cell r="H549">
            <v>28.391192208512269</v>
          </cell>
          <cell r="I549">
            <v>4.4917046417226505</v>
          </cell>
          <cell r="J549">
            <v>59.663368699661525</v>
          </cell>
        </row>
        <row r="550">
          <cell r="A550" t="str">
            <v>T_C-HY-GSL-S2</v>
          </cell>
          <cell r="B550" t="str">
            <v>VAR_fout</v>
          </cell>
          <cell r="C550" t="str">
            <v>TPCAR</v>
          </cell>
          <cell r="H550">
            <v>0.71258291982276156</v>
          </cell>
          <cell r="I550">
            <v>9.8238741056749596E-2</v>
          </cell>
          <cell r="J550">
            <v>0.71914970920900267</v>
          </cell>
        </row>
        <row r="551">
          <cell r="A551" t="str">
            <v>T_C-HY-GSL-S2</v>
          </cell>
          <cell r="B551" t="str">
            <v>VAR_fin</v>
          </cell>
          <cell r="C551" t="str">
            <v>TGSL</v>
          </cell>
          <cell r="H551">
            <v>0.38470450147035606</v>
          </cell>
          <cell r="I551">
            <v>6.0863206527407197E-2</v>
          </cell>
          <cell r="J551">
            <v>0.80844673034771752</v>
          </cell>
        </row>
        <row r="552">
          <cell r="A552" t="str">
            <v>T_C-HY-GSL-S2</v>
          </cell>
          <cell r="B552" t="str">
            <v>VAR_ncap</v>
          </cell>
          <cell r="C552" t="str">
            <v>-</v>
          </cell>
          <cell r="H552">
            <v>1.2491934741286001E-3</v>
          </cell>
          <cell r="I552">
            <v>3.6425187675684697E-5</v>
          </cell>
          <cell r="J552">
            <v>8.8487984942602002E-2</v>
          </cell>
        </row>
        <row r="553">
          <cell r="A553" t="str">
            <v>T_C-HY-GSL-S2</v>
          </cell>
          <cell r="B553" t="str">
            <v>VAR_cap</v>
          </cell>
          <cell r="C553" t="str">
            <v>-</v>
          </cell>
          <cell r="H553">
            <v>5.4412837756519887E-2</v>
          </cell>
          <cell r="I553">
            <v>7.7583537687862924E-3</v>
          </cell>
          <cell r="J553">
            <v>7.5851887514786401E-2</v>
          </cell>
        </row>
        <row r="554">
          <cell r="A554" t="str">
            <v>TPSHPNGAEXT</v>
          </cell>
          <cell r="B554" t="str">
            <v>VAR_ncap</v>
          </cell>
          <cell r="C554" t="str">
            <v>-</v>
          </cell>
          <cell r="H554">
            <v>1.8552251295026999E-6</v>
          </cell>
          <cell r="I554">
            <v>2.33428693731895E-3</v>
          </cell>
          <cell r="J554">
            <v>3.8133477097503999E-7</v>
          </cell>
        </row>
        <row r="555">
          <cell r="A555" t="str">
            <v>TPSHPNGAEXT</v>
          </cell>
          <cell r="B555" t="str">
            <v>VAR_cap</v>
          </cell>
          <cell r="C555" t="str">
            <v>-</v>
          </cell>
          <cell r="H555">
            <v>1.8610296620240899E-6</v>
          </cell>
          <cell r="I555">
            <v>2.3359509662529403E-3</v>
          </cell>
          <cell r="J555">
            <v>2.1616764811462799E-3</v>
          </cell>
        </row>
        <row r="556">
          <cell r="A556" t="str">
            <v>T_C-HY-DSL-S1</v>
          </cell>
          <cell r="B556" t="str">
            <v>VAR_fout</v>
          </cell>
          <cell r="C556" t="str">
            <v>CO2_T</v>
          </cell>
          <cell r="H556">
            <v>9.3603623044387021</v>
          </cell>
          <cell r="I556">
            <v>24.100274109159482</v>
          </cell>
          <cell r="J556">
            <v>11.358845242161209</v>
          </cell>
        </row>
        <row r="557">
          <cell r="A557" t="str">
            <v>T_C-HY-DSL-S1</v>
          </cell>
          <cell r="B557" t="str">
            <v>VAR_fout</v>
          </cell>
          <cell r="C557" t="str">
            <v>TPCAR</v>
          </cell>
          <cell r="H557">
            <v>0.14398384611489201</v>
          </cell>
          <cell r="I557">
            <v>0.3147500846910013</v>
          </cell>
          <cell r="J557">
            <v>0.14907344330201178</v>
          </cell>
        </row>
        <row r="558">
          <cell r="A558" t="str">
            <v>T_C-HY-DSL-S1</v>
          </cell>
          <cell r="B558" t="str">
            <v>VAR_fin</v>
          </cell>
          <cell r="C558" t="str">
            <v>TDSL</v>
          </cell>
          <cell r="H558">
            <v>0.12769934931021409</v>
          </cell>
          <cell r="I558">
            <v>0.32878955128457704</v>
          </cell>
          <cell r="J558">
            <v>0.15496378229415037</v>
          </cell>
        </row>
        <row r="559">
          <cell r="A559" t="str">
            <v>T_C-HY-DSL-S1</v>
          </cell>
          <cell r="B559" t="str">
            <v>VAR_ncap</v>
          </cell>
          <cell r="C559" t="str">
            <v>-</v>
          </cell>
          <cell r="H559">
            <v>1.3495446572302301E-2</v>
          </cell>
          <cell r="I559">
            <v>3.7864936773211802E-2</v>
          </cell>
          <cell r="J559">
            <v>1.6153651955349999E-4</v>
          </cell>
        </row>
        <row r="560">
          <cell r="A560" t="str">
            <v>T_C-HY-DSL-S1</v>
          </cell>
          <cell r="B560" t="str">
            <v>VAR_cap</v>
          </cell>
          <cell r="C560" t="str">
            <v>-</v>
          </cell>
          <cell r="H560">
            <v>2.1880620860691462E-2</v>
          </cell>
          <cell r="I560">
            <v>4.7833285354365082E-2</v>
          </cell>
          <cell r="J560">
            <v>2.26551155581893E-2</v>
          </cell>
        </row>
        <row r="561">
          <cell r="A561" t="str">
            <v>T_C-HY-GSL-S3</v>
          </cell>
          <cell r="B561" t="str">
            <v>VAR_fout</v>
          </cell>
          <cell r="C561" t="str">
            <v>CO2_T</v>
          </cell>
          <cell r="H561">
            <v>22.057530721422971</v>
          </cell>
          <cell r="I561">
            <v>1.4350019268426089E-2</v>
          </cell>
          <cell r="J561">
            <v>8.8275170863998196E-3</v>
          </cell>
        </row>
        <row r="562">
          <cell r="A562" t="str">
            <v>T_C-HY-GSL-S3</v>
          </cell>
          <cell r="B562" t="str">
            <v>VAR_fout</v>
          </cell>
          <cell r="C562" t="str">
            <v>TPCAR</v>
          </cell>
          <cell r="H562">
            <v>0.76162166082136074</v>
          </cell>
          <cell r="I562">
            <v>1.4118832179767373E-4</v>
          </cell>
          <cell r="J562">
            <v>9.0125133587714142E-5</v>
          </cell>
        </row>
        <row r="563">
          <cell r="A563" t="str">
            <v>T_C-HY-GSL-S3</v>
          </cell>
          <cell r="B563" t="str">
            <v>VAR_fin</v>
          </cell>
          <cell r="C563" t="str">
            <v>TGSL</v>
          </cell>
          <cell r="H563">
            <v>0.29888253010058285</v>
          </cell>
          <cell r="I563">
            <v>1.9444470553422875E-4</v>
          </cell>
          <cell r="J563">
            <v>1.1961405266124418E-4</v>
          </cell>
        </row>
        <row r="564">
          <cell r="A564" t="str">
            <v>T_C-HY-GSL-S3</v>
          </cell>
          <cell r="B564" t="str">
            <v>VAR_ncap</v>
          </cell>
          <cell r="C564" t="str">
            <v>-</v>
          </cell>
          <cell r="H564">
            <v>5.5079088238241501E-6</v>
          </cell>
          <cell r="I564">
            <v>4.2655273642787499E-6</v>
          </cell>
          <cell r="J564">
            <v>3.9708160648230297E-6</v>
          </cell>
        </row>
        <row r="565">
          <cell r="A565" t="str">
            <v>T_C-HY-GSL-S3</v>
          </cell>
          <cell r="B565" t="str">
            <v>VAR_cap</v>
          </cell>
          <cell r="C565" t="str">
            <v>-</v>
          </cell>
          <cell r="H565">
            <v>5.2369845950869437E-2</v>
          </cell>
          <cell r="I565">
            <v>1.0519160967469501E-5</v>
          </cell>
          <cell r="J565">
            <v>6.9210135699259797E-6</v>
          </cell>
        </row>
        <row r="566">
          <cell r="A566" t="str">
            <v>T_C-HY-DSL-S2</v>
          </cell>
          <cell r="B566" t="str">
            <v>VAR_fout</v>
          </cell>
          <cell r="C566" t="str">
            <v>CO2_T</v>
          </cell>
          <cell r="H566">
            <v>122.40449248691613</v>
          </cell>
          <cell r="I566">
            <v>81.899928213603943</v>
          </cell>
          <cell r="J566">
            <v>99.008395655143232</v>
          </cell>
        </row>
        <row r="567">
          <cell r="A567" t="str">
            <v>T_C-HY-DSL-S2</v>
          </cell>
          <cell r="B567" t="str">
            <v>VAR_fout</v>
          </cell>
          <cell r="C567" t="str">
            <v>TPCAR</v>
          </cell>
          <cell r="H567">
            <v>1.9312027549463238</v>
          </cell>
          <cell r="I567">
            <v>0.91221276249620686</v>
          </cell>
          <cell r="J567">
            <v>1.1633296935299824</v>
          </cell>
        </row>
        <row r="568">
          <cell r="A568" t="str">
            <v>T_C-HY-DSL-S2</v>
          </cell>
          <cell r="B568" t="str">
            <v>VAR_fin</v>
          </cell>
          <cell r="C568" t="str">
            <v>TDSL</v>
          </cell>
          <cell r="H568">
            <v>1.6699112208310538</v>
          </cell>
          <cell r="I568">
            <v>1.1173250779482107</v>
          </cell>
          <cell r="J568">
            <v>1.3507284536854471</v>
          </cell>
        </row>
        <row r="569">
          <cell r="A569" t="str">
            <v>T_C-HY-DSL-S2</v>
          </cell>
          <cell r="B569" t="str">
            <v>VAR_ncap</v>
          </cell>
          <cell r="C569" t="str">
            <v>-</v>
          </cell>
          <cell r="H569">
            <v>0.10171893684816501</v>
          </cell>
          <cell r="I569">
            <v>4.2104390665675803E-5</v>
          </cell>
          <cell r="J569">
            <v>0.113991754528948</v>
          </cell>
        </row>
        <row r="570">
          <cell r="A570" t="str">
            <v>T_C-HY-DSL-S2</v>
          </cell>
          <cell r="B570" t="str">
            <v>VAR_cap</v>
          </cell>
          <cell r="C570" t="str">
            <v>-</v>
          </cell>
          <cell r="H570">
            <v>0.18727053133074578</v>
          </cell>
          <cell r="I570">
            <v>9.3719538645908387E-2</v>
          </cell>
          <cell r="J570">
            <v>0.122702295248361</v>
          </cell>
        </row>
        <row r="571">
          <cell r="A571" t="str">
            <v>D-T-ELC-Bus_c_S1</v>
          </cell>
          <cell r="B571" t="str">
            <v>VAR_fout</v>
          </cell>
          <cell r="C571" t="str">
            <v>T-ELC-Bus_c_BatSTGin_S1</v>
          </cell>
          <cell r="H571">
            <v>7.8223580794503297E-2</v>
          </cell>
          <cell r="I571">
            <v>8.4387850222930091E-2</v>
          </cell>
          <cell r="J571">
            <v>8.8585268973800521E-2</v>
          </cell>
        </row>
        <row r="572">
          <cell r="A572" t="str">
            <v>D-T-ELC-Bus_c_S1</v>
          </cell>
          <cell r="B572" t="str">
            <v>VAR_fin</v>
          </cell>
          <cell r="C572" t="str">
            <v>TELC</v>
          </cell>
          <cell r="H572">
            <v>7.8223580794503297E-2</v>
          </cell>
          <cell r="I572">
            <v>8.4387850222930091E-2</v>
          </cell>
          <cell r="J572">
            <v>8.8585268973800521E-2</v>
          </cell>
        </row>
        <row r="573">
          <cell r="A573" t="str">
            <v>D-T-ELC-Bus_c_S1</v>
          </cell>
          <cell r="B573" t="str">
            <v>VAR_ncap</v>
          </cell>
          <cell r="C573" t="str">
            <v>-</v>
          </cell>
          <cell r="H573">
            <v>9.9178548893161592E-3</v>
          </cell>
          <cell r="I573">
            <v>7.5889730184834799E-4</v>
          </cell>
          <cell r="J573">
            <v>9.1315910737188501E-3</v>
          </cell>
        </row>
        <row r="574">
          <cell r="A574" t="str">
            <v>D-T-ELC-Bus_c_S1</v>
          </cell>
          <cell r="B574" t="str">
            <v>VAR_cap</v>
          </cell>
          <cell r="C574" t="str">
            <v>-</v>
          </cell>
          <cell r="H574">
            <v>9.9513343136885708E-3</v>
          </cell>
          <cell r="I574">
            <v>1.0681995995632999E-2</v>
          </cell>
          <cell r="J574">
            <v>1.12526529149247E-2</v>
          </cell>
        </row>
        <row r="575">
          <cell r="A575" t="str">
            <v>T_C-HY-GSL-S4</v>
          </cell>
          <cell r="B575" t="str">
            <v>VAR_fout</v>
          </cell>
          <cell r="C575" t="str">
            <v>CO2_T</v>
          </cell>
          <cell r="H575">
            <v>1.1580936714304042</v>
          </cell>
          <cell r="I575">
            <v>1.9410562198724838E-2</v>
          </cell>
          <cell r="J575">
            <v>2.963263568540235E-2</v>
          </cell>
        </row>
        <row r="576">
          <cell r="A576" t="str">
            <v>T_C-HY-GSL-S4</v>
          </cell>
          <cell r="B576" t="str">
            <v>VAR_fout</v>
          </cell>
          <cell r="C576" t="str">
            <v>TPCAR</v>
          </cell>
          <cell r="H576">
            <v>2.5098539450944722E-2</v>
          </cell>
          <cell r="I576">
            <v>1.8493841086799929E-4</v>
          </cell>
          <cell r="J576">
            <v>3.0706690953233355E-4</v>
          </cell>
        </row>
        <row r="577">
          <cell r="A577" t="str">
            <v>T_C-HY-GSL-S4</v>
          </cell>
          <cell r="B577" t="str">
            <v>VAR_fin</v>
          </cell>
          <cell r="C577" t="str">
            <v>TGSL</v>
          </cell>
          <cell r="H577">
            <v>1.5692326171143706E-2</v>
          </cell>
          <cell r="I577">
            <v>2.630157479502013E-4</v>
          </cell>
          <cell r="J577">
            <v>4.0152622879949002E-4</v>
          </cell>
        </row>
        <row r="578">
          <cell r="A578" t="str">
            <v>T_C-HY-GSL-S4</v>
          </cell>
          <cell r="B578" t="str">
            <v>VAR_ncap</v>
          </cell>
          <cell r="C578" t="str">
            <v>-</v>
          </cell>
          <cell r="H578">
            <v>8.2123031265366503E-6</v>
          </cell>
          <cell r="I578">
            <v>7.7198313718117106E-6</v>
          </cell>
          <cell r="J578">
            <v>2.9276629888075102E-5</v>
          </cell>
        </row>
        <row r="579">
          <cell r="A579" t="str">
            <v>T_C-HY-GSL-S4</v>
          </cell>
          <cell r="B579" t="str">
            <v>VAR_cap</v>
          </cell>
          <cell r="C579" t="str">
            <v>-</v>
          </cell>
          <cell r="H579">
            <v>1.9821094791808084E-3</v>
          </cell>
          <cell r="I579">
            <v>1.62154664011485E-5</v>
          </cell>
          <cell r="J579">
            <v>3.0940660674994298E-5</v>
          </cell>
        </row>
        <row r="580">
          <cell r="A580" t="str">
            <v>T_C-HY-DSL-S3</v>
          </cell>
          <cell r="B580" t="str">
            <v>VAR_fout</v>
          </cell>
          <cell r="C580" t="str">
            <v>CO2_T</v>
          </cell>
          <cell r="H580">
            <v>0.4513628472757184</v>
          </cell>
          <cell r="I580">
            <v>1.419292505282896E-2</v>
          </cell>
          <cell r="J580">
            <v>9.0178017546845186E-3</v>
          </cell>
        </row>
        <row r="581">
          <cell r="A581" t="str">
            <v>T_C-HY-DSL-S3</v>
          </cell>
          <cell r="B581" t="str">
            <v>VAR_fout</v>
          </cell>
          <cell r="C581" t="str">
            <v>TPCAR</v>
          </cell>
          <cell r="H581">
            <v>9.0147843265603531E-3</v>
          </cell>
          <cell r="I581">
            <v>1.3841291831156942E-4</v>
          </cell>
          <cell r="J581">
            <v>9.2656061881808531E-5</v>
          </cell>
        </row>
        <row r="582">
          <cell r="A582" t="str">
            <v>T_C-HY-DSL-S3</v>
          </cell>
          <cell r="B582" t="str">
            <v>VAR_fin</v>
          </cell>
          <cell r="C582" t="str">
            <v>TDSL</v>
          </cell>
          <cell r="H582">
            <v>6.1577468932567424E-3</v>
          </cell>
          <cell r="I582">
            <v>1.936278997657432E-4</v>
          </cell>
          <cell r="J582">
            <v>1.2302594481152147E-4</v>
          </cell>
        </row>
        <row r="583">
          <cell r="A583" t="str">
            <v>T_C-HY-DSL-S3</v>
          </cell>
          <cell r="B583" t="str">
            <v>VAR_ncap</v>
          </cell>
          <cell r="C583" t="str">
            <v>-</v>
          </cell>
          <cell r="H583">
            <v>5.5252729213838997E-6</v>
          </cell>
          <cell r="I583">
            <v>4.4264591149201899E-6</v>
          </cell>
          <cell r="J583">
            <v>4.0686440537705797E-6</v>
          </cell>
        </row>
        <row r="584">
          <cell r="A584" t="str">
            <v>T_C-HY-DSL-S3</v>
          </cell>
          <cell r="B584" t="str">
            <v>VAR_cap</v>
          </cell>
          <cell r="C584" t="str">
            <v>-</v>
          </cell>
          <cell r="H584">
            <v>6.2234082499128393E-4</v>
          </cell>
          <cell r="I584">
            <v>1.02922511607763E-5</v>
          </cell>
          <cell r="J584">
            <v>7.0902244677695297E-6</v>
          </cell>
        </row>
        <row r="585">
          <cell r="A585" t="str">
            <v>D-T-ELC-Bus_c_S2</v>
          </cell>
          <cell r="B585" t="str">
            <v>VAR_fout</v>
          </cell>
          <cell r="C585" t="str">
            <v>T-ELC-Bus_c_BatSTGin_S2</v>
          </cell>
          <cell r="H585">
            <v>9.9115072673557937E-4</v>
          </cell>
          <cell r="I585">
            <v>1.4069501932553951E-3</v>
          </cell>
          <cell r="J585">
            <v>1.3170943430284448E-3</v>
          </cell>
        </row>
        <row r="586">
          <cell r="A586" t="str">
            <v>D-T-ELC-Bus_c_S2</v>
          </cell>
          <cell r="B586" t="str">
            <v>VAR_fin</v>
          </cell>
          <cell r="C586" t="str">
            <v>TELC</v>
          </cell>
          <cell r="H586">
            <v>9.9115072673557937E-4</v>
          </cell>
          <cell r="I586">
            <v>1.4069501932553951E-3</v>
          </cell>
          <cell r="J586">
            <v>1.3170943430284448E-3</v>
          </cell>
        </row>
        <row r="587">
          <cell r="A587" t="str">
            <v>D-T-ELC-Bus_c_S2</v>
          </cell>
          <cell r="B587" t="str">
            <v>VAR_ncap</v>
          </cell>
          <cell r="C587" t="str">
            <v>-</v>
          </cell>
          <cell r="H587">
            <v>1.0558116975029E-4</v>
          </cell>
          <cell r="I587">
            <v>6.2394321901148694E-5</v>
          </cell>
          <cell r="J587">
            <v>1.14870705812641E-4</v>
          </cell>
        </row>
        <row r="588">
          <cell r="A588" t="str">
            <v>D-T-ELC-Bus_c_S2</v>
          </cell>
          <cell r="B588" t="str">
            <v>VAR_cap</v>
          </cell>
          <cell r="C588" t="str">
            <v>-</v>
          </cell>
          <cell r="H588">
            <v>1.1947180310295399E-4</v>
          </cell>
          <cell r="I588">
            <v>1.6991645272676601E-4</v>
          </cell>
          <cell r="J588">
            <v>1.6469008381148401E-4</v>
          </cell>
        </row>
        <row r="589">
          <cell r="A589" t="str">
            <v>T_C-HY-DSL-S4</v>
          </cell>
          <cell r="B589" t="str">
            <v>VAR_fout</v>
          </cell>
          <cell r="C589" t="str">
            <v>CO2_T</v>
          </cell>
          <cell r="H589">
            <v>0.90881236723525372</v>
          </cell>
          <cell r="I589">
            <v>1.9527920387678165E-2</v>
          </cell>
          <cell r="J589">
            <v>3.0874345186858169E-2</v>
          </cell>
        </row>
        <row r="590">
          <cell r="A590" t="str">
            <v>T_C-HY-DSL-S4</v>
          </cell>
          <cell r="B590" t="str">
            <v>VAR_fout</v>
          </cell>
          <cell r="C590" t="str">
            <v>TPCAR</v>
          </cell>
          <cell r="H590">
            <v>1.9560152073238538E-2</v>
          </cell>
          <cell r="I590">
            <v>1.8750008196569446E-4</v>
          </cell>
          <cell r="J590">
            <v>3.2203732283541672E-4</v>
          </cell>
        </row>
        <row r="591">
          <cell r="A591" t="str">
            <v>T_C-HY-DSL-S4</v>
          </cell>
          <cell r="B591" t="str">
            <v>VAR_fin</v>
          </cell>
          <cell r="C591" t="str">
            <v>TDSL</v>
          </cell>
          <cell r="H591">
            <v>1.2398531613032098E-2</v>
          </cell>
          <cell r="I591">
            <v>2.6641091934076624E-4</v>
          </cell>
          <cell r="J591">
            <v>4.2120525493667259E-4</v>
          </cell>
        </row>
        <row r="592">
          <cell r="A592" t="str">
            <v>T_C-HY-DSL-S4</v>
          </cell>
          <cell r="B592" t="str">
            <v>VAR_ncap</v>
          </cell>
          <cell r="C592" t="str">
            <v>-</v>
          </cell>
          <cell r="H592">
            <v>8.2589622444020102E-6</v>
          </cell>
          <cell r="I592">
            <v>8.0861797496013899E-6</v>
          </cell>
          <cell r="J592">
            <v>3.0520076141360597E-5</v>
          </cell>
        </row>
        <row r="593">
          <cell r="A593" t="str">
            <v>T_C-HY-DSL-S4</v>
          </cell>
          <cell r="B593" t="str">
            <v>VAR_cap</v>
          </cell>
          <cell r="C593" t="str">
            <v>-</v>
          </cell>
          <cell r="H593">
            <v>1.5471821929386143E-3</v>
          </cell>
          <cell r="I593">
            <v>1.63498676553221E-5</v>
          </cell>
          <cell r="J593">
            <v>3.2198811854915E-5</v>
          </cell>
        </row>
        <row r="594">
          <cell r="A594" t="str">
            <v>D-T-ELC-Bus_c_S3</v>
          </cell>
          <cell r="B594" t="str">
            <v>VAR_fout</v>
          </cell>
          <cell r="C594" t="str">
            <v>T-ELC-Bus_c_BatSTGin_S3</v>
          </cell>
          <cell r="H594">
            <v>1.7831492424754972E-4</v>
          </cell>
          <cell r="I594">
            <v>2.7750208459711339E-4</v>
          </cell>
          <cell r="J594">
            <v>1.965148237257487E-4</v>
          </cell>
        </row>
        <row r="595">
          <cell r="A595" t="str">
            <v>D-T-ELC-Bus_c_S3</v>
          </cell>
          <cell r="B595" t="str">
            <v>VAR_fin</v>
          </cell>
          <cell r="C595" t="str">
            <v>TELC</v>
          </cell>
          <cell r="H595">
            <v>1.7831492424754972E-4</v>
          </cell>
          <cell r="I595">
            <v>2.7750208459711339E-4</v>
          </cell>
          <cell r="J595">
            <v>1.965148237257487E-4</v>
          </cell>
        </row>
        <row r="596">
          <cell r="A596" t="str">
            <v>D-T-ELC-Bus_c_S3</v>
          </cell>
          <cell r="B596" t="str">
            <v>VAR_ncap</v>
          </cell>
          <cell r="C596" t="str">
            <v>-</v>
          </cell>
          <cell r="H596">
            <v>1.6324977469679099E-5</v>
          </cell>
          <cell r="I596">
            <v>1.6628856556108401E-5</v>
          </cell>
          <cell r="J596">
            <v>2.03898282851344E-5</v>
          </cell>
        </row>
        <row r="597">
          <cell r="A597" t="str">
            <v>D-T-ELC-Bus_c_S3</v>
          </cell>
          <cell r="B597" t="str">
            <v>VAR_cap</v>
          </cell>
          <cell r="C597" t="str">
            <v>-</v>
          </cell>
          <cell r="H597">
            <v>2.2385026347380901E-5</v>
          </cell>
          <cell r="I597">
            <v>3.29538340257875E-5</v>
          </cell>
          <cell r="J597">
            <v>2.60855649646655E-5</v>
          </cell>
        </row>
        <row r="598">
          <cell r="A598" t="str">
            <v>D-T-ELC-Bus_c_S4</v>
          </cell>
          <cell r="B598" t="str">
            <v>VAR_fout</v>
          </cell>
          <cell r="C598" t="str">
            <v>T-ELC-Bus_c_BatSTGin_S4</v>
          </cell>
          <cell r="H598">
            <v>4.9604253581074204E-5</v>
          </cell>
          <cell r="I598">
            <v>5.7062541028855922E-5</v>
          </cell>
          <cell r="J598">
            <v>3.8549576487966217E-5</v>
          </cell>
        </row>
        <row r="599">
          <cell r="A599" t="str">
            <v>D-T-ELC-Bus_c_S4</v>
          </cell>
          <cell r="B599" t="str">
            <v>VAR_fin</v>
          </cell>
          <cell r="C599" t="str">
            <v>TELC</v>
          </cell>
          <cell r="H599">
            <v>4.9604253581074204E-5</v>
          </cell>
          <cell r="I599">
            <v>5.7062541028855922E-5</v>
          </cell>
          <cell r="J599">
            <v>3.8549576487966217E-5</v>
          </cell>
        </row>
        <row r="600">
          <cell r="A600" t="str">
            <v>D-T-ELC-Bus_c_S4</v>
          </cell>
          <cell r="B600" t="str">
            <v>VAR_ncap</v>
          </cell>
          <cell r="C600" t="str">
            <v>-</v>
          </cell>
          <cell r="H600">
            <v>5.6932460460616796E-6</v>
          </cell>
          <cell r="I600">
            <v>4.8523347320248904E-6</v>
          </cell>
          <cell r="J600">
            <v>6.4650163649426803E-6</v>
          </cell>
        </row>
        <row r="601">
          <cell r="A601" t="str">
            <v>D-T-ELC-Bus_c_S4</v>
          </cell>
          <cell r="B601" t="str">
            <v>VAR_cap</v>
          </cell>
          <cell r="C601" t="str">
            <v>-</v>
          </cell>
          <cell r="H601">
            <v>7.4832206653410101E-6</v>
          </cell>
          <cell r="I601">
            <v>8.7407438389868696E-6</v>
          </cell>
          <cell r="J601">
            <v>7.3165459700506397E-6</v>
          </cell>
        </row>
        <row r="602">
          <cell r="A602" t="str">
            <v>D-TH2O</v>
          </cell>
          <cell r="B602" t="str">
            <v>VAR_fout</v>
          </cell>
          <cell r="C602" t="str">
            <v>TH2O</v>
          </cell>
          <cell r="H602">
            <v>1.402822204401702E-4</v>
          </cell>
          <cell r="I602">
            <v>2.2623758673742905E-4</v>
          </cell>
          <cell r="J602">
            <v>2.2695280402400332E-4</v>
          </cell>
        </row>
        <row r="603">
          <cell r="A603" t="str">
            <v>D-TH2O</v>
          </cell>
          <cell r="B603" t="str">
            <v>VAR_fin</v>
          </cell>
          <cell r="C603" t="str">
            <v>H2</v>
          </cell>
          <cell r="H603">
            <v>1.402822204401702E-4</v>
          </cell>
          <cell r="I603">
            <v>2.2623758673742905E-4</v>
          </cell>
          <cell r="J603">
            <v>2.2697779613014841E-4</v>
          </cell>
        </row>
        <row r="604">
          <cell r="A604" t="str">
            <v>D-TH2O</v>
          </cell>
          <cell r="B604" t="str">
            <v>VAR_ncap</v>
          </cell>
          <cell r="C604" t="str">
            <v>-</v>
          </cell>
          <cell r="H604">
            <v>5.2206163384285501E-8</v>
          </cell>
          <cell r="I604">
            <v>1.02784620475124E-7</v>
          </cell>
          <cell r="J604">
            <v>6.1585182236459204E-8</v>
          </cell>
        </row>
        <row r="605">
          <cell r="A605" t="str">
            <v>D-TH2O</v>
          </cell>
          <cell r="B605" t="str">
            <v>VAR_cap</v>
          </cell>
          <cell r="C605" t="str">
            <v>-</v>
          </cell>
          <cell r="H605">
            <v>5.78904022445611E-4</v>
          </cell>
          <cell r="I605">
            <v>5.7900680706608602E-4</v>
          </cell>
          <cell r="J605">
            <v>5.79068392248322E-4</v>
          </cell>
        </row>
        <row r="606">
          <cell r="A606" t="str">
            <v>TFHGV-HYBDSL</v>
          </cell>
          <cell r="B606" t="str">
            <v>VAR_fout</v>
          </cell>
          <cell r="C606" t="str">
            <v>CO2_T</v>
          </cell>
          <cell r="H606">
            <v>1084.57466162627</v>
          </cell>
          <cell r="I606">
            <v>1130.236072920361</v>
          </cell>
          <cell r="J606">
            <v>1222.3167153616803</v>
          </cell>
        </row>
        <row r="607">
          <cell r="A607" t="str">
            <v>TFHGV-HYBDSL</v>
          </cell>
          <cell r="B607" t="str">
            <v>VAR_fout</v>
          </cell>
          <cell r="C607" t="str">
            <v>TFHGV</v>
          </cell>
          <cell r="H607">
            <v>2.4187176780348278</v>
          </cell>
          <cell r="I607">
            <v>2.5205475165960856</v>
          </cell>
          <cell r="J607">
            <v>2.7258972131708439</v>
          </cell>
        </row>
        <row r="608">
          <cell r="A608" t="str">
            <v>TFHGV-HYBDSL</v>
          </cell>
          <cell r="B608" t="str">
            <v>VAR_fin</v>
          </cell>
          <cell r="C608" t="str">
            <v>TDSL</v>
          </cell>
          <cell r="H608">
            <v>14.796380104041885</v>
          </cell>
          <cell r="I608">
            <v>15.419318866580625</v>
          </cell>
          <cell r="J608">
            <v>16.675534998112965</v>
          </cell>
        </row>
        <row r="609">
          <cell r="A609" t="str">
            <v>TFHGV-HYBDSL</v>
          </cell>
          <cell r="B609" t="str">
            <v>VAR_ncap</v>
          </cell>
          <cell r="C609" t="str">
            <v>-</v>
          </cell>
          <cell r="H609">
            <v>4.02732585484077E-2</v>
          </cell>
          <cell r="I609">
            <v>2.1865175044402298E-2</v>
          </cell>
          <cell r="J609">
            <v>4.9562519740549302E-2</v>
          </cell>
        </row>
        <row r="610">
          <cell r="A610" t="str">
            <v>TFHGV-HYBDSL</v>
          </cell>
          <cell r="B610" t="str">
            <v>VAR_cap</v>
          </cell>
          <cell r="C610" t="str">
            <v>-</v>
          </cell>
          <cell r="H610">
            <v>4.7246566424419302E-2</v>
          </cell>
          <cell r="I610">
            <v>4.9371259278191998E-2</v>
          </cell>
          <cell r="J610">
            <v>5.3399609492065001E-2</v>
          </cell>
        </row>
        <row r="611">
          <cell r="A611" t="str">
            <v>D-TKER</v>
          </cell>
          <cell r="B611" t="str">
            <v>VAR_fout</v>
          </cell>
          <cell r="C611" t="str">
            <v>CO2</v>
          </cell>
          <cell r="H611">
            <v>131.102412392274</v>
          </cell>
          <cell r="I611">
            <v>95.770996789463496</v>
          </cell>
          <cell r="J611">
            <v>57.7106573929238</v>
          </cell>
        </row>
        <row r="612">
          <cell r="A612" t="str">
            <v>D-TKER</v>
          </cell>
          <cell r="B612" t="str">
            <v>VAR_fout</v>
          </cell>
          <cell r="C612" t="str">
            <v>TKER</v>
          </cell>
          <cell r="H612">
            <v>1.7743917254042101</v>
          </cell>
          <cell r="I612">
            <v>1.2962024202001099</v>
          </cell>
          <cell r="J612">
            <v>0.781078784723232</v>
          </cell>
        </row>
        <row r="613">
          <cell r="A613" t="str">
            <v>D-TKER</v>
          </cell>
          <cell r="B613" t="str">
            <v>VAR_fin</v>
          </cell>
          <cell r="C613" t="str">
            <v>KER</v>
          </cell>
          <cell r="H613">
            <v>1.8008573130806771</v>
          </cell>
          <cell r="I613">
            <v>1.3155356701849374</v>
          </cell>
          <cell r="J613">
            <v>0.79272881034235598</v>
          </cell>
        </row>
        <row r="614">
          <cell r="A614" t="str">
            <v>T_B_u-BEVELC-S1</v>
          </cell>
          <cell r="B614" t="str">
            <v>VAR_fout</v>
          </cell>
          <cell r="C614" t="str">
            <v>TPBSu</v>
          </cell>
          <cell r="H614">
            <v>9.1692435321226701E-2</v>
          </cell>
          <cell r="I614">
            <v>8.9885005528653958E-2</v>
          </cell>
          <cell r="J614">
            <v>9.6501199912649188E-2</v>
          </cell>
        </row>
        <row r="615">
          <cell r="A615" t="str">
            <v>T_B_u-BEVELC-S1</v>
          </cell>
          <cell r="B615" t="str">
            <v>VAR_fin</v>
          </cell>
          <cell r="C615" t="str">
            <v>T-ELC-Bus_u_BatSTGout_S1</v>
          </cell>
          <cell r="H615">
            <v>0.19464299438505747</v>
          </cell>
          <cell r="I615">
            <v>0.19024609166170156</v>
          </cell>
          <cell r="J615">
            <v>0.18176595384047439</v>
          </cell>
        </row>
        <row r="616">
          <cell r="A616" t="str">
            <v>T_B_u-BEVELC-S1</v>
          </cell>
          <cell r="B616" t="str">
            <v>VAR_ncap</v>
          </cell>
          <cell r="C616" t="str">
            <v>-</v>
          </cell>
          <cell r="H616">
            <v>1.9188884125667599E-3</v>
          </cell>
          <cell r="I616">
            <v>1.03161907015033E-4</v>
          </cell>
          <cell r="J616">
            <v>1.5854043801446899E-3</v>
          </cell>
        </row>
        <row r="617">
          <cell r="A617" t="str">
            <v>T_B_u-BEVELC-S1</v>
          </cell>
          <cell r="B617" t="str">
            <v>VAR_cap</v>
          </cell>
          <cell r="C617" t="str">
            <v>-</v>
          </cell>
          <cell r="H617">
            <v>1.9202609505428732E-3</v>
          </cell>
          <cell r="I617">
            <v>2.0221150564953645E-3</v>
          </cell>
          <cell r="J617">
            <v>1.973861259903001E-3</v>
          </cell>
        </row>
        <row r="618">
          <cell r="A618" t="str">
            <v>TPSHPH2OEXT</v>
          </cell>
          <cell r="B618" t="str">
            <v>VAR_fout</v>
          </cell>
          <cell r="C618" t="str">
            <v>TPSHP</v>
          </cell>
          <cell r="H618">
            <v>1.10920974570697E-5</v>
          </cell>
          <cell r="I618">
            <v>1.1668648854549901E-5</v>
          </cell>
          <cell r="J618">
            <v>1.9554673343043099E-5</v>
          </cell>
        </row>
        <row r="619">
          <cell r="A619" t="str">
            <v>TPSHPH2OEXT</v>
          </cell>
          <cell r="B619" t="str">
            <v>VAR_fin</v>
          </cell>
          <cell r="C619" t="str">
            <v>TH2O</v>
          </cell>
          <cell r="H619">
            <v>6.1846846427297403E-6</v>
          </cell>
          <cell r="I619">
            <v>6.5061557249611177E-6</v>
          </cell>
          <cell r="J619">
            <v>1.0903211803393692E-5</v>
          </cell>
        </row>
        <row r="620">
          <cell r="A620" t="str">
            <v>TPSHPH2OEXT</v>
          </cell>
          <cell r="B620" t="str">
            <v>VAR_ncap</v>
          </cell>
          <cell r="C620" t="str">
            <v>-</v>
          </cell>
          <cell r="H620">
            <v>1.07837568593104E-5</v>
          </cell>
          <cell r="I620">
            <v>9.3567087908983401E-7</v>
          </cell>
          <cell r="J620">
            <v>5.18993395507612E-6</v>
          </cell>
        </row>
        <row r="621">
          <cell r="A621" t="str">
            <v>TPSHPH2OEXT</v>
          </cell>
          <cell r="B621" t="str">
            <v>VAR_cap</v>
          </cell>
          <cell r="C621" t="str">
            <v>-</v>
          </cell>
          <cell r="H621">
            <v>1.07837568593104E-5</v>
          </cell>
          <cell r="I621">
            <v>1.1593310404235661E-5</v>
          </cell>
          <cell r="J621">
            <v>1.4276374213818416E-5</v>
          </cell>
        </row>
        <row r="622">
          <cell r="A622" t="str">
            <v>T_B_u-BEVELC-S2</v>
          </cell>
          <cell r="B622" t="str">
            <v>VAR_fout</v>
          </cell>
          <cell r="C622" t="str">
            <v>TPBSu</v>
          </cell>
          <cell r="H622">
            <v>1.9909695931741613E-2</v>
          </cell>
          <cell r="I622">
            <v>2.3283547493144367E-2</v>
          </cell>
          <cell r="J622">
            <v>3.872479870693029E-2</v>
          </cell>
        </row>
        <row r="623">
          <cell r="A623" t="str">
            <v>T_B_u-BEVELC-S2</v>
          </cell>
          <cell r="B623" t="str">
            <v>VAR_fin</v>
          </cell>
          <cell r="C623" t="str">
            <v>T-ELC-Bus_u_BatSTGout_S2</v>
          </cell>
          <cell r="H623">
            <v>5.8334750997682303E-2</v>
          </cell>
          <cell r="I623">
            <v>6.7731336827148797E-2</v>
          </cell>
          <cell r="J623">
            <v>0.10042576405247733</v>
          </cell>
        </row>
        <row r="624">
          <cell r="A624" t="str">
            <v>T_B_u-BEVELC-S2</v>
          </cell>
          <cell r="B624" t="str">
            <v>VAR_ncap</v>
          </cell>
          <cell r="C624" t="str">
            <v>-</v>
          </cell>
          <cell r="H624">
            <v>3.7428745249420303E-4</v>
          </cell>
          <cell r="I624">
            <v>6.4659631321537195E-5</v>
          </cell>
          <cell r="J624">
            <v>6.3220381840212603E-4</v>
          </cell>
        </row>
        <row r="625">
          <cell r="A625" t="str">
            <v>T_B_u-BEVELC-S2</v>
          </cell>
          <cell r="B625" t="str">
            <v>VAR_cap</v>
          </cell>
          <cell r="C625" t="str">
            <v>-</v>
          </cell>
          <cell r="H625">
            <v>3.7556903177472784E-4</v>
          </cell>
          <cell r="I625">
            <v>4.3915003422328064E-4</v>
          </cell>
          <cell r="J625">
            <v>7.3031416018899903E-4</v>
          </cell>
        </row>
        <row r="626">
          <cell r="A626" t="str">
            <v>TFHGV-ICEDSL</v>
          </cell>
          <cell r="B626" t="str">
            <v>VAR_fout</v>
          </cell>
          <cell r="C626" t="str">
            <v>CO2_T</v>
          </cell>
          <cell r="H626">
            <v>2.0025944818812667E-2</v>
          </cell>
          <cell r="I626">
            <v>2.9541782691327102E-2</v>
          </cell>
          <cell r="J626">
            <v>9.6592235898448203E-3</v>
          </cell>
        </row>
        <row r="627">
          <cell r="A627" t="str">
            <v>TFHGV-ICEDSL</v>
          </cell>
          <cell r="B627" t="str">
            <v>VAR_fout</v>
          </cell>
          <cell r="C627" t="str">
            <v>TFHGV</v>
          </cell>
          <cell r="H627">
            <v>3.2430423470651814E-5</v>
          </cell>
          <cell r="I627">
            <v>4.7840565397828304E-5</v>
          </cell>
          <cell r="J627">
            <v>1.5642343682186866E-5</v>
          </cell>
        </row>
        <row r="628">
          <cell r="A628" t="str">
            <v>TFHGV-ICEDSL</v>
          </cell>
          <cell r="B628" t="str">
            <v>VAR_fin</v>
          </cell>
          <cell r="C628" t="str">
            <v>TDSL</v>
          </cell>
          <cell r="H628">
            <v>2.7320524991558882E-4</v>
          </cell>
          <cell r="I628">
            <v>4.0302568473843224E-4</v>
          </cell>
          <cell r="J628">
            <v>1.3177658376323088E-4</v>
          </cell>
        </row>
        <row r="629">
          <cell r="A629" t="str">
            <v>TFHGV-ICEDSL</v>
          </cell>
          <cell r="B629" t="str">
            <v>VAR_ncap</v>
          </cell>
          <cell r="C629" t="str">
            <v>-</v>
          </cell>
          <cell r="H629">
            <v>6.4873902944024998E-7</v>
          </cell>
          <cell r="I629">
            <v>6.9359922450438796E-7</v>
          </cell>
          <cell r="J629">
            <v>2.39059876416342E-7</v>
          </cell>
        </row>
        <row r="630">
          <cell r="A630" t="str">
            <v>TFHGV-ICEDSL</v>
          </cell>
          <cell r="B630" t="str">
            <v>VAR_cap</v>
          </cell>
          <cell r="C630" t="str">
            <v>-</v>
          </cell>
          <cell r="H630">
            <v>7.5666074012645396E-7</v>
          </cell>
          <cell r="I630">
            <v>1.13667910015145E-6</v>
          </cell>
          <cell r="J630">
            <v>3.6077865847962E-7</v>
          </cell>
        </row>
        <row r="631">
          <cell r="A631" t="str">
            <v>D-T-ELC-Bus_u_S1</v>
          </cell>
          <cell r="B631" t="str">
            <v>VAR_fout</v>
          </cell>
          <cell r="C631" t="str">
            <v>T-ELC-Bus_u_BatSTGin_S1</v>
          </cell>
          <cell r="H631">
            <v>0.19469180624487206</v>
          </cell>
          <cell r="I631">
            <v>0.19029558242638039</v>
          </cell>
          <cell r="J631">
            <v>0.18180288312548562</v>
          </cell>
        </row>
        <row r="632">
          <cell r="A632" t="str">
            <v>D-T-ELC-Bus_u_S1</v>
          </cell>
          <cell r="B632" t="str">
            <v>VAR_fin</v>
          </cell>
          <cell r="C632" t="str">
            <v>TELC</v>
          </cell>
          <cell r="H632">
            <v>0.19469180624487206</v>
          </cell>
          <cell r="I632">
            <v>0.19029558242638039</v>
          </cell>
          <cell r="J632">
            <v>0.18180288312548562</v>
          </cell>
        </row>
        <row r="633">
          <cell r="A633" t="str">
            <v>D-T-ELC-Bus_u_S1</v>
          </cell>
          <cell r="B633" t="str">
            <v>VAR_ncap</v>
          </cell>
          <cell r="C633" t="str">
            <v>-</v>
          </cell>
          <cell r="H633">
            <v>2.0009105839227999E-2</v>
          </cell>
          <cell r="I633">
            <v>4.5873933834153098E-5</v>
          </cell>
          <cell r="J633">
            <v>1.56820596087873E-2</v>
          </cell>
        </row>
        <row r="634">
          <cell r="A634" t="str">
            <v>D-T-ELC-Bus_u_S1</v>
          </cell>
          <cell r="B634" t="str">
            <v>VAR_cap</v>
          </cell>
          <cell r="C634" t="str">
            <v>-</v>
          </cell>
          <cell r="H634">
            <v>2.0578882206128201E-2</v>
          </cell>
          <cell r="I634">
            <v>2.0114881616744001E-2</v>
          </cell>
          <cell r="J634">
            <v>1.92164363270548E-2</v>
          </cell>
        </row>
        <row r="635">
          <cell r="A635" t="str">
            <v>T-Plg-DSL-mix_S1</v>
          </cell>
          <cell r="B635" t="str">
            <v>VAR_fout</v>
          </cell>
          <cell r="C635" t="str">
            <v>CO2_T</v>
          </cell>
          <cell r="H635">
            <v>1.6136062597000723E-2</v>
          </cell>
          <cell r="I635">
            <v>1.1318951145439723E-2</v>
          </cell>
          <cell r="J635">
            <v>4.8260235359740104E-3</v>
          </cell>
        </row>
        <row r="636">
          <cell r="A636" t="str">
            <v>T-Plg-DSL-mix_S1</v>
          </cell>
          <cell r="B636" t="str">
            <v>VAR_fout</v>
          </cell>
          <cell r="C636" t="str">
            <v>T-PEVmix-ELC_DSL_S1</v>
          </cell>
          <cell r="H636">
            <v>1.6478767181494328E-4</v>
          </cell>
          <cell r="I636">
            <v>1.192170819424029E-4</v>
          </cell>
          <cell r="J636">
            <v>5.5183261051714381E-5</v>
          </cell>
        </row>
        <row r="637">
          <cell r="A637" t="str">
            <v>T-Plg-DSL-mix_S1</v>
          </cell>
          <cell r="B637" t="str">
            <v>VAR_fin</v>
          </cell>
          <cell r="C637" t="str">
            <v>TDSL</v>
          </cell>
          <cell r="H637">
            <v>2.2013727963166079E-4</v>
          </cell>
          <cell r="I637">
            <v>1.5441952449440278E-4</v>
          </cell>
          <cell r="J637">
            <v>6.5839338826384868E-5</v>
          </cell>
        </row>
        <row r="638">
          <cell r="A638" t="str">
            <v>T_B_u-BEVELC-S3</v>
          </cell>
          <cell r="B638" t="str">
            <v>VAR_fout</v>
          </cell>
          <cell r="C638" t="str">
            <v>TPBSu</v>
          </cell>
          <cell r="H638">
            <v>1.2866688838526538E-4</v>
          </cell>
          <cell r="I638">
            <v>1.8924753104771676E-4</v>
          </cell>
          <cell r="J638">
            <v>1.3396553376720174E-4</v>
          </cell>
        </row>
        <row r="639">
          <cell r="A639" t="str">
            <v>T_B_u-BEVELC-S3</v>
          </cell>
          <cell r="B639" t="str">
            <v>VAR_fin</v>
          </cell>
          <cell r="C639" t="str">
            <v>T-ELC-Bus_u_BatSTGout_S3</v>
          </cell>
          <cell r="H639">
            <v>5.6923123153076549E-4</v>
          </cell>
          <cell r="I639">
            <v>8.1546201412456174E-4</v>
          </cell>
          <cell r="J639">
            <v>5.2071125314366085E-4</v>
          </cell>
        </row>
        <row r="640">
          <cell r="A640" t="str">
            <v>T_B_u-BEVELC-S3</v>
          </cell>
          <cell r="B640" t="str">
            <v>VAR_ncap</v>
          </cell>
          <cell r="C640" t="str">
            <v>-</v>
          </cell>
          <cell r="H640">
            <v>2.1325367741136499E-6</v>
          </cell>
          <cell r="I640">
            <v>1.44925756766124E-6</v>
          </cell>
          <cell r="J640">
            <v>2.0307843691793699E-6</v>
          </cell>
        </row>
        <row r="641">
          <cell r="A641" t="str">
            <v>T_B_u-BEVELC-S3</v>
          </cell>
          <cell r="B641" t="str">
            <v>VAR_cap</v>
          </cell>
          <cell r="C641" t="str">
            <v>-</v>
          </cell>
          <cell r="H641">
            <v>2.44268725680623E-6</v>
          </cell>
          <cell r="I641">
            <v>3.5817943417748902E-6</v>
          </cell>
          <cell r="J641">
            <v>2.5271858781083702E-6</v>
          </cell>
        </row>
        <row r="642">
          <cell r="A642" t="str">
            <v>D-T-ELC-Bus_u_S2</v>
          </cell>
          <cell r="B642" t="str">
            <v>VAR_fout</v>
          </cell>
          <cell r="C642" t="str">
            <v>T-ELC-Bus_u_BatSTGin_S2</v>
          </cell>
          <cell r="H642">
            <v>5.8370751509638524E-2</v>
          </cell>
          <cell r="I642">
            <v>6.7761487860884637E-2</v>
          </cell>
          <cell r="J642">
            <v>0.10045184937549574</v>
          </cell>
        </row>
        <row r="643">
          <cell r="A643" t="str">
            <v>D-T-ELC-Bus_u_S2</v>
          </cell>
          <cell r="B643" t="str">
            <v>VAR_fin</v>
          </cell>
          <cell r="C643" t="str">
            <v>TELC</v>
          </cell>
          <cell r="H643">
            <v>5.8370751509638524E-2</v>
          </cell>
          <cell r="I643">
            <v>6.7761487860884637E-2</v>
          </cell>
          <cell r="J643">
            <v>0.10045184937549574</v>
          </cell>
        </row>
        <row r="644">
          <cell r="A644" t="str">
            <v>D-T-ELC-Bus_u_S2</v>
          </cell>
          <cell r="B644" t="str">
            <v>VAR_ncap</v>
          </cell>
          <cell r="C644" t="str">
            <v>-</v>
          </cell>
          <cell r="H644">
            <v>6.1378061161315002E-3</v>
          </cell>
          <cell r="I644">
            <v>1.0204664241661001E-3</v>
          </cell>
          <cell r="J644">
            <v>9.0288053352473602E-3</v>
          </cell>
        </row>
        <row r="645">
          <cell r="A645" t="str">
            <v>D-T-ELC-Bus_u_S2</v>
          </cell>
          <cell r="B645" t="str">
            <v>VAR_cap</v>
          </cell>
          <cell r="C645" t="str">
            <v>-</v>
          </cell>
          <cell r="H645">
            <v>6.1699917163072198E-3</v>
          </cell>
          <cell r="I645">
            <v>7.1625110563582998E-3</v>
          </cell>
          <cell r="J645">
            <v>1.06176898705478E-2</v>
          </cell>
        </row>
        <row r="646">
          <cell r="A646" t="str">
            <v>T-Plg-DSL-mix_S2</v>
          </cell>
          <cell r="B646" t="str">
            <v>VAR_fout</v>
          </cell>
          <cell r="C646" t="str">
            <v>CO2_T</v>
          </cell>
          <cell r="H646">
            <v>6.2989266316181527E-2</v>
          </cell>
          <cell r="I646">
            <v>5.2929599616519961E-2</v>
          </cell>
          <cell r="J646">
            <v>1.813964604159472E-2</v>
          </cell>
        </row>
        <row r="647">
          <cell r="A647" t="str">
            <v>T-Plg-DSL-mix_S2</v>
          </cell>
          <cell r="B647" t="str">
            <v>VAR_fout</v>
          </cell>
          <cell r="C647" t="str">
            <v>T-PEVmix-ELC_DSL_S2</v>
          </cell>
          <cell r="H647">
            <v>5.2654688673601624E-4</v>
          </cell>
          <cell r="I647">
            <v>4.6090670488390761E-4</v>
          </cell>
          <cell r="J647">
            <v>1.7572125916424634E-4</v>
          </cell>
        </row>
        <row r="648">
          <cell r="A648" t="str">
            <v>T-Plg-DSL-mix_S2</v>
          </cell>
          <cell r="B648" t="str">
            <v>VAR_fin</v>
          </cell>
          <cell r="C648" t="str">
            <v>TDSL</v>
          </cell>
          <cell r="H648">
            <v>8.5933514756045704E-4</v>
          </cell>
          <cell r="I648">
            <v>7.2209549272196345E-4</v>
          </cell>
          <cell r="J648">
            <v>2.4747129661111455E-4</v>
          </cell>
        </row>
        <row r="649">
          <cell r="A649" t="str">
            <v>T_B_u-BEVELC-S4</v>
          </cell>
          <cell r="B649" t="str">
            <v>VAR_fout</v>
          </cell>
          <cell r="C649" t="str">
            <v>TPBSu</v>
          </cell>
          <cell r="H649">
            <v>1.4403264271708781E-6</v>
          </cell>
          <cell r="I649">
            <v>9.2078916843470708E-7</v>
          </cell>
          <cell r="J649">
            <v>1.00001425408777E-8</v>
          </cell>
        </row>
        <row r="650">
          <cell r="A650" t="str">
            <v>T_B_u-BEVELC-S4</v>
          </cell>
          <cell r="B650" t="str">
            <v>VAR_fin</v>
          </cell>
          <cell r="C650" t="str">
            <v>T-ELC-Bus_u_BatSTGout_S4</v>
          </cell>
          <cell r="H650">
            <v>9.4735687994258698E-6</v>
          </cell>
          <cell r="I650">
            <v>5.760347478415397E-6</v>
          </cell>
          <cell r="J650">
            <v>5.6988615123799597E-8</v>
          </cell>
        </row>
        <row r="651">
          <cell r="A651" t="str">
            <v>T_B_u-BEVELC-S4</v>
          </cell>
          <cell r="B651" t="str">
            <v>VAR_ncap</v>
          </cell>
          <cell r="C651" t="str">
            <v>-</v>
          </cell>
          <cell r="H651">
            <v>7.1511983263457095E-8</v>
          </cell>
          <cell r="I651">
            <v>7.1251536507988495E-8</v>
          </cell>
          <cell r="J651">
            <v>2.9228429497601701E-8</v>
          </cell>
        </row>
        <row r="652">
          <cell r="A652" t="str">
            <v>T_B_u-BEVELC-S4</v>
          </cell>
          <cell r="B652" t="str">
            <v>VAR_cap</v>
          </cell>
          <cell r="C652" t="str">
            <v>-</v>
          </cell>
          <cell r="H652">
            <v>8.2260901407123696E-8</v>
          </cell>
          <cell r="I652">
            <v>9.8446996783718207E-8</v>
          </cell>
          <cell r="J652">
            <v>4.1732264475339098E-8</v>
          </cell>
        </row>
        <row r="653">
          <cell r="A653" t="str">
            <v>D-TBDS1</v>
          </cell>
          <cell r="B653" t="str">
            <v>VAR_fout</v>
          </cell>
          <cell r="C653" t="str">
            <v>TDSL</v>
          </cell>
          <cell r="H653">
            <v>2.1950623622271941</v>
          </cell>
          <cell r="I653">
            <v>2.1466662797797764</v>
          </cell>
          <cell r="J653">
            <v>2.0613576934585884</v>
          </cell>
        </row>
        <row r="654">
          <cell r="A654" t="str">
            <v>D-TBDS1</v>
          </cell>
          <cell r="B654" t="str">
            <v>VAR_fout</v>
          </cell>
          <cell r="C654" t="str">
            <v>TKER</v>
          </cell>
          <cell r="H654">
            <v>0.77609997198622804</v>
          </cell>
          <cell r="I654">
            <v>0.82443124404566903</v>
          </cell>
          <cell r="J654">
            <v>0.909696545840735</v>
          </cell>
        </row>
        <row r="655">
          <cell r="A655" t="str">
            <v>D-TBDS1</v>
          </cell>
          <cell r="B655" t="str">
            <v>VAR_fin</v>
          </cell>
          <cell r="C655" t="str">
            <v>BDS</v>
          </cell>
          <cell r="H655">
            <v>3.0154781890050786</v>
          </cell>
          <cell r="I655">
            <v>3.0154121457723195</v>
          </cell>
          <cell r="J655">
            <v>3.0153683356072105</v>
          </cell>
        </row>
        <row r="656">
          <cell r="A656" t="str">
            <v>D-T-ELC-Bus_u_S3</v>
          </cell>
          <cell r="B656" t="str">
            <v>VAR_fout</v>
          </cell>
          <cell r="C656" t="str">
            <v>T-ELC-Bus_u_BatSTGin_S3</v>
          </cell>
          <cell r="H656">
            <v>5.8555839336006926E-4</v>
          </cell>
          <cell r="I656">
            <v>8.2955081504714487E-4</v>
          </cell>
          <cell r="J656">
            <v>5.3103407590921348E-4</v>
          </cell>
        </row>
        <row r="657">
          <cell r="A657" t="str">
            <v>D-T-ELC-Bus_u_S3</v>
          </cell>
          <cell r="B657" t="str">
            <v>VAR_fin</v>
          </cell>
          <cell r="C657" t="str">
            <v>TELC</v>
          </cell>
          <cell r="H657">
            <v>5.8555839336006926E-4</v>
          </cell>
          <cell r="I657">
            <v>8.2955081504714487E-4</v>
          </cell>
          <cell r="J657">
            <v>5.3103407590921348E-4</v>
          </cell>
        </row>
        <row r="658">
          <cell r="A658" t="str">
            <v>D-T-ELC-Bus_u_S3</v>
          </cell>
          <cell r="B658" t="str">
            <v>VAR_ncap</v>
          </cell>
          <cell r="C658" t="str">
            <v>-</v>
          </cell>
          <cell r="H658">
            <v>5.08140112457078E-5</v>
          </cell>
          <cell r="I658">
            <v>3.7014872507571897E-5</v>
          </cell>
          <cell r="J658">
            <v>4.3416428565342298E-5</v>
          </cell>
        </row>
        <row r="659">
          <cell r="A659" t="str">
            <v>D-T-ELC-Bus_u_S3</v>
          </cell>
          <cell r="B659" t="str">
            <v>VAR_cap</v>
          </cell>
          <cell r="C659" t="str">
            <v>-</v>
          </cell>
          <cell r="H659">
            <v>6.1894991071689397E-5</v>
          </cell>
          <cell r="I659">
            <v>8.7828883753279704E-5</v>
          </cell>
          <cell r="J659">
            <v>5.6094808844718703E-5</v>
          </cell>
        </row>
        <row r="660">
          <cell r="A660" t="str">
            <v>T-Plg-DSL-mix_S3</v>
          </cell>
          <cell r="B660" t="str">
            <v>VAR_fout</v>
          </cell>
          <cell r="C660" t="str">
            <v>CO2_T</v>
          </cell>
          <cell r="H660">
            <v>706.99613294170763</v>
          </cell>
          <cell r="I660">
            <v>601.38514278972821</v>
          </cell>
          <cell r="J660">
            <v>300.43016719609392</v>
          </cell>
        </row>
        <row r="661">
          <cell r="A661" t="str">
            <v>T-Plg-DSL-mix_S3</v>
          </cell>
          <cell r="B661" t="str">
            <v>VAR_fout</v>
          </cell>
          <cell r="C661" t="str">
            <v>T-PEVmix-ELC_DSL_S3</v>
          </cell>
          <cell r="H661">
            <v>5.5209305003107874</v>
          </cell>
          <cell r="I661">
            <v>4.9017927195889426</v>
          </cell>
          <cell r="J661">
            <v>2.8417932033051225</v>
          </cell>
        </row>
        <row r="662">
          <cell r="A662" t="str">
            <v>T-Plg-DSL-mix_S3</v>
          </cell>
          <cell r="B662" t="str">
            <v>VAR_fin</v>
          </cell>
          <cell r="C662" t="str">
            <v>TDSL</v>
          </cell>
          <cell r="H662">
            <v>9.6452405585499079</v>
          </cell>
          <cell r="I662">
            <v>8.2044357815788302</v>
          </cell>
          <cell r="J662">
            <v>4.0986380245033338</v>
          </cell>
        </row>
        <row r="663">
          <cell r="A663" t="str">
            <v>D-T-ELC-Bus_u_S4</v>
          </cell>
          <cell r="B663" t="str">
            <v>VAR_fout</v>
          </cell>
          <cell r="C663" t="str">
            <v>T-ELC-Bus_u_BatSTGin_S4</v>
          </cell>
          <cell r="H663">
            <v>5.1310975408542756E-5</v>
          </cell>
          <cell r="I663">
            <v>5.440593943025107E-5</v>
          </cell>
          <cell r="J663">
            <v>3.3179793949258716E-5</v>
          </cell>
        </row>
        <row r="664">
          <cell r="A664" t="str">
            <v>D-T-ELC-Bus_u_S4</v>
          </cell>
          <cell r="B664" t="str">
            <v>VAR_fin</v>
          </cell>
          <cell r="C664" t="str">
            <v>TELC</v>
          </cell>
          <cell r="H664">
            <v>5.1310975408542756E-5</v>
          </cell>
          <cell r="I664">
            <v>5.440593943025107E-5</v>
          </cell>
          <cell r="J664">
            <v>3.3179793949258716E-5</v>
          </cell>
        </row>
        <row r="665">
          <cell r="A665" t="str">
            <v>D-T-ELC-Bus_u_S4</v>
          </cell>
          <cell r="B665" t="str">
            <v>VAR_ncap</v>
          </cell>
          <cell r="C665" t="str">
            <v>-</v>
          </cell>
          <cell r="H665">
            <v>9.8711246257143208E-6</v>
          </cell>
          <cell r="I665">
            <v>1.15873715400131E-5</v>
          </cell>
          <cell r="J665">
            <v>4.3012359792233098E-6</v>
          </cell>
        </row>
        <row r="666">
          <cell r="A666" t="str">
            <v>D-T-ELC-Bus_u_S4</v>
          </cell>
          <cell r="B666" t="str">
            <v>VAR_cap</v>
          </cell>
          <cell r="C666" t="str">
            <v>-</v>
          </cell>
          <cell r="H666">
            <v>1.21776001478611E-5</v>
          </cell>
          <cell r="I666">
            <v>1.8329214520281899E-5</v>
          </cell>
          <cell r="J666">
            <v>6.3346880093533598E-6</v>
          </cell>
        </row>
        <row r="667">
          <cell r="A667" t="str">
            <v>T_C-FC-H2O-S1</v>
          </cell>
          <cell r="B667" t="str">
            <v>VAR_fout</v>
          </cell>
          <cell r="C667" t="str">
            <v>TPCAR</v>
          </cell>
          <cell r="H667">
            <v>1.1671986320792689E-6</v>
          </cell>
          <cell r="I667">
            <v>1.7315371527883138E-6</v>
          </cell>
          <cell r="J667">
            <v>1.3034869988393835E-6</v>
          </cell>
        </row>
        <row r="668">
          <cell r="A668" t="str">
            <v>T_C-FC-H2O-S1</v>
          </cell>
          <cell r="B668" t="str">
            <v>VAR_fin</v>
          </cell>
          <cell r="C668" t="str">
            <v>TH2O</v>
          </cell>
          <cell r="H668">
            <v>1.0189012884590392E-6</v>
          </cell>
          <cell r="I668">
            <v>1.4306308273337924E-6</v>
          </cell>
          <cell r="J668">
            <v>9.6398846909543922E-7</v>
          </cell>
        </row>
        <row r="669">
          <cell r="A669" t="str">
            <v>T_C-FC-H2O-S1</v>
          </cell>
          <cell r="B669" t="str">
            <v>VAR_ncap</v>
          </cell>
          <cell r="C669" t="str">
            <v>-</v>
          </cell>
          <cell r="H669">
            <v>1.7967993428845501E-7</v>
          </cell>
          <cell r="I669">
            <v>2.4823834564416399E-7</v>
          </cell>
          <cell r="J669">
            <v>2.5670121172977703E-7</v>
          </cell>
        </row>
        <row r="670">
          <cell r="A670" t="str">
            <v>T_C-FC-H2O-S1</v>
          </cell>
          <cell r="B670" t="str">
            <v>VAR_cap</v>
          </cell>
          <cell r="C670" t="str">
            <v>-</v>
          </cell>
          <cell r="H670">
            <v>4.2384764834005103E-7</v>
          </cell>
          <cell r="I670">
            <v>4.5317010548416201E-7</v>
          </cell>
          <cell r="J670">
            <v>3.8947490297771901E-7</v>
          </cell>
        </row>
        <row r="671">
          <cell r="A671" t="str">
            <v>T_B_c-ICEDSL-S1</v>
          </cell>
          <cell r="B671" t="str">
            <v>VAR_fout</v>
          </cell>
          <cell r="C671" t="str">
            <v>CO2_T</v>
          </cell>
          <cell r="H671">
            <v>13.614061132670512</v>
          </cell>
          <cell r="I671">
            <v>11.484312300196216</v>
          </cell>
          <cell r="J671">
            <v>4.0609235318153594E-2</v>
          </cell>
        </row>
        <row r="672">
          <cell r="A672" t="str">
            <v>T_B_c-ICEDSL-S1</v>
          </cell>
          <cell r="B672" t="str">
            <v>VAR_fout</v>
          </cell>
          <cell r="C672" t="str">
            <v>TPBSc</v>
          </cell>
          <cell r="H672">
            <v>2.7335358464093205E-2</v>
          </cell>
          <cell r="I672">
            <v>2.4931262914885156E-2</v>
          </cell>
          <cell r="J672">
            <v>8.9764724569767551E-5</v>
          </cell>
        </row>
        <row r="673">
          <cell r="A673" t="str">
            <v>T_B_c-ICEDSL-S1</v>
          </cell>
          <cell r="B673" t="str">
            <v>VAR_fin</v>
          </cell>
          <cell r="C673" t="str">
            <v>TDSL</v>
          </cell>
          <cell r="H673">
            <v>0.18573071122333623</v>
          </cell>
          <cell r="I673">
            <v>0.15667547476393226</v>
          </cell>
          <cell r="J673">
            <v>5.5401412439499997E-4</v>
          </cell>
        </row>
        <row r="674">
          <cell r="A674" t="str">
            <v>T_B_c-ICEDSL-S1</v>
          </cell>
          <cell r="B674" t="str">
            <v>VAR_ncap</v>
          </cell>
          <cell r="C674" t="str">
            <v>-</v>
          </cell>
          <cell r="H674">
            <v>4.00757886350094E-5</v>
          </cell>
          <cell r="I674">
            <v>4.05896917452613E-4</v>
          </cell>
          <cell r="J674">
            <v>3.12142491010544E-7</v>
          </cell>
        </row>
        <row r="675">
          <cell r="A675" t="str">
            <v>T_B_c-ICEDSL-S1</v>
          </cell>
          <cell r="B675" t="str">
            <v>VAR_cap</v>
          </cell>
          <cell r="C675" t="str">
            <v>-</v>
          </cell>
          <cell r="H675">
            <v>5.9518410657628459E-4</v>
          </cell>
          <cell r="I675">
            <v>5.4219738611922298E-4</v>
          </cell>
          <cell r="J675">
            <v>2.107319160734E-6</v>
          </cell>
        </row>
        <row r="676">
          <cell r="A676" t="str">
            <v>T-Plg-DSL-mix_S4</v>
          </cell>
          <cell r="B676" t="str">
            <v>VAR_fout</v>
          </cell>
          <cell r="C676" t="str">
            <v>CO2_T</v>
          </cell>
          <cell r="H676">
            <v>0.21093281736586736</v>
          </cell>
          <cell r="I676">
            <v>7.6171066790768654E-2</v>
          </cell>
          <cell r="J676">
            <v>2.2298113733206129E-2</v>
          </cell>
        </row>
        <row r="677">
          <cell r="A677" t="str">
            <v>T-Plg-DSL-mix_S4</v>
          </cell>
          <cell r="B677" t="str">
            <v>VAR_fout</v>
          </cell>
          <cell r="C677" t="str">
            <v>T-PEVmix-ELC_DSL_S4</v>
          </cell>
          <cell r="H677">
            <v>1.5481969309084243E-3</v>
          </cell>
          <cell r="I677">
            <v>5.8548462670213164E-4</v>
          </cell>
          <cell r="J677">
            <v>1.8973277126226794E-4</v>
          </cell>
        </row>
        <row r="678">
          <cell r="A678" t="str">
            <v>T-Plg-DSL-mix_S4</v>
          </cell>
          <cell r="B678" t="str">
            <v>VAR_fin</v>
          </cell>
          <cell r="C678" t="str">
            <v>TDSL</v>
          </cell>
          <cell r="H678">
            <v>2.8776646298208325E-3</v>
          </cell>
          <cell r="I678">
            <v>1.0391687147444574E-3</v>
          </cell>
          <cell r="J678">
            <v>3.0420346157170627E-4</v>
          </cell>
        </row>
        <row r="679">
          <cell r="A679" t="str">
            <v>T_C-FC-H2O-S2</v>
          </cell>
          <cell r="B679" t="str">
            <v>VAR_fout</v>
          </cell>
          <cell r="C679" t="str">
            <v>TPCAR</v>
          </cell>
          <cell r="H679">
            <v>2.3160501286165092E-6</v>
          </cell>
          <cell r="I679">
            <v>2.6602609609538396E-6</v>
          </cell>
          <cell r="J679">
            <v>2.669615253052785E-6</v>
          </cell>
        </row>
        <row r="680">
          <cell r="A680" t="str">
            <v>T_C-FC-H2O-S2</v>
          </cell>
          <cell r="B680" t="str">
            <v>VAR_fin</v>
          </cell>
          <cell r="C680" t="str">
            <v>TH2O</v>
          </cell>
          <cell r="H680">
            <v>2.5100634127003804E-6</v>
          </cell>
          <cell r="I680">
            <v>2.6963513873339178E-6</v>
          </cell>
          <cell r="J680">
            <v>2.4276083842639801E-6</v>
          </cell>
        </row>
        <row r="681">
          <cell r="A681" t="str">
            <v>T_C-FC-H2O-S2</v>
          </cell>
          <cell r="B681" t="str">
            <v>VAR_ncap</v>
          </cell>
          <cell r="C681" t="str">
            <v>-</v>
          </cell>
          <cell r="H681">
            <v>1.6745276227430399E-7</v>
          </cell>
          <cell r="I681">
            <v>2.20619596702025E-7</v>
          </cell>
          <cell r="J681">
            <v>2.6598363539346899E-7</v>
          </cell>
        </row>
        <row r="682">
          <cell r="A682" t="str">
            <v>T_C-FC-H2O-S2</v>
          </cell>
          <cell r="B682" t="str">
            <v>VAR_cap</v>
          </cell>
          <cell r="C682" t="str">
            <v>-</v>
          </cell>
          <cell r="H682">
            <v>4.0101079728568901E-7</v>
          </cell>
          <cell r="I682">
            <v>4.0511417553290301E-7</v>
          </cell>
          <cell r="J682">
            <v>3.8037800478189498E-7</v>
          </cell>
        </row>
        <row r="683">
          <cell r="A683" t="str">
            <v>T_B_c-ICEDSL-S2</v>
          </cell>
          <cell r="B683" t="str">
            <v>VAR_fout</v>
          </cell>
          <cell r="C683" t="str">
            <v>CO2_T</v>
          </cell>
          <cell r="H683">
            <v>20.912393437886799</v>
          </cell>
          <cell r="I683">
            <v>3.9187935448737594</v>
          </cell>
          <cell r="J683">
            <v>0.15916459762104038</v>
          </cell>
        </row>
        <row r="684">
          <cell r="A684" t="str">
            <v>T_B_c-ICEDSL-S2</v>
          </cell>
          <cell r="B684" t="str">
            <v>VAR_fout</v>
          </cell>
          <cell r="C684" t="str">
            <v>TPBSc</v>
          </cell>
          <cell r="H684">
            <v>2.9165850545860662E-2</v>
          </cell>
          <cell r="I684">
            <v>5.5594720740886313E-3</v>
          </cell>
          <cell r="J684">
            <v>2.3892578086480293E-4</v>
          </cell>
        </row>
        <row r="685">
          <cell r="A685" t="str">
            <v>T_B_c-ICEDSL-S2</v>
          </cell>
          <cell r="B685" t="str">
            <v>VAR_fin</v>
          </cell>
          <cell r="C685" t="str">
            <v>TDSL</v>
          </cell>
          <cell r="H685">
            <v>0.28529868264511365</v>
          </cell>
          <cell r="I685">
            <v>5.3462394882315988E-2</v>
          </cell>
          <cell r="J685">
            <v>2.1714133372583997E-3</v>
          </cell>
        </row>
        <row r="686">
          <cell r="A686" t="str">
            <v>T_B_c-ICEDSL-S2</v>
          </cell>
          <cell r="B686" t="str">
            <v>VAR_ncap</v>
          </cell>
          <cell r="C686" t="str">
            <v>-</v>
          </cell>
          <cell r="H686">
            <v>2.1056241033539702E-5</v>
          </cell>
          <cell r="I686">
            <v>2.5871997596146902E-6</v>
          </cell>
          <cell r="J686">
            <v>2.2984609590653699E-7</v>
          </cell>
        </row>
        <row r="687">
          <cell r="A687" t="str">
            <v>T_B_c-ICEDSL-S2</v>
          </cell>
          <cell r="B687" t="str">
            <v>VAR_cap</v>
          </cell>
          <cell r="C687" t="str">
            <v>-</v>
          </cell>
          <cell r="H687">
            <v>6.3384324246902797E-4</v>
          </cell>
          <cell r="I687">
            <v>1.20848512696612E-4</v>
          </cell>
          <cell r="J687">
            <v>5.2224714866532501E-6</v>
          </cell>
        </row>
        <row r="688">
          <cell r="A688" t="str">
            <v>T_TW-FCLH2O-S1</v>
          </cell>
          <cell r="B688" t="str">
            <v>VAR_fout</v>
          </cell>
          <cell r="C688" t="str">
            <v>TPTWL</v>
          </cell>
          <cell r="H688">
            <v>9.3802088843853953E-5</v>
          </cell>
          <cell r="I688">
            <v>1.1935800125223226E-4</v>
          </cell>
          <cell r="J688">
            <v>8.6621764667288158E-5</v>
          </cell>
        </row>
        <row r="689">
          <cell r="A689" t="str">
            <v>T_TW-FCLH2O-S1</v>
          </cell>
          <cell r="B689" t="str">
            <v>VAR_fin</v>
          </cell>
          <cell r="C689" t="str">
            <v>TH2O</v>
          </cell>
          <cell r="H689">
            <v>2.0015254230101981E-5</v>
          </cell>
          <cell r="I689">
            <v>2.5161327441827103E-5</v>
          </cell>
          <cell r="J689">
            <v>1.7811887932699091E-5</v>
          </cell>
        </row>
        <row r="690">
          <cell r="A690" t="str">
            <v>T_TW-FCLH2O-S1</v>
          </cell>
          <cell r="B690" t="str">
            <v>VAR_ncap</v>
          </cell>
          <cell r="C690" t="str">
            <v>-</v>
          </cell>
          <cell r="H690">
            <v>2.28008173384264E-5</v>
          </cell>
          <cell r="I690">
            <v>2.0749906318783E-5</v>
          </cell>
          <cell r="J690">
            <v>1.8696551570505498E-5</v>
          </cell>
        </row>
        <row r="691">
          <cell r="A691" t="str">
            <v>T_TW-FCLH2O-S1</v>
          </cell>
          <cell r="B691" t="str">
            <v>VAR_cap</v>
          </cell>
          <cell r="C691" t="str">
            <v>-</v>
          </cell>
          <cell r="H691">
            <v>3.5778162211682267E-5</v>
          </cell>
          <cell r="I691">
            <v>4.5834285479217721E-5</v>
          </cell>
          <cell r="J691">
            <v>3.3092422697636253E-5</v>
          </cell>
        </row>
        <row r="692">
          <cell r="A692" t="str">
            <v>D-T-ELC-TW_Bat_S1</v>
          </cell>
          <cell r="B692" t="str">
            <v>VAR_fout</v>
          </cell>
          <cell r="C692" t="str">
            <v>T-ELC-TWSTGin_S1</v>
          </cell>
          <cell r="H692">
            <v>5.0947815981278427E-4</v>
          </cell>
          <cell r="I692">
            <v>4.8883762572505694E-4</v>
          </cell>
          <cell r="J692">
            <v>3.4255549130367171E-4</v>
          </cell>
        </row>
        <row r="693">
          <cell r="A693" t="str">
            <v>D-T-ELC-TW_Bat_S1</v>
          </cell>
          <cell r="B693" t="str">
            <v>VAR_fin</v>
          </cell>
          <cell r="C693" t="str">
            <v>TELC</v>
          </cell>
          <cell r="H693">
            <v>5.0947815981278427E-4</v>
          </cell>
          <cell r="I693">
            <v>4.8883762572505694E-4</v>
          </cell>
          <cell r="J693">
            <v>3.4255549130367171E-4</v>
          </cell>
        </row>
        <row r="694">
          <cell r="A694" t="str">
            <v>D-T-ELC-TW_Bat_S1</v>
          </cell>
          <cell r="B694" t="str">
            <v>VAR_ncap</v>
          </cell>
          <cell r="C694" t="str">
            <v>-</v>
          </cell>
          <cell r="H694">
            <v>4.7604923660378502E-5</v>
          </cell>
          <cell r="I694">
            <v>3.1695756110865399E-6</v>
          </cell>
          <cell r="J694">
            <v>2.6371496562045401E-5</v>
          </cell>
        </row>
        <row r="695">
          <cell r="A695" t="str">
            <v>D-T-ELC-TW_Bat_S1</v>
          </cell>
          <cell r="B695" t="str">
            <v>VAR_cap</v>
          </cell>
          <cell r="C695" t="str">
            <v>-</v>
          </cell>
          <cell r="H695">
            <v>5.4041286003244897E-5</v>
          </cell>
          <cell r="I695">
            <v>5.18328817617985E-5</v>
          </cell>
          <cell r="J695">
            <v>3.6315178633427901E-5</v>
          </cell>
        </row>
        <row r="696">
          <cell r="A696" t="str">
            <v>T_C-FC-H2O-S3</v>
          </cell>
          <cell r="B696" t="str">
            <v>VAR_fout</v>
          </cell>
          <cell r="C696" t="str">
            <v>TPCAR</v>
          </cell>
          <cell r="H696">
            <v>2.2348181640832481E-6</v>
          </cell>
          <cell r="I696">
            <v>2.637031913109897E-6</v>
          </cell>
          <cell r="J696">
            <v>3.3807897581953726E-6</v>
          </cell>
        </row>
        <row r="697">
          <cell r="A697" t="str">
            <v>T_C-FC-H2O-S3</v>
          </cell>
          <cell r="B697" t="str">
            <v>VAR_fin</v>
          </cell>
          <cell r="C697" t="str">
            <v>TH2O</v>
          </cell>
          <cell r="H697">
            <v>2.6030635672102236E-6</v>
          </cell>
          <cell r="I697">
            <v>2.8653992742750327E-6</v>
          </cell>
          <cell r="J697">
            <v>3.2691980213885339E-6</v>
          </cell>
        </row>
        <row r="698">
          <cell r="A698" t="str">
            <v>T_C-FC-H2O-S3</v>
          </cell>
          <cell r="B698" t="str">
            <v>VAR_ncap</v>
          </cell>
          <cell r="C698" t="str">
            <v>-</v>
          </cell>
          <cell r="H698">
            <v>1.3917861336234201E-7</v>
          </cell>
          <cell r="I698">
            <v>1.98128991115972E-7</v>
          </cell>
          <cell r="J698">
            <v>2.7698146588341201E-7</v>
          </cell>
        </row>
        <row r="699">
          <cell r="A699" t="str">
            <v>T_C-FC-H2O-S3</v>
          </cell>
          <cell r="B699" t="str">
            <v>VAR_cap</v>
          </cell>
          <cell r="C699" t="str">
            <v>-</v>
          </cell>
          <cell r="H699">
            <v>4.2102362749677394E-7</v>
          </cell>
          <cell r="I699">
            <v>3.5032272959283399E-7</v>
          </cell>
          <cell r="J699">
            <v>3.7133254425173797E-7</v>
          </cell>
        </row>
        <row r="700">
          <cell r="A700" t="str">
            <v>T_B_c-ICEDSL-S3</v>
          </cell>
          <cell r="B700" t="str">
            <v>VAR_fout</v>
          </cell>
          <cell r="C700" t="str">
            <v>CO2_T</v>
          </cell>
          <cell r="H700">
            <v>6.0433987690199986</v>
          </cell>
          <cell r="I700">
            <v>0.13648470208816141</v>
          </cell>
          <cell r="J700">
            <v>2.6416230523111081E-2</v>
          </cell>
        </row>
        <row r="701">
          <cell r="A701" t="str">
            <v>T_B_c-ICEDSL-S3</v>
          </cell>
          <cell r="B701" t="str">
            <v>VAR_fout</v>
          </cell>
          <cell r="C701" t="str">
            <v>TPBSc</v>
          </cell>
          <cell r="H701">
            <v>5.6245812173302597E-3</v>
          </cell>
          <cell r="I701">
            <v>1.3626614582427739E-4</v>
          </cell>
          <cell r="J701">
            <v>2.7698849646254027E-5</v>
          </cell>
        </row>
        <row r="702">
          <cell r="A702" t="str">
            <v>T_B_c-ICEDSL-S3</v>
          </cell>
          <cell r="B702" t="str">
            <v>VAR_fin</v>
          </cell>
          <cell r="C702" t="str">
            <v>TDSL</v>
          </cell>
          <cell r="H702">
            <v>8.2447459331787154E-2</v>
          </cell>
          <cell r="I702">
            <v>1.8620013927443586E-3</v>
          </cell>
          <cell r="J702">
            <v>3.6038513674094231E-4</v>
          </cell>
        </row>
        <row r="703">
          <cell r="A703" t="str">
            <v>T_B_c-ICEDSL-S3</v>
          </cell>
          <cell r="B703" t="str">
            <v>VAR_ncap</v>
          </cell>
          <cell r="C703" t="str">
            <v>-</v>
          </cell>
          <cell r="H703">
            <v>1.65735897586717E-6</v>
          </cell>
          <cell r="I703">
            <v>1.32098079811405E-6</v>
          </cell>
          <cell r="J703">
            <v>1.66423374634725E-7</v>
          </cell>
        </row>
        <row r="704">
          <cell r="A704" t="str">
            <v>T_B_c-ICEDSL-S3</v>
          </cell>
          <cell r="B704" t="str">
            <v>VAR_cap</v>
          </cell>
          <cell r="C704" t="str">
            <v>-</v>
          </cell>
          <cell r="H704">
            <v>1.2224618610332099E-4</v>
          </cell>
          <cell r="I704">
            <v>2.97833977398122E-6</v>
          </cell>
          <cell r="J704">
            <v>6.1888736453008701E-7</v>
          </cell>
        </row>
        <row r="705">
          <cell r="A705" t="str">
            <v>T_TW-FCLH2O-S2</v>
          </cell>
          <cell r="B705" t="str">
            <v>VAR_fout</v>
          </cell>
          <cell r="C705" t="str">
            <v>TPTWL</v>
          </cell>
          <cell r="H705">
            <v>4.2156157369634367E-5</v>
          </cell>
          <cell r="I705">
            <v>5.5125703172484912E-5</v>
          </cell>
          <cell r="J705">
            <v>3.9819306349577541E-5</v>
          </cell>
        </row>
        <row r="706">
          <cell r="A706" t="str">
            <v>T_TW-FCLH2O-S2</v>
          </cell>
          <cell r="B706" t="str">
            <v>VAR_fin</v>
          </cell>
          <cell r="C706" t="str">
            <v>TH2O</v>
          </cell>
          <cell r="H706">
            <v>1.5467576185732189E-5</v>
          </cell>
          <cell r="I706">
            <v>2.0040482891627348E-5</v>
          </cell>
          <cell r="J706">
            <v>1.418202791973617E-5</v>
          </cell>
        </row>
        <row r="707">
          <cell r="A707" t="str">
            <v>T_TW-FCLH2O-S2</v>
          </cell>
          <cell r="B707" t="str">
            <v>VAR_ncap</v>
          </cell>
          <cell r="C707" t="str">
            <v>-</v>
          </cell>
          <cell r="H707">
            <v>9.9286702532843404E-6</v>
          </cell>
          <cell r="I707">
            <v>8.3014853257010604E-6</v>
          </cell>
          <cell r="J707">
            <v>6.7522309971100703E-6</v>
          </cell>
        </row>
        <row r="708">
          <cell r="A708" t="str">
            <v>T_TW-FCLH2O-S2</v>
          </cell>
          <cell r="B708" t="str">
            <v>VAR_cap</v>
          </cell>
          <cell r="C708" t="str">
            <v>-</v>
          </cell>
          <cell r="H708">
            <v>1.6298513340751301E-5</v>
          </cell>
          <cell r="I708">
            <v>2.1527472571172026E-5</v>
          </cell>
          <cell r="J708">
            <v>1.5567624977920007E-5</v>
          </cell>
        </row>
        <row r="709">
          <cell r="A709" t="str">
            <v>D-T-ELC-TW_Bat_S2</v>
          </cell>
          <cell r="B709" t="str">
            <v>VAR_fout</v>
          </cell>
          <cell r="C709" t="str">
            <v>T-ELC-TWSTGin_S2</v>
          </cell>
          <cell r="H709">
            <v>5.8745465335495678E-4</v>
          </cell>
          <cell r="I709">
            <v>5.082134082450829E-4</v>
          </cell>
          <cell r="J709">
            <v>3.3129661462940913E-4</v>
          </cell>
        </row>
        <row r="710">
          <cell r="A710" t="str">
            <v>D-T-ELC-TW_Bat_S2</v>
          </cell>
          <cell r="B710" t="str">
            <v>VAR_fin</v>
          </cell>
          <cell r="C710" t="str">
            <v>TELC</v>
          </cell>
          <cell r="H710">
            <v>5.8745465335495678E-4</v>
          </cell>
          <cell r="I710">
            <v>5.082134082450829E-4</v>
          </cell>
          <cell r="J710">
            <v>3.3129661462940913E-4</v>
          </cell>
        </row>
        <row r="711">
          <cell r="A711" t="str">
            <v>D-T-ELC-TW_Bat_S2</v>
          </cell>
          <cell r="B711" t="str">
            <v>VAR_ncap</v>
          </cell>
          <cell r="C711" t="str">
            <v>-</v>
          </cell>
          <cell r="H711">
            <v>4.5988902599784499E-5</v>
          </cell>
          <cell r="I711">
            <v>5.5301126901206995E-7</v>
          </cell>
          <cell r="J711">
            <v>1.9036603658183399E-5</v>
          </cell>
        </row>
        <row r="712">
          <cell r="A712" t="str">
            <v>D-T-ELC-TW_Bat_S2</v>
          </cell>
          <cell r="B712" t="str">
            <v>VAR_cap</v>
          </cell>
          <cell r="C712" t="str">
            <v>-</v>
          </cell>
          <cell r="H712">
            <v>6.22201901145103E-5</v>
          </cell>
          <cell r="I712">
            <v>5.4081447643773502E-5</v>
          </cell>
          <cell r="J712">
            <v>3.51498014806718E-5</v>
          </cell>
        </row>
        <row r="713">
          <cell r="A713" t="str">
            <v>T_C-FC-H2O-S4</v>
          </cell>
          <cell r="B713" t="str">
            <v>VAR_fout</v>
          </cell>
          <cell r="C713" t="str">
            <v>TPCAR</v>
          </cell>
          <cell r="H713">
            <v>1.9537561720531179E-6</v>
          </cell>
          <cell r="I713">
            <v>2.6310252573974142E-6</v>
          </cell>
          <cell r="J713">
            <v>3.571403883028271E-6</v>
          </cell>
        </row>
        <row r="714">
          <cell r="A714" t="str">
            <v>T_C-FC-H2O-S4</v>
          </cell>
          <cell r="B714" t="str">
            <v>VAR_fin</v>
          </cell>
          <cell r="C714" t="str">
            <v>TH2O</v>
          </cell>
          <cell r="H714">
            <v>2.2527214375929271E-6</v>
          </cell>
          <cell r="I714">
            <v>2.8529699969246276E-6</v>
          </cell>
          <cell r="J714">
            <v>3.4677015205833908E-6</v>
          </cell>
        </row>
        <row r="715">
          <cell r="A715" t="str">
            <v>T_C-FC-H2O-S4</v>
          </cell>
          <cell r="B715" t="str">
            <v>VAR_ncap</v>
          </cell>
          <cell r="C715" t="str">
            <v>-</v>
          </cell>
          <cell r="H715">
            <v>1.64241050052407E-7</v>
          </cell>
          <cell r="I715">
            <v>2.33170993075721E-7</v>
          </cell>
          <cell r="J715">
            <v>3.41889193262935E-7</v>
          </cell>
        </row>
        <row r="716">
          <cell r="A716" t="str">
            <v>T_C-FC-H2O-S4</v>
          </cell>
          <cell r="B716" t="str">
            <v>VAR_cap</v>
          </cell>
          <cell r="C716" t="str">
            <v>-</v>
          </cell>
          <cell r="H716">
            <v>3.89985597495389E-7</v>
          </cell>
          <cell r="I716">
            <v>4.1109420545826999E-7</v>
          </cell>
          <cell r="J716">
            <v>4.50706415165142E-7</v>
          </cell>
        </row>
        <row r="717">
          <cell r="A717" t="str">
            <v>T_B_c-ICEDSL-S4</v>
          </cell>
          <cell r="B717" t="str">
            <v>VAR_fout</v>
          </cell>
          <cell r="C717" t="str">
            <v>CO2_T</v>
          </cell>
          <cell r="H717">
            <v>6.1551221978097301E-5</v>
          </cell>
        </row>
        <row r="718">
          <cell r="A718" t="str">
            <v>T_B_c-ICEDSL-S4</v>
          </cell>
          <cell r="B718" t="str">
            <v>VAR_fout</v>
          </cell>
          <cell r="C718" t="str">
            <v>TPBSc</v>
          </cell>
          <cell r="H718">
            <v>4.0239614904510099E-8</v>
          </cell>
        </row>
        <row r="719">
          <cell r="A719" t="str">
            <v>T_B_c-ICEDSL-S4</v>
          </cell>
          <cell r="B719" t="str">
            <v>VAR_fin</v>
          </cell>
          <cell r="C719" t="str">
            <v>TDSL</v>
          </cell>
          <cell r="H719">
            <v>8.3971653448973193E-7</v>
          </cell>
        </row>
        <row r="720">
          <cell r="A720" t="str">
            <v>T_B_c-ICEDSL-S4</v>
          </cell>
          <cell r="B720" t="str">
            <v>VAR_ncap</v>
          </cell>
          <cell r="C720" t="str">
            <v>-</v>
          </cell>
          <cell r="H720">
            <v>1.28929670535818E-8</v>
          </cell>
          <cell r="I720">
            <v>1.20241195611396E-8</v>
          </cell>
        </row>
        <row r="721">
          <cell r="A721" t="str">
            <v>T_B_c-ICEDSL-S4</v>
          </cell>
          <cell r="B721" t="str">
            <v>VAR_cap</v>
          </cell>
          <cell r="C721" t="str">
            <v>-</v>
          </cell>
          <cell r="H721">
            <v>1.28929670535818E-8</v>
          </cell>
          <cell r="I721">
            <v>2.0829839549578799E-8</v>
          </cell>
          <cell r="J721">
            <v>2.1100963447745099E-9</v>
          </cell>
        </row>
        <row r="722">
          <cell r="A722" t="str">
            <v>D-T-ELC-HGV</v>
          </cell>
          <cell r="B722" t="str">
            <v>VAR_fout</v>
          </cell>
          <cell r="C722" t="str">
            <v>T-ELC-HGV_BatSTGin</v>
          </cell>
          <cell r="H722">
            <v>3.680919034537624E-4</v>
          </cell>
          <cell r="I722">
            <v>3.8916048101391251E-4</v>
          </cell>
          <cell r="J722">
            <v>1.7832256723888755E-4</v>
          </cell>
        </row>
        <row r="723">
          <cell r="A723" t="str">
            <v>D-T-ELC-HGV</v>
          </cell>
          <cell r="B723" t="str">
            <v>VAR_fin</v>
          </cell>
          <cell r="C723" t="str">
            <v>TELC</v>
          </cell>
          <cell r="H723">
            <v>3.680919034537624E-4</v>
          </cell>
          <cell r="I723">
            <v>3.8916048101391251E-4</v>
          </cell>
          <cell r="J723">
            <v>1.7832256723888755E-4</v>
          </cell>
        </row>
        <row r="724">
          <cell r="A724" t="str">
            <v>D-T-ELC-HGV</v>
          </cell>
          <cell r="B724" t="str">
            <v>VAR_ncap</v>
          </cell>
          <cell r="C724" t="str">
            <v>-</v>
          </cell>
          <cell r="H724">
            <v>4.2265245403759701E-5</v>
          </cell>
          <cell r="I724">
            <v>2.79223409168639E-5</v>
          </cell>
          <cell r="J724">
            <v>1.90083756632477E-5</v>
          </cell>
        </row>
        <row r="725">
          <cell r="A725" t="str">
            <v>D-T-ELC-HGV</v>
          </cell>
          <cell r="B725" t="str">
            <v>VAR_cap</v>
          </cell>
          <cell r="C725" t="str">
            <v>-</v>
          </cell>
          <cell r="H725">
            <v>4.7264017581612097E-5</v>
          </cell>
          <cell r="I725">
            <v>5.6788924901873303E-5</v>
          </cell>
          <cell r="J725">
            <v>2.3908429193706602E-5</v>
          </cell>
        </row>
        <row r="726">
          <cell r="A726" t="str">
            <v>T_TW-FCLH2O-S3</v>
          </cell>
          <cell r="B726" t="str">
            <v>VAR_fout</v>
          </cell>
          <cell r="C726" t="str">
            <v>TPTWL</v>
          </cell>
          <cell r="H726">
            <v>2.0098881832273659E-5</v>
          </cell>
          <cell r="I726">
            <v>2.8923694951237592E-5</v>
          </cell>
          <cell r="J726">
            <v>2.8149675622001739E-5</v>
          </cell>
        </row>
        <row r="727">
          <cell r="A727" t="str">
            <v>T_TW-FCLH2O-S3</v>
          </cell>
          <cell r="B727" t="str">
            <v>VAR_fin</v>
          </cell>
          <cell r="C727" t="str">
            <v>TH2O</v>
          </cell>
          <cell r="H727">
            <v>1.131739472608319E-5</v>
          </cell>
          <cell r="I727">
            <v>1.616990978381048E-5</v>
          </cell>
          <cell r="J727">
            <v>1.5448234621545128E-5</v>
          </cell>
        </row>
        <row r="728">
          <cell r="A728" t="str">
            <v>T_TW-FCLH2O-S3</v>
          </cell>
          <cell r="B728" t="str">
            <v>VAR_ncap</v>
          </cell>
          <cell r="C728" t="str">
            <v>-</v>
          </cell>
          <cell r="H728">
            <v>4.2313034843335599E-6</v>
          </cell>
          <cell r="I728">
            <v>3.5704233344900199E-6</v>
          </cell>
          <cell r="J728">
            <v>3.46730911036999E-6</v>
          </cell>
        </row>
        <row r="729">
          <cell r="A729" t="str">
            <v>T_TW-FCLH2O-S3</v>
          </cell>
          <cell r="B729" t="str">
            <v>VAR_cap</v>
          </cell>
          <cell r="C729" t="str">
            <v>-</v>
          </cell>
          <cell r="H729">
            <v>7.8651682589710703E-6</v>
          </cell>
          <cell r="I729">
            <v>1.14355915934611E-5</v>
          </cell>
          <cell r="J729">
            <v>1.1354425842263201E-5</v>
          </cell>
        </row>
        <row r="730">
          <cell r="A730" t="str">
            <v>D-T-ELC-TW_Bat_S3</v>
          </cell>
          <cell r="B730" t="str">
            <v>VAR_fout</v>
          </cell>
          <cell r="C730" t="str">
            <v>T-ELC-TWSTGin_S3</v>
          </cell>
          <cell r="H730">
            <v>8.2356625767528386E-4</v>
          </cell>
          <cell r="I730">
            <v>8.2130977947526764E-4</v>
          </cell>
          <cell r="J730">
            <v>5.066897335751113E-4</v>
          </cell>
        </row>
        <row r="731">
          <cell r="A731" t="str">
            <v>D-T-ELC-TW_Bat_S3</v>
          </cell>
          <cell r="B731" t="str">
            <v>VAR_fin</v>
          </cell>
          <cell r="C731" t="str">
            <v>TELC</v>
          </cell>
          <cell r="H731">
            <v>8.2356625767528386E-4</v>
          </cell>
          <cell r="I731">
            <v>8.2130977947526764E-4</v>
          </cell>
          <cell r="J731">
            <v>5.066897335751113E-4</v>
          </cell>
        </row>
        <row r="732">
          <cell r="A732" t="str">
            <v>D-T-ELC-TW_Bat_S3</v>
          </cell>
          <cell r="B732" t="str">
            <v>VAR_ncap</v>
          </cell>
          <cell r="C732" t="str">
            <v>-</v>
          </cell>
          <cell r="H732">
            <v>4.0915206241702099E-5</v>
          </cell>
          <cell r="I732">
            <v>1.46251256559608E-5</v>
          </cell>
          <cell r="J732">
            <v>7.9890531986417002E-7</v>
          </cell>
        </row>
        <row r="733">
          <cell r="A733" t="str">
            <v>D-T-ELC-TW_Bat_S3</v>
          </cell>
          <cell r="B733" t="str">
            <v>VAR_cap</v>
          </cell>
          <cell r="C733" t="str">
            <v>-</v>
          </cell>
          <cell r="H733">
            <v>8.7214787147753197E-5</v>
          </cell>
          <cell r="I733">
            <v>8.6909369957753103E-5</v>
          </cell>
          <cell r="J733">
            <v>5.3747585330177101E-5</v>
          </cell>
        </row>
        <row r="734">
          <cell r="A734" t="str">
            <v>T_TW-FCLH2O-S4</v>
          </cell>
          <cell r="B734" t="str">
            <v>VAR_fout</v>
          </cell>
          <cell r="C734" t="str">
            <v>TPTWL</v>
          </cell>
          <cell r="H734">
            <v>9.7355448909090648E-6</v>
          </cell>
          <cell r="I734">
            <v>1.4650185220481658E-5</v>
          </cell>
          <cell r="J734">
            <v>1.7643993891021238E-5</v>
          </cell>
        </row>
        <row r="735">
          <cell r="A735" t="str">
            <v>T_TW-FCLH2O-S4</v>
          </cell>
          <cell r="B735" t="str">
            <v>VAR_fin</v>
          </cell>
          <cell r="C735" t="str">
            <v>TH2O</v>
          </cell>
          <cell r="H735">
            <v>6.1695840887168364E-6</v>
          </cell>
          <cell r="I735">
            <v>9.2022939463493535E-6</v>
          </cell>
          <cell r="J735">
            <v>1.0913394079880265E-5</v>
          </cell>
        </row>
        <row r="736">
          <cell r="A736" t="str">
            <v>T_TW-FCLH2O-S4</v>
          </cell>
          <cell r="B736" t="str">
            <v>VAR_ncap</v>
          </cell>
          <cell r="C736" t="str">
            <v>-</v>
          </cell>
          <cell r="H736">
            <v>2.1826726136873202E-6</v>
          </cell>
          <cell r="I736">
            <v>2.01897950018238E-6</v>
          </cell>
          <cell r="J736">
            <v>1.8921327456922101E-6</v>
          </cell>
        </row>
        <row r="737">
          <cell r="A737" t="str">
            <v>T_TW-FCLH2O-S4</v>
          </cell>
          <cell r="B737" t="str">
            <v>VAR_cap</v>
          </cell>
          <cell r="C737" t="str">
            <v>-</v>
          </cell>
          <cell r="H737">
            <v>3.9492493521855304E-6</v>
          </cell>
          <cell r="I737">
            <v>5.9682288523679197E-6</v>
          </cell>
          <cell r="J737">
            <v>7.2470566628080696E-6</v>
          </cell>
        </row>
        <row r="738">
          <cell r="A738" t="str">
            <v>D-T-ELC-TW_Bat_S4</v>
          </cell>
          <cell r="B738" t="str">
            <v>VAR_fout</v>
          </cell>
          <cell r="C738" t="str">
            <v>T-ELC-TWSTGin_S4</v>
          </cell>
          <cell r="H738">
            <v>7.9879948224280373E-4</v>
          </cell>
          <cell r="I738">
            <v>9.4429757505881825E-4</v>
          </cell>
          <cell r="J738">
            <v>7.4235917398449201E-4</v>
          </cell>
        </row>
        <row r="739">
          <cell r="A739" t="str">
            <v>D-T-ELC-TW_Bat_S4</v>
          </cell>
          <cell r="B739" t="str">
            <v>VAR_fin</v>
          </cell>
          <cell r="C739" t="str">
            <v>TELC</v>
          </cell>
          <cell r="H739">
            <v>7.9879948224280373E-4</v>
          </cell>
          <cell r="I739">
            <v>9.4429757505881825E-4</v>
          </cell>
          <cell r="J739">
            <v>7.4235917398449201E-4</v>
          </cell>
        </row>
        <row r="740">
          <cell r="A740" t="str">
            <v>D-T-ELC-TW_Bat_S4</v>
          </cell>
          <cell r="B740" t="str">
            <v>VAR_ncap</v>
          </cell>
          <cell r="C740" t="str">
            <v>-</v>
          </cell>
          <cell r="H740">
            <v>4.2435178685033901E-5</v>
          </cell>
          <cell r="I740">
            <v>1.5405353787714201E-5</v>
          </cell>
          <cell r="J740">
            <v>6.1246312905857E-6</v>
          </cell>
        </row>
        <row r="741">
          <cell r="A741" t="str">
            <v>D-T-ELC-TW_Bat_S4</v>
          </cell>
          <cell r="B741" t="str">
            <v>VAR_cap</v>
          </cell>
          <cell r="C741" t="str">
            <v>-</v>
          </cell>
          <cell r="H741">
            <v>8.4585168902941794E-5</v>
          </cell>
          <cell r="I741">
            <v>9.9990522690655999E-5</v>
          </cell>
          <cell r="J741">
            <v>7.8562288110915602E-5</v>
          </cell>
        </row>
        <row r="742">
          <cell r="A742" t="str">
            <v>T_B_u-ICENGA-S1</v>
          </cell>
          <cell r="B742" t="str">
            <v>VAR_fout</v>
          </cell>
          <cell r="C742" t="str">
            <v>CO2_T</v>
          </cell>
          <cell r="H742">
            <v>1.1550863131744188E-2</v>
          </cell>
          <cell r="I742">
            <v>9.4833888300976457E-3</v>
          </cell>
          <cell r="J742">
            <v>8.6950488009662919E-3</v>
          </cell>
        </row>
        <row r="743">
          <cell r="A743" t="str">
            <v>T_B_u-ICENGA-S1</v>
          </cell>
          <cell r="B743" t="str">
            <v>VAR_fout</v>
          </cell>
          <cell r="C743" t="str">
            <v>TPBSu</v>
          </cell>
          <cell r="H743">
            <v>2.9098650579749773E-5</v>
          </cell>
          <cell r="I743">
            <v>2.4870885413694136E-5</v>
          </cell>
          <cell r="J743">
            <v>2.5202131781725289E-5</v>
          </cell>
        </row>
        <row r="744">
          <cell r="A744" t="str">
            <v>T_B_u-ICENGA-S1</v>
          </cell>
          <cell r="B744" t="str">
            <v>VAR_fin</v>
          </cell>
          <cell r="C744" t="str">
            <v>TNGA</v>
          </cell>
          <cell r="H744">
            <v>2.048025377968826E-4</v>
          </cell>
          <cell r="I744">
            <v>1.6814519202300787E-4</v>
          </cell>
          <cell r="J744">
            <v>1.5416753193202645E-4</v>
          </cell>
        </row>
        <row r="745">
          <cell r="A745" t="str">
            <v>T_B_u-ICENGA-S1</v>
          </cell>
          <cell r="B745" t="str">
            <v>VAR_ncap</v>
          </cell>
          <cell r="C745" t="str">
            <v>-</v>
          </cell>
          <cell r="H745">
            <v>4.2592933518978501E-7</v>
          </cell>
          <cell r="I745">
            <v>2.0054000480433299E-7</v>
          </cell>
          <cell r="J745">
            <v>3.9452127906877002E-7</v>
          </cell>
        </row>
        <row r="746">
          <cell r="A746" t="str">
            <v>T_B_u-ICENGA-S1</v>
          </cell>
          <cell r="B746" t="str">
            <v>VAR_cap</v>
          </cell>
          <cell r="C746" t="str">
            <v>-</v>
          </cell>
          <cell r="H746">
            <v>6.2858631638116411E-7</v>
          </cell>
          <cell r="I746">
            <v>5.3467466304533197E-7</v>
          </cell>
          <cell r="J746">
            <v>5.5028080379925158E-7</v>
          </cell>
        </row>
        <row r="747">
          <cell r="A747" t="str">
            <v>T_B_u-ICENGA-S2</v>
          </cell>
          <cell r="B747" t="str">
            <v>VAR_fout</v>
          </cell>
          <cell r="C747" t="str">
            <v>CO2_T</v>
          </cell>
          <cell r="H747">
            <v>1.6743462162772463E-2</v>
          </cell>
          <cell r="I747">
            <v>1.446674545761489E-2</v>
          </cell>
          <cell r="J747">
            <v>1.0145363576325211E-2</v>
          </cell>
        </row>
        <row r="748">
          <cell r="A748" t="str">
            <v>T_B_u-ICENGA-S2</v>
          </cell>
          <cell r="B748" t="str">
            <v>VAR_fout</v>
          </cell>
          <cell r="C748" t="str">
            <v>TPBSu</v>
          </cell>
          <cell r="H748">
            <v>2.8968274938120608E-5</v>
          </cell>
          <cell r="I748">
            <v>2.6577440183609143E-5</v>
          </cell>
          <cell r="J748">
            <v>2.0301790592664358E-5</v>
          </cell>
        </row>
        <row r="749">
          <cell r="A749" t="str">
            <v>T_B_u-ICENGA-S2</v>
          </cell>
          <cell r="B749" t="str">
            <v>VAR_fin</v>
          </cell>
          <cell r="C749" t="str">
            <v>TNGA</v>
          </cell>
          <cell r="H749">
            <v>2.9686989650305778E-4</v>
          </cell>
          <cell r="I749">
            <v>2.5650257903572494E-4</v>
          </cell>
          <cell r="J749">
            <v>1.7988233291356767E-4</v>
          </cell>
        </row>
        <row r="750">
          <cell r="A750" t="str">
            <v>T_B_u-ICENGA-S2</v>
          </cell>
          <cell r="B750" t="str">
            <v>VAR_ncap</v>
          </cell>
          <cell r="C750" t="str">
            <v>-</v>
          </cell>
          <cell r="H750">
            <v>3.0376298824849702E-7</v>
          </cell>
          <cell r="I750">
            <v>2.0438510074298401E-7</v>
          </cell>
          <cell r="J750">
            <v>2.6242111748425902E-7</v>
          </cell>
        </row>
        <row r="751">
          <cell r="A751" t="str">
            <v>T_B_u-ICENGA-S2</v>
          </cell>
          <cell r="B751" t="str">
            <v>VAR_cap</v>
          </cell>
          <cell r="C751" t="str">
            <v>-</v>
          </cell>
          <cell r="H751">
            <v>5.9306545735358696E-7</v>
          </cell>
          <cell r="I751">
            <v>5.3478986887260099E-7</v>
          </cell>
          <cell r="J751">
            <v>4.1822827927253101E-7</v>
          </cell>
        </row>
        <row r="752">
          <cell r="A752" t="str">
            <v>T_B_c-ICEDSLEXT</v>
          </cell>
          <cell r="B752" t="str">
            <v>VAR_fout</v>
          </cell>
          <cell r="C752" t="str">
            <v>CO2_T</v>
          </cell>
        </row>
        <row r="753">
          <cell r="A753" t="str">
            <v>T_B_c-ICEDSLEXT</v>
          </cell>
          <cell r="B753" t="str">
            <v>VAR_fout</v>
          </cell>
          <cell r="C753" t="str">
            <v>TPBSc</v>
          </cell>
        </row>
        <row r="754">
          <cell r="A754" t="str">
            <v>T_B_c-ICEDSLEXT</v>
          </cell>
          <cell r="B754" t="str">
            <v>VAR_fin</v>
          </cell>
          <cell r="C754" t="str">
            <v>TDSL</v>
          </cell>
        </row>
        <row r="755">
          <cell r="A755" t="str">
            <v>T_B_c-ICEDSLEXT</v>
          </cell>
          <cell r="B755" t="str">
            <v>VAR_cap</v>
          </cell>
          <cell r="C755" t="str">
            <v>-</v>
          </cell>
        </row>
        <row r="756">
          <cell r="A756" t="str">
            <v>T_B_u-ICENGA-S3</v>
          </cell>
          <cell r="B756" t="str">
            <v>VAR_fout</v>
          </cell>
          <cell r="C756" t="str">
            <v>CO2_T</v>
          </cell>
          <cell r="H756">
            <v>0.65614046820739647</v>
          </cell>
          <cell r="I756">
            <v>0.66043519326809863</v>
          </cell>
          <cell r="J756">
            <v>0.58250687525881983</v>
          </cell>
        </row>
        <row r="757">
          <cell r="A757" t="str">
            <v>T_B_u-ICENGA-S3</v>
          </cell>
          <cell r="B757" t="str">
            <v>VAR_fout</v>
          </cell>
          <cell r="C757" t="str">
            <v>TPBSu</v>
          </cell>
          <cell r="H757">
            <v>7.8603137116656447E-4</v>
          </cell>
          <cell r="I757">
            <v>7.9230673610637041E-4</v>
          </cell>
          <cell r="J757">
            <v>8.0172376928569532E-4</v>
          </cell>
        </row>
        <row r="758">
          <cell r="A758" t="str">
            <v>T_B_u-ICENGA-S3</v>
          </cell>
          <cell r="B758" t="str">
            <v>VAR_fin</v>
          </cell>
          <cell r="C758" t="str">
            <v>TNGA</v>
          </cell>
          <cell r="H758">
            <v>1.1633696244811998E-2</v>
          </cell>
          <cell r="I758">
            <v>1.1709843852271256E-2</v>
          </cell>
          <cell r="J758">
            <v>1.0328136086149277E-2</v>
          </cell>
        </row>
        <row r="759">
          <cell r="A759" t="str">
            <v>T_B_u-ICENGA-S3</v>
          </cell>
          <cell r="B759" t="str">
            <v>VAR_ncap</v>
          </cell>
          <cell r="C759" t="str">
            <v>-</v>
          </cell>
          <cell r="H759">
            <v>1.4670022104534999E-5</v>
          </cell>
          <cell r="I759">
            <v>2.7888134411699698E-7</v>
          </cell>
          <cell r="J759">
            <v>1.5029259259325499E-5</v>
          </cell>
        </row>
        <row r="760">
          <cell r="A760" t="str">
            <v>T_B_u-ICENGA-S3</v>
          </cell>
          <cell r="B760" t="str">
            <v>VAR_cap</v>
          </cell>
          <cell r="C760" t="str">
            <v>-</v>
          </cell>
          <cell r="H760">
            <v>1.4835116088004701E-5</v>
          </cell>
          <cell r="I760">
            <v>1.4948903448652E-5</v>
          </cell>
          <cell r="J760">
            <v>1.51247820450062E-5</v>
          </cell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57.904070979254719</v>
          </cell>
          <cell r="G9">
            <v>66.406248081465677</v>
          </cell>
          <cell r="H9">
            <v>89.533176898953869</v>
          </cell>
        </row>
        <row r="28">
          <cell r="F28">
            <v>0</v>
          </cell>
          <cell r="G28">
            <v>3.9972475712946138E-3</v>
          </cell>
          <cell r="H28">
            <v>2.5404994092800007E-2</v>
          </cell>
        </row>
      </sheetData>
      <sheetData sheetId="56"/>
      <sheetData sheetId="57"/>
      <sheetData sheetId="58">
        <row r="14">
          <cell r="F14">
            <v>55.379443437063514</v>
          </cell>
          <cell r="G14">
            <v>32.820801358144379</v>
          </cell>
          <cell r="H14">
            <v>0</v>
          </cell>
        </row>
        <row r="15">
          <cell r="F15">
            <v>71.524206751417864</v>
          </cell>
          <cell r="G15">
            <v>72.608853931233639</v>
          </cell>
          <cell r="H15">
            <v>74.778475292619063</v>
          </cell>
        </row>
        <row r="16">
          <cell r="F16">
            <v>63.379645718084582</v>
          </cell>
          <cell r="G16">
            <v>62.29499855033518</v>
          </cell>
          <cell r="H16">
            <v>60.125377697233297</v>
          </cell>
        </row>
        <row r="17">
          <cell r="F17">
            <v>12.647138747530182</v>
          </cell>
          <cell r="G17">
            <v>12.75806287326634</v>
          </cell>
          <cell r="H17">
            <v>12.959922790131357</v>
          </cell>
        </row>
        <row r="18">
          <cell r="F18">
            <v>2.7546241326403202E-4</v>
          </cell>
          <cell r="G18">
            <v>3.6711552126983529E-4</v>
          </cell>
          <cell r="H18">
            <v>8.5278433504057827E-4</v>
          </cell>
        </row>
        <row r="19">
          <cell r="F19">
            <v>7.4918604571863243</v>
          </cell>
          <cell r="G19">
            <v>7.6680262338379794</v>
          </cell>
          <cell r="H19">
            <v>8.0332769413989222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0.67460889181198957</v>
          </cell>
          <cell r="H21">
            <v>12.325383525425075</v>
          </cell>
        </row>
        <row r="22">
          <cell r="F22">
            <v>6.8762775193312146E-4</v>
          </cell>
          <cell r="G22">
            <v>7.7599869226232458E-4</v>
          </cell>
          <cell r="H22">
            <v>8.9418291863683998E-4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4.4794961033385291E-3</v>
          </cell>
          <cell r="G24">
            <v>0.36066488651728679</v>
          </cell>
          <cell r="H24">
            <v>0.17716236326694096</v>
          </cell>
        </row>
        <row r="25">
          <cell r="F25">
            <v>1.1162462605462691</v>
          </cell>
          <cell r="G25">
            <v>1.0636634510886405</v>
          </cell>
          <cell r="H25">
            <v>1.9694886601451072</v>
          </cell>
        </row>
        <row r="26">
          <cell r="F26">
            <v>1.4039881512718659</v>
          </cell>
          <cell r="G26">
            <v>1.4035768979459864</v>
          </cell>
          <cell r="H26">
            <v>1.4010636456175209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1.4356291631325047E-4</v>
          </cell>
          <cell r="G28">
            <v>1.3200269125088646E-4</v>
          </cell>
          <cell r="H28">
            <v>7.0703961825700808E-5</v>
          </cell>
        </row>
        <row r="29">
          <cell r="F29">
            <v>0</v>
          </cell>
          <cell r="G29">
            <v>0.33838956264486619</v>
          </cell>
          <cell r="H29">
            <v>1.7166480473620569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5.9631601870660089E-4</v>
          </cell>
          <cell r="H32">
            <v>3.8072967527247423E-3</v>
          </cell>
        </row>
        <row r="33">
          <cell r="F33">
            <v>2.5788199211701577</v>
          </cell>
          <cell r="G33">
            <v>2.5788210604815029</v>
          </cell>
          <cell r="H33">
            <v>3.1828657413363497</v>
          </cell>
        </row>
        <row r="34">
          <cell r="F34">
            <v>1.3197071078785989</v>
          </cell>
          <cell r="G34">
            <v>1.9114828321380319</v>
          </cell>
          <cell r="H34">
            <v>14.185829935306401</v>
          </cell>
        </row>
        <row r="35">
          <cell r="F35">
            <v>19.69301970430017</v>
          </cell>
          <cell r="G35">
            <v>27.988785837279867</v>
          </cell>
          <cell r="H35">
            <v>30.917032778647435</v>
          </cell>
        </row>
        <row r="36">
          <cell r="F36">
            <v>4.6113655448380744</v>
          </cell>
          <cell r="G36">
            <v>4.8947653270779385</v>
          </cell>
          <cell r="H36">
            <v>5.5148853620020768</v>
          </cell>
        </row>
        <row r="37">
          <cell r="F37">
            <v>4.017455924382455</v>
          </cell>
          <cell r="G37">
            <v>4.222387175787075</v>
          </cell>
          <cell r="H37">
            <v>4.6641428475600186</v>
          </cell>
        </row>
        <row r="38">
          <cell r="F38">
            <v>11.285466226225378</v>
          </cell>
          <cell r="G38">
            <v>11.861139194438925</v>
          </cell>
          <cell r="H38">
            <v>13.102077222875451</v>
          </cell>
        </row>
        <row r="39">
          <cell r="F39">
            <v>0.83209835456847059</v>
          </cell>
          <cell r="G39">
            <v>0.19579061543398252</v>
          </cell>
          <cell r="H39">
            <v>4.3313548474911714E-2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0.17111111405166929</v>
          </cell>
          <cell r="G41">
            <v>1.5854442415194469E-2</v>
          </cell>
          <cell r="H41">
            <v>0.14466878013480178</v>
          </cell>
        </row>
        <row r="42">
          <cell r="F42">
            <v>2.3676515892441223</v>
          </cell>
          <cell r="G42">
            <v>3.477873825457654</v>
          </cell>
          <cell r="H42">
            <v>3.9168509554725319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2.930522970280162E-4</v>
          </cell>
          <cell r="G44">
            <v>1.7521393136151045E-4</v>
          </cell>
          <cell r="H44">
            <v>5.678166298744474E-5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2.592720523347895E-4</v>
          </cell>
          <cell r="G47">
            <v>6.99432984386204E-4</v>
          </cell>
          <cell r="H47">
            <v>2.9094410984020335E-4</v>
          </cell>
        </row>
        <row r="48">
          <cell r="F48">
            <v>4.9527718853897675E-3</v>
          </cell>
          <cell r="G48">
            <v>1.8221528890115198E-3</v>
          </cell>
          <cell r="H48">
            <v>4.034506303752556E-4</v>
          </cell>
        </row>
        <row r="49">
          <cell r="F49">
            <v>1.3864792310299898E-4</v>
          </cell>
          <cell r="G49">
            <v>1.3996138232912791E-4</v>
          </cell>
          <cell r="H49">
            <v>1.3542357575822774E-4</v>
          </cell>
        </row>
        <row r="50">
          <cell r="F50">
            <v>2.5462238712308676E-4</v>
          </cell>
          <cell r="G50">
            <v>2.018421412281303E-4</v>
          </cell>
          <cell r="H50">
            <v>1.1760103177995654E-4</v>
          </cell>
        </row>
        <row r="51">
          <cell r="F51">
            <v>1.2295332899332214</v>
          </cell>
          <cell r="G51">
            <v>4.1559708933501884</v>
          </cell>
          <cell r="H51">
            <v>3.341378713648802</v>
          </cell>
        </row>
        <row r="52">
          <cell r="F52">
            <v>9.0259638634344408E-4</v>
          </cell>
          <cell r="G52">
            <v>2.1993364186985347E-3</v>
          </cell>
          <cell r="H52">
            <v>1.3425170494082248</v>
          </cell>
        </row>
        <row r="53">
          <cell r="F53">
            <v>4.9919112523521387E-4</v>
          </cell>
          <cell r="G53">
            <v>3.0133707349227107E-4</v>
          </cell>
          <cell r="H53">
            <v>1.9659283737437247E-4</v>
          </cell>
        </row>
        <row r="54">
          <cell r="F54">
            <v>1.105938949128318</v>
          </cell>
          <cell r="G54">
            <v>1.1059389323936908</v>
          </cell>
          <cell r="H54">
            <v>1.105938946231448</v>
          </cell>
        </row>
        <row r="55">
          <cell r="F55">
            <v>4.361723987659591</v>
          </cell>
          <cell r="G55">
            <v>4.9282890240152373</v>
          </cell>
          <cell r="H55">
            <v>1.239041419818499E-4</v>
          </cell>
        </row>
        <row r="56">
          <cell r="F56">
            <v>2.5883094898348195E-4</v>
          </cell>
          <cell r="G56">
            <v>2.0153951227966352E-4</v>
          </cell>
          <cell r="H56">
            <v>6.8486686768716475E-5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3.6969913332090404E-4</v>
          </cell>
          <cell r="G58">
            <v>2.7797582466767652E-3</v>
          </cell>
          <cell r="H58">
            <v>7.1622836715800986</v>
          </cell>
        </row>
        <row r="70">
          <cell r="F70">
            <v>9.3708126547702294E-4</v>
          </cell>
          <cell r="G70">
            <v>4.0830097339785977E-4</v>
          </cell>
          <cell r="H70">
            <v>9.4498685793720838E-2</v>
          </cell>
        </row>
        <row r="71">
          <cell r="F71">
            <v>3.8199877882230386E-2</v>
          </cell>
          <cell r="G71">
            <v>3.8207503464767104E-2</v>
          </cell>
          <cell r="H71">
            <v>0.32309254406168636</v>
          </cell>
        </row>
        <row r="72">
          <cell r="F72">
            <v>6.2242600566983192E-2</v>
          </cell>
          <cell r="G72">
            <v>1.773798218007357E-2</v>
          </cell>
          <cell r="H72">
            <v>0.40273163347552599</v>
          </cell>
        </row>
        <row r="73">
          <cell r="F73">
            <v>0.21516585414988293</v>
          </cell>
          <cell r="G73">
            <v>0.32306867628509306</v>
          </cell>
          <cell r="H73">
            <v>0.76166521553576794</v>
          </cell>
        </row>
        <row r="74">
          <cell r="F74">
            <v>0.13675275003853424</v>
          </cell>
          <cell r="G74">
            <v>0.11634441213018834</v>
          </cell>
          <cell r="H74">
            <v>0.46658459343267944</v>
          </cell>
        </row>
        <row r="75">
          <cell r="F75">
            <v>4.7592049662402332E-2</v>
          </cell>
          <cell r="G75">
            <v>4.0337645421307494E-2</v>
          </cell>
          <cell r="H75">
            <v>0.13743835945824878</v>
          </cell>
        </row>
        <row r="76">
          <cell r="F76">
            <v>0.13129505518628165</v>
          </cell>
          <cell r="G76">
            <v>0.11062840235334322</v>
          </cell>
          <cell r="H76">
            <v>0.43543178092629553</v>
          </cell>
        </row>
        <row r="90">
          <cell r="F90">
            <v>0</v>
          </cell>
          <cell r="G90">
            <v>1.8536329596347912E-5</v>
          </cell>
          <cell r="H90">
            <v>1.9563380106458115E-5</v>
          </cell>
        </row>
        <row r="91">
          <cell r="F91">
            <v>9.5289330068703045E-3</v>
          </cell>
          <cell r="G91">
            <v>0.76307120875636436</v>
          </cell>
          <cell r="H91">
            <v>0.37084101836514333</v>
          </cell>
        </row>
        <row r="92">
          <cell r="F92">
            <v>2.9192050939574279</v>
          </cell>
          <cell r="G92">
            <v>2.781687328637465</v>
          </cell>
          <cell r="H92">
            <v>5.1505826128772423</v>
          </cell>
        </row>
        <row r="93">
          <cell r="F93">
            <v>12.342947289955054</v>
          </cell>
          <cell r="G93">
            <v>12.034787179025596</v>
          </cell>
          <cell r="H93">
            <v>11.399072648218281</v>
          </cell>
        </row>
        <row r="94">
          <cell r="F94">
            <v>7.383235696110025E-4</v>
          </cell>
          <cell r="G94">
            <v>6.788709835759874E-4</v>
          </cell>
          <cell r="H94">
            <v>3.6362037510360442E-4</v>
          </cell>
        </row>
        <row r="95">
          <cell r="F95">
            <v>0</v>
          </cell>
          <cell r="G95">
            <v>0.43144669237220484</v>
          </cell>
          <cell r="H95">
            <v>2.2745586627547265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2.4746111001981963</v>
          </cell>
          <cell r="G97">
            <v>2.4746006314342366</v>
          </cell>
          <cell r="H97">
            <v>1.2248078630702759</v>
          </cell>
        </row>
        <row r="98">
          <cell r="F98">
            <v>0.90177459316803144</v>
          </cell>
          <cell r="G98">
            <v>0.90177443541663405</v>
          </cell>
          <cell r="H98">
            <v>0.90177480645950481</v>
          </cell>
        </row>
        <row r="99">
          <cell r="F99">
            <v>1.3002927785801472</v>
          </cell>
          <cell r="G99">
            <v>0</v>
          </cell>
          <cell r="H99">
            <v>0</v>
          </cell>
        </row>
        <row r="100">
          <cell r="F100">
            <v>6.1074296580244974E-5</v>
          </cell>
          <cell r="G100">
            <v>6.7052209403781798E-5</v>
          </cell>
          <cell r="H100">
            <v>3.7827983070477117E-5</v>
          </cell>
        </row>
        <row r="101">
          <cell r="F101">
            <v>0.56480518451260797</v>
          </cell>
          <cell r="G101">
            <v>0.43703854558187089</v>
          </cell>
          <cell r="H101">
            <v>0.26167283934386659</v>
          </cell>
        </row>
        <row r="102">
          <cell r="F102">
            <v>7.2384505023674357E-6</v>
          </cell>
          <cell r="G102">
            <v>7.3268788878549504E-6</v>
          </cell>
          <cell r="H102">
            <v>7.4158374867036142E-6</v>
          </cell>
        </row>
        <row r="103">
          <cell r="F103">
            <v>1.3542329100188901</v>
          </cell>
          <cell r="G103">
            <v>0.22175403634578206</v>
          </cell>
          <cell r="H103">
            <v>4.787286936700777E-2</v>
          </cell>
        </row>
        <row r="104">
          <cell r="F104">
            <v>0.84836796541420356</v>
          </cell>
          <cell r="G104">
            <v>3.5144859007418962E-2</v>
          </cell>
          <cell r="H104">
            <v>0.32069017297891106</v>
          </cell>
        </row>
        <row r="105">
          <cell r="F105">
            <v>5.0084937464779635</v>
          </cell>
          <cell r="G105">
            <v>7.3570407846219847</v>
          </cell>
          <cell r="H105">
            <v>8.2856462519611398</v>
          </cell>
        </row>
        <row r="106">
          <cell r="F106">
            <v>1.7294290098807429E-3</v>
          </cell>
          <cell r="G106">
            <v>8.8746538391749593E-4</v>
          </cell>
          <cell r="H106">
            <v>1.926174426252252E-4</v>
          </cell>
        </row>
        <row r="107">
          <cell r="F107">
            <v>1.2309475879197581E-4</v>
          </cell>
          <cell r="G107">
            <v>3.1442400215526631E-4</v>
          </cell>
          <cell r="H107">
            <v>1.1739850046183642E-4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1.1523570227733837E-2</v>
          </cell>
          <cell r="G109">
            <v>4.3885702321776613E-3</v>
          </cell>
          <cell r="H109">
            <v>1.1473088657799424E-3</v>
          </cell>
        </row>
        <row r="110">
          <cell r="F110">
            <v>6.7316853525424677E-4</v>
          </cell>
          <cell r="G110">
            <v>5.2237057649648149E-4</v>
          </cell>
          <cell r="H110">
            <v>2.9227577384872668E-4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2.5120968247072146</v>
          </cell>
          <cell r="G112">
            <v>8.3847350502908</v>
          </cell>
          <cell r="H112">
            <v>9.2600051159963375</v>
          </cell>
        </row>
        <row r="113">
          <cell r="F113">
            <v>1.3278975745173189E-3</v>
          </cell>
          <cell r="G113">
            <v>8.015863038710663E-4</v>
          </cell>
          <cell r="H113">
            <v>5.229563161682823E-4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1.1649102591496598</v>
          </cell>
          <cell r="G115">
            <v>1.0059076362439967</v>
          </cell>
          <cell r="H115">
            <v>1.0059076488301397</v>
          </cell>
        </row>
        <row r="116">
          <cell r="F116">
            <v>6.1774800659248594</v>
          </cell>
          <cell r="G116">
            <v>7.3924335360228612</v>
          </cell>
          <cell r="H116">
            <v>1.8585621297277508E-4</v>
          </cell>
        </row>
        <row r="117">
          <cell r="F117">
            <v>4.0474045973937347E-4</v>
          </cell>
          <cell r="G117">
            <v>3.0821071751802455E-4</v>
          </cell>
          <cell r="H117">
            <v>1.0057927829026402E-4</v>
          </cell>
        </row>
        <row r="118">
          <cell r="F118">
            <v>1.1000064376679361E-4</v>
          </cell>
          <cell r="G118">
            <v>8.2025653180625984E-4</v>
          </cell>
          <cell r="H118">
            <v>2.0793726758647804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5.5852080960966033</v>
          </cell>
          <cell r="G123">
            <v>5.8701099094844107</v>
          </cell>
          <cell r="H123">
            <v>6.4842535864457167</v>
          </cell>
        </row>
      </sheetData>
      <sheetData sheetId="59">
        <row r="13">
          <cell r="F13">
            <v>15.808923395449503</v>
          </cell>
          <cell r="G13">
            <v>15.947578527208313</v>
          </cell>
          <cell r="H13">
            <v>16.199903422888735</v>
          </cell>
        </row>
        <row r="14">
          <cell r="F14">
            <v>167.60362368854231</v>
          </cell>
          <cell r="G14">
            <v>98.94550350108716</v>
          </cell>
          <cell r="H14">
            <v>0</v>
          </cell>
        </row>
        <row r="15">
          <cell r="F15">
            <v>71.524206751417864</v>
          </cell>
          <cell r="G15">
            <v>72.608853931233639</v>
          </cell>
          <cell r="H15">
            <v>74.778475292619063</v>
          </cell>
        </row>
        <row r="16">
          <cell r="F16">
            <v>63.379645718084582</v>
          </cell>
          <cell r="G16">
            <v>62.29499855033518</v>
          </cell>
          <cell r="H16">
            <v>60.125377697233297</v>
          </cell>
        </row>
        <row r="18">
          <cell r="F18">
            <v>9.2264386690186985E-4</v>
          </cell>
          <cell r="G18">
            <v>1.1612665219489923E-3</v>
          </cell>
          <cell r="H18">
            <v>2.6927391961222222E-3</v>
          </cell>
        </row>
        <row r="19">
          <cell r="F19">
            <v>20.958776653742088</v>
          </cell>
          <cell r="G19">
            <v>21.451607398251404</v>
          </cell>
          <cell r="H19">
            <v>22.473410733502746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1.0834115045853792</v>
          </cell>
          <cell r="H21">
            <v>19.632857508568364</v>
          </cell>
        </row>
        <row r="22">
          <cell r="F22">
            <v>1.7408690050452885E-3</v>
          </cell>
          <cell r="G22">
            <v>2.0264877742533754E-3</v>
          </cell>
          <cell r="H22">
            <v>2.1027385057425579E-3</v>
          </cell>
          <cell r="P22">
            <v>5.8570931706489837</v>
          </cell>
          <cell r="Q22">
            <v>9.4611195015330161</v>
          </cell>
          <cell r="R22">
            <v>14.288132816905957</v>
          </cell>
        </row>
        <row r="23">
          <cell r="F23">
            <v>0</v>
          </cell>
          <cell r="G23">
            <v>3.6360407823473238E-5</v>
          </cell>
          <cell r="H23">
            <v>1.9541531518473089E-5</v>
          </cell>
          <cell r="P23">
            <v>9.8812504038545954E-2</v>
          </cell>
          <cell r="Q23">
            <v>5.0796933493475846E-2</v>
          </cell>
          <cell r="R23">
            <v>4.1655400055365201E-2</v>
          </cell>
        </row>
        <row r="24">
          <cell r="F24">
            <v>1.8159583281381179E-2</v>
          </cell>
          <cell r="G24">
            <v>1.4470063558398285</v>
          </cell>
          <cell r="H24">
            <v>0.70561951847196314</v>
          </cell>
        </row>
        <row r="25">
          <cell r="F25">
            <v>3.8404323736126207</v>
          </cell>
          <cell r="G25">
            <v>3.4733775145933965</v>
          </cell>
          <cell r="H25">
            <v>6.4360312615481403</v>
          </cell>
        </row>
        <row r="26">
          <cell r="F26">
            <v>37.998575304701838</v>
          </cell>
          <cell r="G26">
            <v>37.782010772266943</v>
          </cell>
          <cell r="H26">
            <v>37.312907673786682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1.3936497783573313E-3</v>
          </cell>
          <cell r="G28">
            <v>1.2311520728039186E-3</v>
          </cell>
          <cell r="H28">
            <v>6.6020253126784995E-4</v>
          </cell>
        </row>
        <row r="29">
          <cell r="F29">
            <v>0</v>
          </cell>
          <cell r="G29">
            <v>0.84597390661216554</v>
          </cell>
          <cell r="H29">
            <v>4.2916201184051452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3.4518301761107039E-5</v>
          </cell>
          <cell r="H31">
            <v>2.448464364980841E-5</v>
          </cell>
        </row>
        <row r="32">
          <cell r="F32">
            <v>0</v>
          </cell>
          <cell r="G32">
            <v>3.9754401247106752E-3</v>
          </cell>
          <cell r="H32">
            <v>2.5381978351498292E-2</v>
          </cell>
        </row>
        <row r="33">
          <cell r="F33">
            <v>2.5788199211701577</v>
          </cell>
          <cell r="G33">
            <v>2.5788210604815029</v>
          </cell>
          <cell r="H33">
            <v>3.1828657413363497</v>
          </cell>
        </row>
        <row r="34">
          <cell r="F34">
            <v>1.3197071078785989</v>
          </cell>
          <cell r="G34">
            <v>1.9114828321380319</v>
          </cell>
          <cell r="H34">
            <v>14.185829935306401</v>
          </cell>
        </row>
        <row r="35">
          <cell r="F35">
            <v>19.69301970430017</v>
          </cell>
          <cell r="G35">
            <v>27.988785837279867</v>
          </cell>
          <cell r="H35">
            <v>30.917032778647435</v>
          </cell>
        </row>
        <row r="36">
          <cell r="F36">
            <v>4.6113655448380744</v>
          </cell>
          <cell r="G36">
            <v>4.8947653270779385</v>
          </cell>
          <cell r="H36">
            <v>5.5148853620020768</v>
          </cell>
        </row>
        <row r="37">
          <cell r="F37">
            <v>4.017455924382455</v>
          </cell>
          <cell r="G37">
            <v>4.222387175787075</v>
          </cell>
          <cell r="H37">
            <v>4.6641428475600186</v>
          </cell>
        </row>
        <row r="38">
          <cell r="F38">
            <v>11.285466226225378</v>
          </cell>
          <cell r="G38">
            <v>11.861139194438925</v>
          </cell>
          <cell r="H38">
            <v>13.102077222875451</v>
          </cell>
        </row>
        <row r="39">
          <cell r="F39">
            <v>2.3114489521383916</v>
          </cell>
          <cell r="G39">
            <v>0.55077195899703335</v>
          </cell>
          <cell r="H39">
            <v>0.12177741332773642</v>
          </cell>
        </row>
        <row r="40">
          <cell r="F40">
            <v>0</v>
          </cell>
          <cell r="G40">
            <v>3.1785691886126389E-5</v>
          </cell>
          <cell r="H40">
            <v>1.7305505928123385E-5</v>
          </cell>
        </row>
        <row r="41">
          <cell r="F41">
            <v>0.6504849082391515</v>
          </cell>
          <cell r="G41">
            <v>6.0275943828660569E-2</v>
          </cell>
          <cell r="H41">
            <v>0.55866659560683307</v>
          </cell>
        </row>
        <row r="42">
          <cell r="F42">
            <v>6.8467806622906346</v>
          </cell>
          <cell r="G42">
            <v>9.8500310329937211</v>
          </cell>
          <cell r="H42">
            <v>10.6528838078793</v>
          </cell>
        </row>
        <row r="43">
          <cell r="F43">
            <v>0</v>
          </cell>
          <cell r="G43">
            <v>3.451064334756683E-5</v>
          </cell>
          <cell r="H43">
            <v>2.4518317336078799E-5</v>
          </cell>
        </row>
        <row r="44">
          <cell r="F44">
            <v>4.7287358914802347E-3</v>
          </cell>
          <cell r="G44">
            <v>2.827278319669065E-3</v>
          </cell>
          <cell r="H44">
            <v>9.1623744454388486E-4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1.8371784619779473E-2</v>
          </cell>
          <cell r="G48">
            <v>7.2168137885050276E-3</v>
          </cell>
          <cell r="H48">
            <v>1.8134269046043822E-3</v>
          </cell>
        </row>
        <row r="49">
          <cell r="F49">
            <v>3.2243703047209042E-4</v>
          </cell>
          <cell r="G49">
            <v>3.1809405074801803E-4</v>
          </cell>
          <cell r="H49">
            <v>3.0094127946272856E-4</v>
          </cell>
        </row>
        <row r="50">
          <cell r="F50">
            <v>1.2279882976843665E-3</v>
          </cell>
          <cell r="G50">
            <v>9.3764663394133886E-4</v>
          </cell>
          <cell r="H50">
            <v>5.4443824043175128E-4</v>
          </cell>
        </row>
        <row r="51">
          <cell r="F51">
            <v>4.0755219853195559</v>
          </cell>
          <cell r="G51">
            <v>13.700350540560496</v>
          </cell>
          <cell r="H51">
            <v>10.861879315632468</v>
          </cell>
        </row>
        <row r="52">
          <cell r="F52">
            <v>2.0990613635894053E-3</v>
          </cell>
          <cell r="G52">
            <v>4.9984918606784893E-3</v>
          </cell>
          <cell r="H52">
            <v>2.9833712209071668</v>
          </cell>
        </row>
        <row r="53">
          <cell r="F53">
            <v>2.060721670453537E-3</v>
          </cell>
          <cell r="G53">
            <v>1.2562979231485949E-3</v>
          </cell>
          <cell r="H53">
            <v>7.9247095626409577E-4</v>
          </cell>
        </row>
        <row r="54">
          <cell r="F54">
            <v>2.9902101972691657</v>
          </cell>
          <cell r="G54">
            <v>2.949458088717162</v>
          </cell>
          <cell r="H54">
            <v>2.871228686747576</v>
          </cell>
        </row>
        <row r="55">
          <cell r="F55">
            <v>12.116706162054678</v>
          </cell>
          <cell r="G55">
            <v>13.700829403006406</v>
          </cell>
          <cell r="H55">
            <v>5.7468148083402023E-4</v>
          </cell>
        </row>
        <row r="56">
          <cell r="F56">
            <v>8.6650740833122992E-4</v>
          </cell>
          <cell r="G56">
            <v>6.5450540569905768E-4</v>
          </cell>
          <cell r="H56">
            <v>2.3874351783212267E-4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6.1191520134690929E-4</v>
          </cell>
          <cell r="G58">
            <v>4.5577683552274701E-3</v>
          </cell>
          <cell r="H58">
            <v>11.552071364891374</v>
          </cell>
        </row>
        <row r="63">
          <cell r="F63">
            <v>1.3390211057746168E-3</v>
          </cell>
          <cell r="G63">
            <v>5.8351302855607354E-4</v>
          </cell>
          <cell r="H63">
            <v>0.13499839565697302</v>
          </cell>
        </row>
        <row r="64">
          <cell r="F64">
            <v>4.4057948608485775E-2</v>
          </cell>
          <cell r="G64">
            <v>4.4066728152097806E-2</v>
          </cell>
          <cell r="H64">
            <v>0.37263892066536403</v>
          </cell>
        </row>
        <row r="65">
          <cell r="F65">
            <v>6.9601677689140606E-2</v>
          </cell>
          <cell r="G65">
            <v>1.9835236801887954E-2</v>
          </cell>
          <cell r="H65">
            <v>0.45034699334664718</v>
          </cell>
        </row>
        <row r="66">
          <cell r="F66">
            <v>0.237944448470602</v>
          </cell>
          <cell r="G66">
            <v>0.35727038198323391</v>
          </cell>
          <cell r="H66">
            <v>0.8422989122771346</v>
          </cell>
        </row>
        <row r="67">
          <cell r="F67">
            <v>0.15123026230264791</v>
          </cell>
          <cell r="G67">
            <v>0.12866140210704458</v>
          </cell>
          <cell r="H67">
            <v>0.51597977830335506</v>
          </cell>
        </row>
        <row r="68">
          <cell r="F68">
            <v>5.263058078193647E-2</v>
          </cell>
          <cell r="G68">
            <v>4.4608193993006882E-2</v>
          </cell>
          <cell r="H68">
            <v>0.15198854539901219</v>
          </cell>
        </row>
        <row r="69">
          <cell r="F69">
            <v>0.14519468329807861</v>
          </cell>
          <cell r="G69">
            <v>0.12234016161331472</v>
          </cell>
          <cell r="H69">
            <v>0.48152882863505975</v>
          </cell>
        </row>
        <row r="90">
          <cell r="F90">
            <v>2.8961280208066906</v>
          </cell>
          <cell r="G90">
            <v>2.89611576882873</v>
          </cell>
          <cell r="H90">
            <v>1.4334375094567713</v>
          </cell>
        </row>
        <row r="91">
          <cell r="F91">
            <v>1.1839503900325747</v>
          </cell>
          <cell r="G91">
            <v>1.1839501829189236</v>
          </cell>
          <cell r="H91">
            <v>1.1839506700654387</v>
          </cell>
        </row>
        <row r="92">
          <cell r="F92">
            <v>0.65014638929007362</v>
          </cell>
          <cell r="G92">
            <v>0</v>
          </cell>
          <cell r="H92">
            <v>0</v>
          </cell>
        </row>
        <row r="93">
          <cell r="F93">
            <v>7.1477486568672852E-5</v>
          </cell>
          <cell r="G93">
            <v>7.8473656929663329E-5</v>
          </cell>
          <cell r="H93">
            <v>4.427147430650226E-5</v>
          </cell>
        </row>
        <row r="94">
          <cell r="F94">
            <v>0.80686454930372598</v>
          </cell>
          <cell r="G94">
            <v>0.62434077940267307</v>
          </cell>
          <cell r="H94">
            <v>0.37381834191980939</v>
          </cell>
        </row>
        <row r="95">
          <cell r="F95">
            <v>1.4476901004734866E-5</v>
          </cell>
          <cell r="G95">
            <v>1.4653757775709901E-5</v>
          </cell>
          <cell r="H95">
            <v>1.4831674973407235E-5</v>
          </cell>
        </row>
        <row r="96">
          <cell r="F96">
            <v>0</v>
          </cell>
          <cell r="G96">
            <v>2.180744658393872E-5</v>
          </cell>
          <cell r="H96">
            <v>2.3015741301715456E-5</v>
          </cell>
        </row>
        <row r="97">
          <cell r="F97">
            <v>1.8617360320322016</v>
          </cell>
          <cell r="G97">
            <v>1.9567033031614702</v>
          </cell>
          <cell r="H97">
            <v>2.1614178621485722</v>
          </cell>
        </row>
      </sheetData>
      <sheetData sheetId="60">
        <row r="14">
          <cell r="F14">
            <v>2.0753299036414274</v>
          </cell>
          <cell r="G14">
            <v>1.2356852315929483</v>
          </cell>
          <cell r="H14">
            <v>0</v>
          </cell>
        </row>
        <row r="15">
          <cell r="F15">
            <v>7.4264748092731763</v>
          </cell>
          <cell r="G15">
            <v>7.4633721081370767</v>
          </cell>
          <cell r="H15">
            <v>7.7304670000413909</v>
          </cell>
        </row>
        <row r="16">
          <cell r="F16">
            <v>4.8628022067014376</v>
          </cell>
          <cell r="G16">
            <v>4.8628038837080876</v>
          </cell>
          <cell r="H16">
            <v>4.8628126702228043</v>
          </cell>
        </row>
        <row r="17">
          <cell r="F17">
            <v>4.3594851604460816</v>
          </cell>
          <cell r="G17">
            <v>4.359485177997807</v>
          </cell>
          <cell r="H17">
            <v>4.3594852221058833</v>
          </cell>
        </row>
        <row r="18">
          <cell r="F18">
            <v>2.3395924864511683E-2</v>
          </cell>
          <cell r="G18">
            <v>2.3395695023622941E-2</v>
          </cell>
          <cell r="H18">
            <v>3.8261631127930011E-3</v>
          </cell>
        </row>
        <row r="19">
          <cell r="F19">
            <v>0.27948867479731909</v>
          </cell>
          <cell r="G19">
            <v>0.30158281040264401</v>
          </cell>
          <cell r="H19">
            <v>0.31754612501934948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2.9472047285186501E-2</v>
          </cell>
          <cell r="H21">
            <v>0.51227171018529338</v>
          </cell>
        </row>
        <row r="22">
          <cell r="F22">
            <v>6.7549491605438906E-5</v>
          </cell>
          <cell r="G22">
            <v>2.8035846559293088E-4</v>
          </cell>
          <cell r="H22">
            <v>2.771996476107202E-4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4.8111058410895205E-4</v>
          </cell>
          <cell r="G24">
            <v>2.1861680481458427E-2</v>
          </cell>
          <cell r="H24">
            <v>2.1386612852494619E-2</v>
          </cell>
        </row>
        <row r="25">
          <cell r="F25">
            <v>4.1642514179065906E-2</v>
          </cell>
          <cell r="G25">
            <v>3.9680899133790366E-2</v>
          </cell>
          <cell r="H25">
            <v>8.1055368591326393E-2</v>
          </cell>
        </row>
        <row r="26">
          <cell r="F26">
            <v>6.9925869391233159E-2</v>
          </cell>
          <cell r="G26">
            <v>7.0079081770044835E-2</v>
          </cell>
          <cell r="H26">
            <v>7.0293015113080365E-2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1.0916842448913545E-4</v>
          </cell>
          <cell r="G28">
            <v>3.9553208571261017E-5</v>
          </cell>
          <cell r="H28">
            <v>2.2130499772038688E-5</v>
          </cell>
        </row>
        <row r="29">
          <cell r="F29">
            <v>0</v>
          </cell>
          <cell r="G29">
            <v>1.2623958975283201E-2</v>
          </cell>
          <cell r="H29">
            <v>6.404189711740603E-2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2.36549810199159E-5</v>
          </cell>
          <cell r="H32">
            <v>1.51171974099677E-4</v>
          </cell>
        </row>
        <row r="33">
          <cell r="F33">
            <v>0.42875345312302876</v>
          </cell>
          <cell r="G33">
            <v>0.42875388350414367</v>
          </cell>
          <cell r="H33">
            <v>0.52918211569133999</v>
          </cell>
        </row>
        <row r="34">
          <cell r="F34">
            <v>0.3149114281546796</v>
          </cell>
          <cell r="G34">
            <v>0.48550347938932603</v>
          </cell>
          <cell r="H34">
            <v>2.6453072258957402</v>
          </cell>
        </row>
        <row r="35">
          <cell r="F35">
            <v>5.6769236688767908</v>
          </cell>
          <cell r="G35">
            <v>8.0683511109311876</v>
          </cell>
          <cell r="H35">
            <v>8.9124791242278292</v>
          </cell>
        </row>
        <row r="36">
          <cell r="F36">
            <v>1.329322858228335</v>
          </cell>
          <cell r="G36">
            <v>1.4110187945227326</v>
          </cell>
          <cell r="H36">
            <v>1.5897810747704895</v>
          </cell>
        </row>
        <row r="37">
          <cell r="F37">
            <v>1.1581165200722059</v>
          </cell>
          <cell r="G37">
            <v>1.2171922864797722</v>
          </cell>
          <cell r="H37">
            <v>1.344536854698106</v>
          </cell>
        </row>
        <row r="38">
          <cell r="F38">
            <v>3.2532712523554093</v>
          </cell>
          <cell r="G38">
            <v>3.4192209978857191</v>
          </cell>
          <cell r="H38">
            <v>3.77694699278732</v>
          </cell>
        </row>
        <row r="39">
          <cell r="F39">
            <v>4.6541625990609951E-2</v>
          </cell>
          <cell r="G39">
            <v>4.6541418963859792E-2</v>
          </cell>
          <cell r="H39">
            <v>1.030183421369168E-2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2.8138765133766182E-2</v>
          </cell>
          <cell r="G41">
            <v>4.0519290890665562E-2</v>
          </cell>
          <cell r="H41">
            <v>7.0604067341304838E-2</v>
          </cell>
        </row>
        <row r="42">
          <cell r="F42">
            <v>8.7542722986912527E-2</v>
          </cell>
          <cell r="G42">
            <v>0.13480007785216969</v>
          </cell>
          <cell r="H42">
            <v>0.14482583367059954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4.3332810546397454E-5</v>
          </cell>
          <cell r="G44">
            <v>4.3299529744579048E-5</v>
          </cell>
          <cell r="H44">
            <v>2.003316368273363E-5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3.38692821079842E-5</v>
          </cell>
          <cell r="G47">
            <v>3.8959936102807619E-5</v>
          </cell>
          <cell r="H47">
            <v>2.1082036615970814E-5</v>
          </cell>
        </row>
        <row r="48">
          <cell r="F48">
            <v>4.4027144337869444E-4</v>
          </cell>
          <cell r="G48">
            <v>1.6197938204113199E-4</v>
          </cell>
          <cell r="H48">
            <v>3.5857024057725395E-5</v>
          </cell>
        </row>
        <row r="49">
          <cell r="F49">
            <v>1.228418373651447E-5</v>
          </cell>
          <cell r="G49">
            <v>1.2397518333047819E-5</v>
          </cell>
          <cell r="H49">
            <v>1.1982351653520574E-5</v>
          </cell>
        </row>
        <row r="50">
          <cell r="F50">
            <v>2.2666507466375172E-5</v>
          </cell>
          <cell r="G50">
            <v>1.8208915247508671E-5</v>
          </cell>
          <cell r="H50">
            <v>1.047727754339274E-5</v>
          </cell>
        </row>
        <row r="51">
          <cell r="F51">
            <v>9.1235563687993446E-2</v>
          </cell>
          <cell r="G51">
            <v>0.3083871124503994</v>
          </cell>
          <cell r="H51">
            <v>0.24794159413513508</v>
          </cell>
        </row>
        <row r="52">
          <cell r="F52">
            <v>8.0238469188092498E-5</v>
          </cell>
          <cell r="G52">
            <v>1.9547755946313166E-4</v>
          </cell>
          <cell r="H52">
            <v>0.11933803725673726</v>
          </cell>
        </row>
        <row r="53">
          <cell r="F53">
            <v>3.7453894838696199E-5</v>
          </cell>
          <cell r="G53">
            <v>2.9539332297585583E-5</v>
          </cell>
          <cell r="H53">
            <v>1.6464573652263573E-5</v>
          </cell>
        </row>
        <row r="54">
          <cell r="F54">
            <v>8.4744286031431734E-2</v>
          </cell>
          <cell r="G54">
            <v>8.4744248790131455E-2</v>
          </cell>
          <cell r="H54">
            <v>8.4744224739316837E-2</v>
          </cell>
        </row>
        <row r="55">
          <cell r="F55">
            <v>0.2559841616865694</v>
          </cell>
          <cell r="G55">
            <v>0.28923488068639119</v>
          </cell>
          <cell r="H55">
            <v>2.0181884995001953E-5</v>
          </cell>
        </row>
        <row r="56">
          <cell r="F56">
            <v>2.4997167659643301E-5</v>
          </cell>
          <cell r="G56">
            <v>1.9990239136807616E-5</v>
          </cell>
          <cell r="H56">
            <v>8.5206773809262103E-6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2.1770047499944899E-5</v>
          </cell>
          <cell r="G58">
            <v>1.6316617666827735E-4</v>
          </cell>
          <cell r="H58">
            <v>0.42034509765363781</v>
          </cell>
        </row>
        <row r="63">
          <cell r="F63">
            <v>9.9998422581159888E-2</v>
          </cell>
          <cell r="G63">
            <v>9.9998443590857578E-2</v>
          </cell>
          <cell r="H63">
            <v>9.9998620055231829E-2</v>
          </cell>
        </row>
        <row r="64">
          <cell r="F64">
            <v>3.4398204804376331E-2</v>
          </cell>
          <cell r="G64">
            <v>3.5474950807269694E-2</v>
          </cell>
          <cell r="H64">
            <v>0.10699525023719224</v>
          </cell>
        </row>
        <row r="65">
          <cell r="F65">
            <v>2.3896811468426878E-2</v>
          </cell>
          <cell r="G65">
            <v>3.0292832144442755E-2</v>
          </cell>
          <cell r="H65">
            <v>0.11570320512789986</v>
          </cell>
        </row>
        <row r="66">
          <cell r="F66">
            <v>0.15432784874378519</v>
          </cell>
          <cell r="G66">
            <v>0.25849158203529427</v>
          </cell>
          <cell r="H66">
            <v>0.31196399048391188</v>
          </cell>
        </row>
        <row r="67">
          <cell r="F67">
            <v>0.14110803451474291</v>
          </cell>
          <cell r="G67">
            <v>0.1542101458575455</v>
          </cell>
          <cell r="H67">
            <v>0.19110778429489844</v>
          </cell>
        </row>
        <row r="68">
          <cell r="F68">
            <v>4.3310290882131952E-2</v>
          </cell>
          <cell r="G68">
            <v>4.643704287239659E-2</v>
          </cell>
          <cell r="H68">
            <v>5.6295606289470668E-2</v>
          </cell>
        </row>
        <row r="69">
          <cell r="F69">
            <v>0.13650564248247674</v>
          </cell>
          <cell r="G69">
            <v>0.14678080763941251</v>
          </cell>
          <cell r="H69">
            <v>0.17834613167837343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8.9165485336074282E-2</v>
          </cell>
          <cell r="G15">
            <v>0.15906648570835089</v>
          </cell>
          <cell r="H15">
            <v>0.36106518857049119</v>
          </cell>
        </row>
        <row r="16">
          <cell r="F16">
            <v>1.2066632433591373E-5</v>
          </cell>
          <cell r="G16">
            <v>1.0091653857081868E-5</v>
          </cell>
          <cell r="H16">
            <v>4.320265050111638E-7</v>
          </cell>
        </row>
        <row r="17">
          <cell r="F17">
            <v>1.4703361860947599E-8</v>
          </cell>
          <cell r="G17">
            <v>2.23613020532193E-8</v>
          </cell>
          <cell r="H17">
            <v>7.2376949949881806E-8</v>
          </cell>
        </row>
        <row r="18">
          <cell r="F18">
            <v>1.5422188656421001E-2</v>
          </cell>
          <cell r="G18">
            <v>3.0682086283394199E-7</v>
          </cell>
          <cell r="H18">
            <v>2.6244376757822801E-7</v>
          </cell>
        </row>
        <row r="19">
          <cell r="F19">
            <v>0.104480473323373</v>
          </cell>
          <cell r="G19">
            <v>5.4898343099804299E-2</v>
          </cell>
          <cell r="H19">
            <v>9.3482413357089997E-2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6.1210218808084201E-2</v>
          </cell>
          <cell r="H21">
            <v>0.60957227094351096</v>
          </cell>
        </row>
        <row r="22">
          <cell r="F22">
            <v>2.8050032145571598E-4</v>
          </cell>
          <cell r="G22">
            <v>1.47750195301621E-7</v>
          </cell>
          <cell r="H22">
            <v>8.0490457928264404E-8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1.41814170127348E-6</v>
          </cell>
          <cell r="G24">
            <v>2.1381848575957599E-2</v>
          </cell>
          <cell r="H24">
            <v>3.7062328552933398E-6</v>
          </cell>
        </row>
        <row r="25">
          <cell r="F25">
            <v>8.7988493210733895E-4</v>
          </cell>
          <cell r="G25">
            <v>4.1392135147017197E-3</v>
          </cell>
          <cell r="H25">
            <v>6.7542440178196897E-2</v>
          </cell>
        </row>
        <row r="26">
          <cell r="F26">
            <v>5.6588012280935499E-3</v>
          </cell>
          <cell r="G26">
            <v>1.9608958809954301E-2</v>
          </cell>
          <cell r="H26">
            <v>2.8457838077641798E-2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8.6558197644089904E-7</v>
          </cell>
          <cell r="G28">
            <v>3.44128946645699E-6</v>
          </cell>
          <cell r="H28">
            <v>1.8089896164654E-5</v>
          </cell>
        </row>
        <row r="29">
          <cell r="F29">
            <v>0</v>
          </cell>
          <cell r="G29">
            <v>1.2623958975283201E-2</v>
          </cell>
          <cell r="H29">
            <v>5.1417949142535897E-2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1.51101792332054E-4</v>
          </cell>
          <cell r="H32">
            <v>1.2163105209604E-7</v>
          </cell>
        </row>
        <row r="33">
          <cell r="F33">
            <v>2.2846540419347E-2</v>
          </cell>
          <cell r="G33">
            <v>7.2707647986768595E-7</v>
          </cell>
          <cell r="H33">
            <v>0.58271535066159996</v>
          </cell>
        </row>
        <row r="34">
          <cell r="F34">
            <v>0.1705464935824168</v>
          </cell>
          <cell r="G34">
            <v>0.17059199832001881</v>
          </cell>
          <cell r="H34">
            <v>3.4517670641813774</v>
          </cell>
        </row>
        <row r="35">
          <cell r="F35">
            <v>0.78947303174652095</v>
          </cell>
          <cell r="G35">
            <v>3.1038576653192198</v>
          </cell>
          <cell r="H35">
            <v>4.68348639909029</v>
          </cell>
        </row>
        <row r="36">
          <cell r="F36">
            <v>0.29984872490074715</v>
          </cell>
          <cell r="G36">
            <v>0.66480412290431334</v>
          </cell>
          <cell r="H36">
            <v>0.68603938147608445</v>
          </cell>
        </row>
        <row r="37">
          <cell r="F37">
            <v>0.1446559342485107</v>
          </cell>
          <cell r="G37">
            <v>0.28406527312873542</v>
          </cell>
          <cell r="H37">
            <v>0.945200975877448</v>
          </cell>
        </row>
        <row r="38">
          <cell r="F38">
            <v>0.62472388318912497</v>
          </cell>
          <cell r="G38">
            <v>0.57340003376756399</v>
          </cell>
          <cell r="H38">
            <v>2.7057292506507</v>
          </cell>
        </row>
        <row r="39">
          <cell r="F39">
            <v>3.3731727485476902E-7</v>
          </cell>
          <cell r="G39">
            <v>3.7551189289436699E-7</v>
          </cell>
          <cell r="H39">
            <v>9.4234500542693801E-7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8.5419232886349804E-3</v>
          </cell>
          <cell r="G41">
            <v>2.3488680356295401E-2</v>
          </cell>
          <cell r="H41">
            <v>4.9944411877162101E-2</v>
          </cell>
        </row>
        <row r="42">
          <cell r="F42">
            <v>3.80442734757373E-2</v>
          </cell>
          <cell r="G42">
            <v>8.3000308897449901E-2</v>
          </cell>
          <cell r="H42">
            <v>6.8497228407373698E-2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4.4445149108525901E-8</v>
          </cell>
          <cell r="G44">
            <v>1.10514585024517E-8</v>
          </cell>
          <cell r="H44">
            <v>1.4934931334470499E-8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1.6560630523681099E-5</v>
          </cell>
          <cell r="G47">
            <v>1.05913751992216E-5</v>
          </cell>
          <cell r="H47">
            <v>6.39870772853109E-6</v>
          </cell>
        </row>
        <row r="48">
          <cell r="F48">
            <v>1.231018093314431E-5</v>
          </cell>
          <cell r="G48">
            <v>4.5258122959481096E-6</v>
          </cell>
          <cell r="H48">
            <v>2.1501482530706042E-5</v>
          </cell>
        </row>
        <row r="49">
          <cell r="F49">
            <v>8.3842862002419705E-6</v>
          </cell>
          <cell r="G49">
            <v>1.133345965333601E-7</v>
          </cell>
          <cell r="H49">
            <v>4.1800665074935099E-6</v>
          </cell>
        </row>
        <row r="50">
          <cell r="F50">
            <v>8.2391779223076093E-6</v>
          </cell>
          <cell r="G50">
            <v>1.2484700018217511E-7</v>
          </cell>
          <cell r="H50">
            <v>6.9015436974025595E-6</v>
          </cell>
        </row>
        <row r="51">
          <cell r="F51">
            <v>1.271949628975882E-2</v>
          </cell>
          <cell r="G51">
            <v>0.21757240088386101</v>
          </cell>
          <cell r="H51">
            <v>1.077434191096431E-6</v>
          </cell>
        </row>
        <row r="52">
          <cell r="F52">
            <v>6.0659417647594504E-5</v>
          </cell>
          <cell r="G52">
            <v>1.152623484258453E-4</v>
          </cell>
          <cell r="H52">
            <v>0.1191693918570033</v>
          </cell>
        </row>
        <row r="53">
          <cell r="F53">
            <v>1.189298611483568E-5</v>
          </cell>
          <cell r="G53">
            <v>2.22284610712143E-7</v>
          </cell>
          <cell r="H53">
            <v>1.128834062504748E-5</v>
          </cell>
        </row>
        <row r="54">
          <cell r="F54">
            <v>4.4083680906952097E-2</v>
          </cell>
          <cell r="G54">
            <v>3.11510685628483E-2</v>
          </cell>
          <cell r="H54">
            <v>4.3489711602101397E-2</v>
          </cell>
        </row>
        <row r="55">
          <cell r="F55">
            <v>0.22668531655414501</v>
          </cell>
          <cell r="G55">
            <v>4.8381807486386201E-2</v>
          </cell>
          <cell r="H55">
            <v>2.0039219383773901E-8</v>
          </cell>
        </row>
        <row r="56">
          <cell r="F56">
            <v>8.5601632180720698E-6</v>
          </cell>
          <cell r="G56">
            <v>2.2506087643538E-7</v>
          </cell>
          <cell r="H56">
            <v>4.7471233995037802E-6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1.4594684170030299E-5</v>
          </cell>
          <cell r="G58">
            <v>1.43678507607E-4</v>
          </cell>
          <cell r="H58">
            <v>0.42023465771579499</v>
          </cell>
        </row>
        <row r="63">
          <cell r="F63">
            <v>5.8992132199274598E-8</v>
          </cell>
          <cell r="G63">
            <v>9.1339103710297105E-8</v>
          </cell>
          <cell r="H63">
            <v>1.5117040616918799E-7</v>
          </cell>
        </row>
        <row r="64">
          <cell r="F64">
            <v>1.1006695862123699E-2</v>
          </cell>
          <cell r="G64">
            <v>2.08859370188333E-2</v>
          </cell>
          <cell r="H64">
            <v>9.4589375485689894E-2</v>
          </cell>
        </row>
        <row r="65">
          <cell r="F65">
            <v>1.14204530920206E-2</v>
          </cell>
          <cell r="G65">
            <v>1.70064253376471E-2</v>
          </cell>
          <cell r="H65">
            <v>0.10517029777814201</v>
          </cell>
        </row>
        <row r="66">
          <cell r="F66">
            <v>4.3771433479526098E-2</v>
          </cell>
          <cell r="G66">
            <v>0.20143586098067301</v>
          </cell>
          <cell r="H66">
            <v>0.203261493223231</v>
          </cell>
        </row>
        <row r="67">
          <cell r="F67">
            <v>7.4971228545878899E-2</v>
          </cell>
          <cell r="G67">
            <v>7.9132056038353299E-2</v>
          </cell>
          <cell r="H67">
            <v>0.13826612443625849</v>
          </cell>
        </row>
        <row r="68">
          <cell r="F68">
            <v>2.2571157184960701E-2</v>
          </cell>
          <cell r="G68">
            <v>2.3647187972545398E-2</v>
          </cell>
          <cell r="H68">
            <v>4.0475518334274499E-2</v>
          </cell>
        </row>
        <row r="69">
          <cell r="F69">
            <v>7.2064778309028202E-2</v>
          </cell>
          <cell r="G69">
            <v>7.4555167119362706E-2</v>
          </cell>
          <cell r="H69">
            <v>0.128309813087948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2.5469134527965456E-4</v>
          </cell>
        </row>
      </sheetData>
      <sheetData sheetId="67">
        <row r="5">
          <cell r="F5">
            <v>2.4898326391342513E-5</v>
          </cell>
          <cell r="G5">
            <v>2.0205333037605364E-5</v>
          </cell>
          <cell r="H5">
            <v>1.3282327136930549E-5</v>
          </cell>
        </row>
        <row r="12">
          <cell r="F12">
            <v>1.6080700519314101E-5</v>
          </cell>
          <cell r="G12">
            <v>8.7229439230029919E-6</v>
          </cell>
          <cell r="H12">
            <v>8.3106534637752716E-6</v>
          </cell>
        </row>
        <row r="19">
          <cell r="F19">
            <v>4.384764519978293</v>
          </cell>
          <cell r="G19">
            <v>4.4167241447470955</v>
          </cell>
          <cell r="H19">
            <v>6.5771810634850096</v>
          </cell>
        </row>
        <row r="20">
          <cell r="F20">
            <v>6.2065533560361379</v>
          </cell>
          <cell r="G20">
            <v>6.0458439767814589</v>
          </cell>
          <cell r="H20">
            <v>5.7244006888866688</v>
          </cell>
        </row>
        <row r="21">
          <cell r="F21">
            <v>4.3575101764745518E-5</v>
          </cell>
          <cell r="G21">
            <v>4.4765349127195432E-5</v>
          </cell>
          <cell r="H21">
            <v>4.702044950986624E-5</v>
          </cell>
        </row>
        <row r="28">
          <cell r="F28">
            <v>5.8083808824468232E-3</v>
          </cell>
          <cell r="G28">
            <v>0.10586512464275984</v>
          </cell>
          <cell r="H28">
            <v>0.11597672343336267</v>
          </cell>
        </row>
        <row r="29">
          <cell r="F29">
            <v>0</v>
          </cell>
          <cell r="G29">
            <v>0</v>
          </cell>
          <cell r="H29">
            <v>1.9356542241253714E-4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3.5116316277221089</v>
          </cell>
          <cell r="G38">
            <v>3.476562483170563</v>
          </cell>
          <cell r="H38">
            <v>3.4768017906396476</v>
          </cell>
        </row>
        <row r="39">
          <cell r="F39">
            <v>3.204892531940486</v>
          </cell>
          <cell r="G39">
            <v>3.1728866579224015</v>
          </cell>
          <cell r="H39">
            <v>3.1731050620153751</v>
          </cell>
        </row>
      </sheetData>
      <sheetData sheetId="68">
        <row r="3">
          <cell r="F3">
            <v>54.399845319718139</v>
          </cell>
          <cell r="G3">
            <v>54.919149858392302</v>
          </cell>
          <cell r="H3">
            <v>56.459447677265274</v>
          </cell>
        </row>
        <row r="6">
          <cell r="F6">
            <v>1.9252231110859426</v>
          </cell>
          <cell r="G6">
            <v>4.6667589051469864</v>
          </cell>
          <cell r="H6">
            <v>7.8237548046056773</v>
          </cell>
        </row>
        <row r="11">
          <cell r="F11">
            <v>69.222333442570374</v>
          </cell>
          <cell r="G11">
            <v>68.722383921622239</v>
          </cell>
          <cell r="H11">
            <v>71.675467322545188</v>
          </cell>
        </row>
        <row r="18">
          <cell r="F18">
            <v>2.0434177473419357E-4</v>
          </cell>
          <cell r="G18">
            <v>1.4036414627889622E-4</v>
          </cell>
          <cell r="H18">
            <v>6.9803593413080809E-5</v>
          </cell>
        </row>
        <row r="19">
          <cell r="F19">
            <v>14.832872905831216</v>
          </cell>
          <cell r="G19">
            <v>15.228432036178004</v>
          </cell>
          <cell r="H19">
            <v>17.652117001986301</v>
          </cell>
        </row>
        <row r="21">
          <cell r="F21">
            <v>10.790055374771857</v>
          </cell>
          <cell r="G21">
            <v>10.737467985536174</v>
          </cell>
          <cell r="H21">
            <v>10.630406882638473</v>
          </cell>
        </row>
        <row r="22">
          <cell r="F22">
            <v>3.32360872617493E-2</v>
          </cell>
          <cell r="G22">
            <v>8.5392449624921915E-2</v>
          </cell>
          <cell r="H22">
            <v>8.5465925548976293E-2</v>
          </cell>
        </row>
        <row r="23">
          <cell r="F23">
            <v>9.7894443298827509E-3</v>
          </cell>
          <cell r="G23">
            <v>0.2078162784957423</v>
          </cell>
          <cell r="H23">
            <v>0.19887868640639611</v>
          </cell>
        </row>
        <row r="24">
          <cell r="F24">
            <v>4.3417474264713105</v>
          </cell>
          <cell r="G24">
            <v>4.472143223508124</v>
          </cell>
          <cell r="H24">
            <v>9.3599099265508805</v>
          </cell>
        </row>
        <row r="33">
          <cell r="F33">
            <v>15.157221087268862</v>
          </cell>
          <cell r="G33">
            <v>15.104486645790081</v>
          </cell>
          <cell r="H33">
            <v>17.066772300078206</v>
          </cell>
        </row>
        <row r="34">
          <cell r="F34">
            <v>3.8801175996139752</v>
          </cell>
          <cell r="G34">
            <v>2.0483530444618374</v>
          </cell>
          <cell r="H34">
            <v>2.3690847874043983E-5</v>
          </cell>
        </row>
        <row r="35">
          <cell r="F35">
            <v>2.1116928243955946E-4</v>
          </cell>
          <cell r="G35">
            <v>1.491377114885556E-4</v>
          </cell>
          <cell r="H35">
            <v>0</v>
          </cell>
        </row>
        <row r="36">
          <cell r="F36">
            <v>1.2322672127108172</v>
          </cell>
          <cell r="G36">
            <v>1.3649567841788042</v>
          </cell>
          <cell r="H36">
            <v>0.83041078406213209</v>
          </cell>
        </row>
        <row r="37">
          <cell r="F37">
            <v>25.986602912870399</v>
          </cell>
          <cell r="G37">
            <v>24.792690940960092</v>
          </cell>
          <cell r="H37">
            <v>11.052160258833018</v>
          </cell>
        </row>
        <row r="38">
          <cell r="F38">
            <v>2.8124884632354106</v>
          </cell>
          <cell r="G38">
            <v>2.9686859144654161</v>
          </cell>
          <cell r="H38">
            <v>2.9945820313036808</v>
          </cell>
        </row>
        <row r="39">
          <cell r="F39">
            <v>6.3941079196182695</v>
          </cell>
          <cell r="G39">
            <v>6.3941958594112709</v>
          </cell>
          <cell r="H39">
            <v>8.6224114246532508</v>
          </cell>
        </row>
        <row r="55">
          <cell r="F55">
            <v>11.205226385072445</v>
          </cell>
          <cell r="G55">
            <v>11.205226650380665</v>
          </cell>
          <cell r="H55">
            <v>11.28187306024962</v>
          </cell>
        </row>
        <row r="56">
          <cell r="F56">
            <v>6.2422118092516747</v>
          </cell>
          <cell r="G56">
            <v>6.2422753677246279</v>
          </cell>
          <cell r="H56">
            <v>13.0500430313812</v>
          </cell>
        </row>
        <row r="57">
          <cell r="F57">
            <v>4.0229114926066956</v>
          </cell>
          <cell r="G57">
            <v>2.6966501579995326</v>
          </cell>
          <cell r="H57">
            <v>0.66129858438744382</v>
          </cell>
        </row>
        <row r="58">
          <cell r="F58">
            <v>1.4740935722296492E-4</v>
          </cell>
          <cell r="G58">
            <v>1.0519801324123983E-4</v>
          </cell>
          <cell r="H58">
            <v>0</v>
          </cell>
        </row>
        <row r="59">
          <cell r="F59">
            <v>23.329377082779189</v>
          </cell>
          <cell r="G59">
            <v>22.539816581707647</v>
          </cell>
          <cell r="H59">
            <v>11.453804155285136</v>
          </cell>
        </row>
        <row r="60">
          <cell r="F60">
            <v>2.3079061144068595E-2</v>
          </cell>
          <cell r="G60">
            <v>0.21316923966370074</v>
          </cell>
          <cell r="H60">
            <v>0.18035879745973032</v>
          </cell>
        </row>
        <row r="61">
          <cell r="F61">
            <v>1.374198435087452E-4</v>
          </cell>
          <cell r="G61">
            <v>9.4745798738254833E-5</v>
          </cell>
          <cell r="H61">
            <v>4.7466443520894947E-5</v>
          </cell>
        </row>
        <row r="62">
          <cell r="F62">
            <v>6.7668558891833186</v>
          </cell>
          <cell r="G62">
            <v>7.1756659913030862</v>
          </cell>
          <cell r="H62">
            <v>8.1988598706148537</v>
          </cell>
        </row>
        <row r="63">
          <cell r="F63">
            <v>7.1660624983264336</v>
          </cell>
          <cell r="G63">
            <v>7.2042439945035541</v>
          </cell>
          <cell r="H63">
            <v>8.5706797283603358</v>
          </cell>
        </row>
        <row r="64">
          <cell r="F64">
            <v>6.1565805963610378</v>
          </cell>
          <cell r="G64">
            <v>6.0229129508258881</v>
          </cell>
          <cell r="H64">
            <v>6.0124808648946715</v>
          </cell>
        </row>
        <row r="65">
          <cell r="F65">
            <v>0.5446003102237057</v>
          </cell>
          <cell r="G65">
            <v>0.54460077059318646</v>
          </cell>
          <cell r="H65">
            <v>0.54460165798649207</v>
          </cell>
        </row>
        <row r="66">
          <cell r="F66">
            <v>5.6971492378795361</v>
          </cell>
          <cell r="G66">
            <v>5.6693830963631031</v>
          </cell>
          <cell r="H66">
            <v>5.7829413441553292</v>
          </cell>
        </row>
        <row r="67">
          <cell r="F67">
            <v>3.32360872617493E-2</v>
          </cell>
          <cell r="G67">
            <v>8.5392449624921915E-2</v>
          </cell>
          <cell r="H67">
            <v>8.5465925548976293E-2</v>
          </cell>
        </row>
        <row r="68">
          <cell r="F68">
            <v>4.5462107308485873</v>
          </cell>
          <cell r="G68">
            <v>4.546273256041415</v>
          </cell>
          <cell r="H68">
            <v>6.2081362257503354</v>
          </cell>
        </row>
        <row r="69">
          <cell r="F69">
            <v>4.5481831842324573E-3</v>
          </cell>
          <cell r="G69">
            <v>8.5453881918040375E-2</v>
          </cell>
          <cell r="H69">
            <v>9.3057169487360022E-2</v>
          </cell>
        </row>
        <row r="70">
          <cell r="F70">
            <v>1.5905001592646617</v>
          </cell>
          <cell r="G70">
            <v>3.3655156993780433</v>
          </cell>
          <cell r="H70">
            <v>5.9730191113416495</v>
          </cell>
        </row>
        <row r="71">
          <cell r="F71">
            <v>77.328834352588061</v>
          </cell>
          <cell r="G71">
            <v>77.596780031839387</v>
          </cell>
          <cell r="H71">
            <v>78.096666993346673</v>
          </cell>
        </row>
      </sheetData>
      <sheetData sheetId="69">
        <row r="3">
          <cell r="F3">
            <v>59.100111346203377</v>
          </cell>
          <cell r="G3">
            <v>59.281744077356215</v>
          </cell>
          <cell r="H3">
            <v>58.015747843420755</v>
          </cell>
        </row>
        <row r="6">
          <cell r="F6">
            <v>5.8541111122903882</v>
          </cell>
          <cell r="G6">
            <v>7.5934609305665299</v>
          </cell>
          <cell r="H6">
            <v>10.853922198454073</v>
          </cell>
        </row>
        <row r="11">
          <cell r="F11">
            <v>62.838111329027214</v>
          </cell>
          <cell r="G11">
            <v>63.502821299749883</v>
          </cell>
          <cell r="H11">
            <v>63.099634885951644</v>
          </cell>
        </row>
        <row r="12">
          <cell r="F12">
            <v>15.043301481735337</v>
          </cell>
          <cell r="G12">
            <v>12.567430364143554</v>
          </cell>
          <cell r="H12">
            <v>5.7599606663148553</v>
          </cell>
        </row>
        <row r="13">
          <cell r="F13">
            <v>6.9290481382436431E-5</v>
          </cell>
          <cell r="G13">
            <v>3.9281339286600238E-5</v>
          </cell>
          <cell r="H13">
            <v>2.7137235627273909E-5</v>
          </cell>
        </row>
        <row r="14">
          <cell r="F14">
            <v>19.015225607546515</v>
          </cell>
          <cell r="G14">
            <v>16.275913934817886</v>
          </cell>
          <cell r="H14">
            <v>11.876548465203204</v>
          </cell>
        </row>
        <row r="15">
          <cell r="F15">
            <v>7.4358767810752853E-3</v>
          </cell>
          <cell r="G15">
            <v>1.5368690960446556E-5</v>
          </cell>
          <cell r="H15">
            <v>8.4117204285050445E-6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7.7330341384811971</v>
          </cell>
          <cell r="G17">
            <v>8.1219567956125331</v>
          </cell>
          <cell r="H17">
            <v>8.6524350595421016</v>
          </cell>
        </row>
        <row r="19">
          <cell r="F19">
            <v>0.70611087186571297</v>
          </cell>
          <cell r="G19">
            <v>0.76350343391454367</v>
          </cell>
          <cell r="H19">
            <v>0.90543614025646946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9.1282306983805466</v>
          </cell>
          <cell r="G21">
            <v>11.271758461374779</v>
          </cell>
          <cell r="H21">
            <v>16.110754781788632</v>
          </cell>
        </row>
        <row r="28">
          <cell r="F28">
            <v>3.7379999828238413</v>
          </cell>
          <cell r="G28">
            <v>4.2210772223936663</v>
          </cell>
          <cell r="H28">
            <v>5.0838870425309004</v>
          </cell>
        </row>
        <row r="47">
          <cell r="F47">
            <v>9.8701726919157906</v>
          </cell>
          <cell r="G47">
            <v>11.918568099575221</v>
          </cell>
          <cell r="H47">
            <v>16.266960827945184</v>
          </cell>
        </row>
        <row r="48">
          <cell r="F48">
            <v>12.295369554185505</v>
          </cell>
          <cell r="G48">
            <v>10.271746006393943</v>
          </cell>
          <cell r="H48">
            <v>4.7077998504864773</v>
          </cell>
        </row>
        <row r="49">
          <cell r="F49">
            <v>14.39128368400999</v>
          </cell>
          <cell r="G49">
            <v>11.55826450254623</v>
          </cell>
          <cell r="H49">
            <v>6.751004952379958</v>
          </cell>
        </row>
        <row r="50">
          <cell r="F50">
            <v>4.8058448251955816</v>
          </cell>
          <cell r="G50">
            <v>5.9649584621359555</v>
          </cell>
          <cell r="H50">
            <v>8.6263246235147939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6.392882328597099</v>
          </cell>
          <cell r="G52">
            <v>6.7144038345727921</v>
          </cell>
          <cell r="H52">
            <v>7.1529490496138637</v>
          </cell>
        </row>
        <row r="53">
          <cell r="F53">
            <v>6.7550000830526518</v>
          </cell>
          <cell r="G53">
            <v>6.0767489880048364</v>
          </cell>
          <cell r="H53">
            <v>5.1162626023226556</v>
          </cell>
        </row>
        <row r="54">
          <cell r="F54">
            <v>0.96266869913413</v>
          </cell>
          <cell r="G54">
            <v>1.104683281661522</v>
          </cell>
          <cell r="H54">
            <v>1.3198552509223296</v>
          </cell>
        </row>
        <row r="55">
          <cell r="F55">
            <v>0.70611087186571297</v>
          </cell>
          <cell r="G55">
            <v>0.76350343391454367</v>
          </cell>
          <cell r="H55">
            <v>0.90543614025646946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5.8541111122903882</v>
          </cell>
          <cell r="G58">
            <v>7.5934609305665299</v>
          </cell>
          <cell r="H58">
            <v>10.853922198454073</v>
          </cell>
        </row>
        <row r="59">
          <cell r="F59">
            <v>62.326582925539057</v>
          </cell>
          <cell r="G59">
            <v>62.235762658018018</v>
          </cell>
          <cell r="H59">
            <v>61.900492820897064</v>
          </cell>
        </row>
      </sheetData>
      <sheetData sheetId="70">
        <row r="3">
          <cell r="F3">
            <v>51.458805183883555</v>
          </cell>
          <cell r="G3">
            <v>51.466316090578552</v>
          </cell>
          <cell r="H3">
            <v>50.892871233350327</v>
          </cell>
        </row>
        <row r="10">
          <cell r="F10">
            <v>13.230786092056723</v>
          </cell>
          <cell r="G10">
            <v>17.111604910693703</v>
          </cell>
          <cell r="H10">
            <v>24.724011516756278</v>
          </cell>
        </row>
        <row r="15">
          <cell r="F15">
            <v>73.266177386924781</v>
          </cell>
          <cell r="G15">
            <v>74.277053195791467</v>
          </cell>
          <cell r="H15">
            <v>75.225852753468814</v>
          </cell>
        </row>
        <row r="16">
          <cell r="F16">
            <v>23.770588581005235</v>
          </cell>
          <cell r="G16">
            <v>18.408642054109642</v>
          </cell>
          <cell r="H16">
            <v>6.6435898629987635</v>
          </cell>
        </row>
        <row r="17">
          <cell r="F17">
            <v>6.9353952097308991E-5</v>
          </cell>
          <cell r="G17">
            <v>3.9397648155896714E-5</v>
          </cell>
          <cell r="H17">
            <v>2.717397160750408E-5</v>
          </cell>
        </row>
        <row r="18">
          <cell r="F18">
            <v>37.484982006226787</v>
          </cell>
          <cell r="G18">
            <v>32.45651215737346</v>
          </cell>
          <cell r="H18">
            <v>23.840376276860784</v>
          </cell>
        </row>
        <row r="19">
          <cell r="F19">
            <v>1.1108696796971834E-2</v>
          </cell>
          <cell r="G19">
            <v>1.9958302264022684E-5</v>
          </cell>
          <cell r="H19">
            <v>1.0489048757436889E-5</v>
          </cell>
        </row>
        <row r="20">
          <cell r="F20">
            <v>2.2715907510536753E-4</v>
          </cell>
          <cell r="G20">
            <v>0</v>
          </cell>
          <cell r="H20">
            <v>0</v>
          </cell>
        </row>
        <row r="21">
          <cell r="F21">
            <v>10.123004413210579</v>
          </cell>
          <cell r="G21">
            <v>10.518758543251018</v>
          </cell>
          <cell r="H21">
            <v>11.265295136653579</v>
          </cell>
        </row>
        <row r="22">
          <cell r="F22">
            <v>16.49298042537869</v>
          </cell>
          <cell r="G22">
            <v>15.350376652313704</v>
          </cell>
          <cell r="H22">
            <v>12.909213400913101</v>
          </cell>
        </row>
        <row r="23">
          <cell r="F23">
            <v>1.2444335806872595</v>
          </cell>
          <cell r="G23">
            <v>1.361240620683303</v>
          </cell>
          <cell r="H23">
            <v>1.6031373265859949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44.434092854402863</v>
          </cell>
          <cell r="G25">
            <v>50.658349149011485</v>
          </cell>
          <cell r="H25">
            <v>64.037107196521561</v>
          </cell>
        </row>
        <row r="26">
          <cell r="F26">
            <v>206.82766445766038</v>
          </cell>
          <cell r="G26">
            <v>203.03099172848448</v>
          </cell>
          <cell r="H26">
            <v>195.52460961702295</v>
          </cell>
        </row>
        <row r="102">
          <cell r="F102">
            <v>4.705280577450556E-2</v>
          </cell>
          <cell r="G102">
            <v>4.0535194424347464E-2</v>
          </cell>
          <cell r="H102">
            <v>4.1431353976914435E-2</v>
          </cell>
        </row>
        <row r="104">
          <cell r="F104">
            <v>45.503341421218749</v>
          </cell>
          <cell r="G104">
            <v>49.449594041915709</v>
          </cell>
          <cell r="H104">
            <v>57.481352106468208</v>
          </cell>
        </row>
        <row r="105">
          <cell r="F105">
            <v>17.284259873512401</v>
          </cell>
          <cell r="G105">
            <v>13.262513486529102</v>
          </cell>
          <cell r="H105">
            <v>4.4190346246522276</v>
          </cell>
        </row>
        <row r="106">
          <cell r="F106">
            <v>22.019647752132784</v>
          </cell>
          <cell r="G106">
            <v>16.85142620364379</v>
          </cell>
          <cell r="H106">
            <v>7.883739618984726</v>
          </cell>
        </row>
        <row r="107">
          <cell r="F107">
            <v>12.452738459798438</v>
          </cell>
          <cell r="G107">
            <v>14.959381698479907</v>
          </cell>
          <cell r="H107">
            <v>19.86792243670703</v>
          </cell>
        </row>
        <row r="108">
          <cell r="F108">
            <v>1.8172726008429418E-4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6.9766393008447345</v>
          </cell>
          <cell r="G110">
            <v>7.1570522960328162</v>
          </cell>
          <cell r="H110">
            <v>7.5291498186847203</v>
          </cell>
        </row>
        <row r="111">
          <cell r="F111">
            <v>8.9630425253159576</v>
          </cell>
          <cell r="G111">
            <v>8.0311973617591583</v>
          </cell>
          <cell r="H111">
            <v>6.1674081728201626</v>
          </cell>
        </row>
        <row r="112">
          <cell r="F112">
            <v>0.70301404746140284</v>
          </cell>
          <cell r="G112">
            <v>0.78924656939800153</v>
          </cell>
          <cell r="H112">
            <v>0.95066520660299414</v>
          </cell>
        </row>
        <row r="113">
          <cell r="F113">
            <v>3.9494184045254739E-2</v>
          </cell>
          <cell r="G113">
            <v>4.1043844847484467E-2</v>
          </cell>
          <cell r="H113">
            <v>4.3864484732737866E-2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127.22019818942104</v>
          </cell>
          <cell r="G116">
            <v>127.69359560772401</v>
          </cell>
          <cell r="H116">
            <v>129.10857934038597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24.00280197024966</v>
          </cell>
          <cell r="G224">
            <v>25.839536761185403</v>
          </cell>
          <cell r="H224">
            <v>29.54395305605858</v>
          </cell>
        </row>
        <row r="231">
          <cell r="F231">
            <v>2.0116327627299762</v>
          </cell>
          <cell r="G231">
            <v>1.9191164845983533</v>
          </cell>
          <cell r="H231">
            <v>1.6821878269793313</v>
          </cell>
        </row>
        <row r="233">
          <cell r="F233">
            <v>54.406411606841544</v>
          </cell>
          <cell r="G233">
            <v>59.99859896197021</v>
          </cell>
          <cell r="H233">
            <v>71.573834495529269</v>
          </cell>
        </row>
        <row r="234">
          <cell r="F234">
            <v>19.53561886694532</v>
          </cell>
          <cell r="G234">
            <v>15.152685784290071</v>
          </cell>
          <cell r="H234">
            <v>5.3625735804073367</v>
          </cell>
        </row>
        <row r="235">
          <cell r="F235">
            <v>25.593575730493423</v>
          </cell>
          <cell r="G235">
            <v>19.855579246788462</v>
          </cell>
          <cell r="H235">
            <v>9.8085513915561489</v>
          </cell>
        </row>
        <row r="236">
          <cell r="F236">
            <v>15.654792290447624</v>
          </cell>
          <cell r="G236">
            <v>19.061568396182132</v>
          </cell>
          <cell r="H236">
            <v>25.835645795419936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8.3240844222802703</v>
          </cell>
          <cell r="G239">
            <v>8.6448110067739421</v>
          </cell>
          <cell r="H239">
            <v>9.2928719432420213</v>
          </cell>
        </row>
        <row r="240">
          <cell r="F240">
            <v>10.318575866716158</v>
          </cell>
          <cell r="G240">
            <v>9.3992757864897349</v>
          </cell>
          <cell r="H240">
            <v>7.4994385664615208</v>
          </cell>
        </row>
        <row r="241">
          <cell r="F241">
            <v>0.90290721321231537</v>
          </cell>
          <cell r="G241">
            <v>1.0286511704395134</v>
          </cell>
          <cell r="H241">
            <v>1.2702799535067382</v>
          </cell>
        </row>
        <row r="242">
          <cell r="F242">
            <v>1.2444335806872595</v>
          </cell>
          <cell r="G242">
            <v>1.361240620683303</v>
          </cell>
          <cell r="H242">
            <v>1.6031373265859949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13.230786092056723</v>
          </cell>
          <cell r="G244">
            <v>17.111604910693703</v>
          </cell>
          <cell r="H244">
            <v>24.724011516756278</v>
          </cell>
        </row>
        <row r="245">
          <cell r="F245">
            <v>151.22300015967068</v>
          </cell>
          <cell r="G245">
            <v>153.53313236890943</v>
          </cell>
          <cell r="H245">
            <v>158.65253239644454</v>
          </cell>
        </row>
      </sheetData>
      <sheetData sheetId="71">
        <row r="21">
          <cell r="F21">
            <v>24.45325361999415</v>
          </cell>
          <cell r="G21">
            <v>23.570038828222135</v>
          </cell>
          <cell r="H21">
            <v>18.277326170330426</v>
          </cell>
        </row>
        <row r="22">
          <cell r="F22">
            <v>50.301857259983834</v>
          </cell>
          <cell r="G22">
            <v>49.123188220285996</v>
          </cell>
          <cell r="H22">
            <v>46.41136794813832</v>
          </cell>
        </row>
        <row r="23">
          <cell r="F23">
            <v>1.7743916289031019</v>
          </cell>
          <cell r="G23">
            <v>1.2962021502555507</v>
          </cell>
          <cell r="H23">
            <v>0.78107864187236509</v>
          </cell>
        </row>
        <row r="24">
          <cell r="F24">
            <v>0.25113682022857908</v>
          </cell>
          <cell r="G24">
            <v>0.27041294018247597</v>
          </cell>
          <cell r="H24">
            <v>0.21239487461508291</v>
          </cell>
        </row>
        <row r="25">
          <cell r="F25">
            <v>1.4166890891583981</v>
          </cell>
          <cell r="G25">
            <v>1.365052489156555</v>
          </cell>
          <cell r="H25">
            <v>1.0585518117460475</v>
          </cell>
        </row>
        <row r="26">
          <cell r="F26">
            <v>2.1950623622271941</v>
          </cell>
          <cell r="G26">
            <v>2.1466662797797764</v>
          </cell>
          <cell r="H26">
            <v>2.0613576934585884</v>
          </cell>
        </row>
        <row r="27">
          <cell r="F27">
            <v>7.4862457797112182E-3</v>
          </cell>
          <cell r="G27">
            <v>2.4599479358275821E-5</v>
          </cell>
          <cell r="H27">
            <v>1.5174590407473336E-5</v>
          </cell>
        </row>
        <row r="28">
          <cell r="F28">
            <v>0.77609997198622804</v>
          </cell>
          <cell r="G28">
            <v>0.82443124404566903</v>
          </cell>
          <cell r="H28">
            <v>0.909696545840735</v>
          </cell>
        </row>
        <row r="32">
          <cell r="F32">
            <v>4.1015372394892675E-3</v>
          </cell>
          <cell r="G32">
            <v>4.7671162297662974E-2</v>
          </cell>
          <cell r="H32">
            <v>0.19693871987089381</v>
          </cell>
        </row>
      </sheetData>
      <sheetData sheetId="72">
        <row r="11">
          <cell r="F11">
            <v>79.885391808847444</v>
          </cell>
          <cell r="G11">
            <v>78.998257477295368</v>
          </cell>
          <cell r="H11">
            <v>75.728717301249191</v>
          </cell>
        </row>
        <row r="12">
          <cell r="F12">
            <v>5.0990689273281173</v>
          </cell>
          <cell r="G12">
            <v>5.0990686482645922</v>
          </cell>
          <cell r="H12">
            <v>5.0990681813031449</v>
          </cell>
        </row>
        <row r="13">
          <cell r="F13">
            <v>4.8273543249635499E-5</v>
          </cell>
          <cell r="G13">
            <v>8.109628338241699E-5</v>
          </cell>
          <cell r="H13">
            <v>0.29782423001830888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2.3986028839708609</v>
          </cell>
          <cell r="G53">
            <v>2.6142816965466444</v>
          </cell>
          <cell r="H53">
            <v>3.7854254251030608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5.0037240938799989</v>
          </cell>
          <cell r="G55">
            <v>4.6662213446348977</v>
          </cell>
          <cell r="H55">
            <v>3.6848843147343837</v>
          </cell>
        </row>
        <row r="56">
          <cell r="F56">
            <v>2.88873897213099</v>
          </cell>
          <cell r="G56">
            <v>2.6382978250122817</v>
          </cell>
          <cell r="H56">
            <v>1.7573467172309007</v>
          </cell>
        </row>
        <row r="57">
          <cell r="F57">
            <v>4.1342757451115819</v>
          </cell>
          <cell r="G57">
            <v>3.9920313873452402</v>
          </cell>
          <cell r="H57">
            <v>2.6303262745554705</v>
          </cell>
        </row>
        <row r="58">
          <cell r="F58">
            <v>5.718999530410426</v>
          </cell>
          <cell r="G58">
            <v>5.5309202286416888</v>
          </cell>
          <cell r="H58">
            <v>4.891407886257813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16.252746338641213</v>
          </cell>
          <cell r="K99">
            <v>16.252741582350048</v>
          </cell>
          <cell r="L99">
            <v>16.252815696040809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387.53851820893601</v>
      </c>
      <c r="K2" s="3">
        <f t="shared" si="0"/>
        <v>407.01320944265456</v>
      </c>
      <c r="L2" s="3">
        <f t="shared" ref="L2" si="1">L3+L8+L11+L12+L16+L17+L18+L19</f>
        <v>455.5084580343281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51.13949865960852</v>
      </c>
      <c r="K3" s="1">
        <f t="shared" si="4"/>
        <v>51.482183658933934</v>
      </c>
      <c r="L3" s="1">
        <f t="shared" ref="L3" si="5">SUM(L4:L7)</f>
        <v>51.482184938282288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15.849139690109613</v>
      </c>
      <c r="K4" s="1" cm="1">
        <f t="array" ref="K4">SUMPRODUCT(("RNWWOD1"=[2]OUT_PrimaryEnergyCons!$A$1:$A$1000)*1,[2]OUT_PrimaryEnergyCons!I$1:I$1000)</f>
        <v>16.266396698059427</v>
      </c>
      <c r="L4" s="1" cm="1">
        <f t="array" ref="L4">SUMPRODUCT(("RNWWOD1"=[2]OUT_PrimaryEnergyCons!$A$1:$A$1000)*1,[2]OUT_PrimaryEnergyCons!J$1:J$1000)</f>
        <v>16.956994255419907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7.6690268602129636</v>
      </c>
      <c r="K5" s="1" cm="1">
        <f t="array" ref="K5">SUMPRODUCT(("RNWWOD2"=[2]OUT_PrimaryEnergyCons!$A$1:$A$1000)*1,[2]OUT_PrimaryEnergyCons!I$1:I$1000)</f>
        <v>7.6690269607091919</v>
      </c>
      <c r="L5" s="1" cm="1">
        <f t="array" ref="L5">SUMPRODUCT(("RNWWOD2"=[2]OUT_PrimaryEnergyCons!$A$1:$A$1000)*1,[2]OUT_PrimaryEnergyCons!J$1:J$1000)</f>
        <v>7.6690270418265705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4.80538619107356</v>
      </c>
      <c r="K6" s="1" cm="1">
        <f t="array" ref="K6">SUMPRODUCT(("RNWWOD3"=[2]OUT_PrimaryEnergyCons!$A$1:$A$1000)*1,[2]OUT_PrimaryEnergyCons!I$1:I$1000)</f>
        <v>4.8053863256623561</v>
      </c>
      <c r="L6" s="1" cm="1">
        <f t="array" ref="L6">SUMPRODUCT(("RNWWOD3"=[2]OUT_PrimaryEnergyCons!$A$1:$A$1000)*1,[2]OUT_PrimaryEnergyCons!J$1:J$1000)</f>
        <v>4.8053862181681222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22.815945918212382</v>
      </c>
      <c r="K7" s="1" cm="1">
        <f t="array" ref="K7">SUMPRODUCT(("RNWWOD4"=[2]OUT_PrimaryEnergyCons!$A$1:$A$1000)*1+("RNWWOD5"=[2]OUT_PrimaryEnergyCons!$A$1:$A$1000)*1,[2]OUT_PrimaryEnergyCons!I$1:I$1000)</f>
        <v>22.74137367450296</v>
      </c>
      <c r="L7" s="1" cm="1">
        <f t="array" ref="L7">SUMPRODUCT(("RNWWOD4"=[2]OUT_PrimaryEnergyCons!$A$1:$A$1000)*1+("RNWWOD5"=[2]OUT_PrimaryEnergyCons!$A$1:$A$1000)*1,[2]OUT_PrimaryEnergyCons!J$1:J$1000)</f>
        <v>22.050777422867686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69.752121343009406</v>
      </c>
      <c r="K8" s="1">
        <f t="shared" si="9"/>
        <v>69.973987654766034</v>
      </c>
      <c r="L8" s="1">
        <f t="shared" ref="L8" si="10">SUM(L9:L10)</f>
        <v>70.417719434830445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34.93758404670367</v>
      </c>
      <c r="K9" s="1" cm="1">
        <f t="array" ref="K9">SUMPRODUCT(("RNNWWST1"=[2]OUT_PrimaryEnergyCons!$A$1:$A$1000)*1,[2]OUT_PrimaryEnergyCons!I$1:I$1000)</f>
        <v>35.159448241670432</v>
      </c>
      <c r="L9" s="1" cm="1">
        <f t="array" ref="L9">SUMPRODUCT(("RNNWWST1"=[2]OUT_PrimaryEnergyCons!$A$1:$A$1000)*1,[2]OUT_PrimaryEnergyCons!J$1:J$1000)</f>
        <v>35.603175446770223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34.81453729630573</v>
      </c>
      <c r="K10" s="1" cm="1">
        <f t="array" ref="K10">SUMPRODUCT(("RNWWST1"=[2]OUT_PrimaryEnergyCons!$A$1:$A$1000)*1,[2]OUT_PrimaryEnergyCons!I$1:I$1000)</f>
        <v>34.814539413095609</v>
      </c>
      <c r="L10" s="1" cm="1">
        <f t="array" ref="L10">SUMPRODUCT(("RNWWST1"=[2]OUT_PrimaryEnergyCons!$A$1:$A$1000)*1,[2]OUT_PrimaryEnergyCons!J$1:J$1000)</f>
        <v>34.81454398806023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12.540426527137894</v>
      </c>
      <c r="K11" s="1" cm="1">
        <f t="array" ref="K11">SUMPRODUCT(("mnr"=[2]OUT_PrimaryEnergyCons!$C$1:$C$1000)*1,[2]OUT_PrimaryEnergyCons!I$1:I$1000)</f>
        <v>12.63183105397669</v>
      </c>
      <c r="L11" s="1" cm="1">
        <f t="array" ref="L11">SUMPRODUCT(("mnr"=[2]OUT_PrimaryEnergyCons!$C$1:$C$1000)*1,[2]OUT_PrimaryEnergyCons!J$1:J$1000)</f>
        <v>18.810737841567107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150.71277586495196</v>
      </c>
      <c r="K12" s="1">
        <f t="shared" si="11"/>
        <v>150.85143100877715</v>
      </c>
      <c r="L12" s="1">
        <f t="shared" ref="L12" si="12">SUM(L13:L15)</f>
        <v>151.10375641274109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71.524206751417864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72.608853931233639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74.778475292619063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63.379645718084582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62.29499855033518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60.125377697233297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15.808923395449503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15.947578527208313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16.199903422888735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42.910802652330567</v>
      </c>
      <c r="K16" s="1" cm="1">
        <f t="array" ref="K16">SUMPRODUCT(ISNUMBER(SEARCH("SOL",[2]OUT_PrimaryEnergyCons!$C$1:$C$1000))*1,[2]OUT_PrimaryEnergyCons!I$1:I$1000)</f>
        <v>53.088704476245482</v>
      </c>
      <c r="L16" s="1" cm="1">
        <f t="array" ref="L16">SUMPRODUCT(ISNUMBER(SEARCH("SOL",[2]OUT_PrimaryEnergyCons!$C$1:$C$1000))*1,[2]OUT_PrimaryEnergyCons!J$1:J$1000)</f>
        <v>70.978015215696217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2.5788221826429445</v>
      </c>
      <c r="K17" s="1" cm="1">
        <f t="array" ref="K17">SUMPRODUCT(ISNUMBER(SEARCH("wnd",[2]OUT_PrimaryEnergyCons!$C$1:$C$1000))*1,[2]OUT_PrimaryEnergyCons!I$1:I$1000)</f>
        <v>2.5788235084895206</v>
      </c>
      <c r="L17" s="1" cm="1">
        <f t="array" ref="L17">SUMPRODUCT(ISNUMBER(SEARCH("wnd",[2]OUT_PrimaryEnergyCons!$C$1:$C$1000))*1,[2]OUT_PrimaryEnergyCons!J$1:J$1000)</f>
        <v>3.1828672922570966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57.904070979254719</v>
      </c>
      <c r="K18" s="1">
        <f>[2]Overview!G$9-K19</f>
        <v>66.402250833894385</v>
      </c>
      <c r="L18" s="1">
        <f>[2]Overview!H$9-L19</f>
        <v>89.507771904861073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3.9972475712946138E-3</v>
      </c>
      <c r="L19" s="1">
        <f>+[2]Overview!H$28</f>
        <v>2.5404994092800007E-2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464.13446157469258</v>
      </c>
      <c r="K20" s="3">
        <f t="shared" si="13"/>
        <v>373.10962239313795</v>
      </c>
      <c r="L20" s="3">
        <f t="shared" ref="L20" si="14">SUM(L21:L22,L41,L50:L51,L56)</f>
        <v>229.24313461585814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4.3150084983956127E-4</v>
      </c>
      <c r="K21" s="1" cm="1">
        <f t="array" ref="K21">SUMPRODUCT(("COA"=[2]OUT_PrimaryEnergyCons!$C$4:$C$10000)*1,[2]OUT_PrimaryEnergyCons!I$4:I$10000)</f>
        <v>1.4036414627889622E-4</v>
      </c>
      <c r="L21" s="1" cm="1">
        <f t="array" ref="L21">SUMPRODUCT(("COA"=[2]OUT_PrimaryEnergyCons!$C$4:$C$10000)*1,[2]OUT_PrimaryEnergyCons!J$4:J$10000)</f>
        <v>6.9803593413080809E-5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132.56008298989093</v>
      </c>
      <c r="K22" s="1">
        <f t="shared" si="15"/>
        <v>119.63048400819498</v>
      </c>
      <c r="L22" s="1">
        <f t="shared" ref="L22" si="16">L23+L29</f>
        <v>89.665507737908712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121.59496935673451</v>
      </c>
      <c r="K23" s="1">
        <f t="shared" si="20"/>
        <v>108.71788974546008</v>
      </c>
      <c r="L23" s="1">
        <f t="shared" ref="L23" si="21">SUM(L24:L28)</f>
        <v>79.064045619311898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43.923791385518683</v>
      </c>
      <c r="K24" s="1" cm="1">
        <f t="array" ref="K24">SUMPRODUCT(("LFO"=[2]OUT_PrimaryEnergyCons!$C$4:$C$10000)*1,[2]OUT_PrimaryEnergyCons!I$4:I$10000)</f>
        <v>33.624734144844595</v>
      </c>
      <c r="L24" s="1" cm="1">
        <f t="array" ref="L24">SUMPRODUCT(("LFO"=[2]OUT_PrimaryEnergyCons!$C$4:$C$10000)*1,[2]OUT_PrimaryEnergyCons!J$4:J$10000)</f>
        <v>12.617771148671793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2.1475595720041343E-4</v>
      </c>
      <c r="K25" s="1" cm="1">
        <f t="array" ref="K25">SUMPRODUCT(("HFO"=[2]OUT_PrimaryEnergyCons!$C$4:$C$10000)*1,[2]OUT_PrimaryEnergyCons!I$4:I$10000)</f>
        <v>1.5167079044543772E-4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51.052124630228811</v>
      </c>
      <c r="K26" s="1" cm="1">
        <f t="array" ref="K26">SUMPRODUCT(("DSL"=[2]OUT_PrimaryEnergyCons!$C$4:$C$10000)*1,[2]OUT_PrimaryEnergyCons!I$4:I$10000)</f>
        <v>49.855875386360132</v>
      </c>
      <c r="L26" s="1" cm="1">
        <f t="array" ref="L26">SUMPRODUCT(("DSL"=[2]OUT_PrimaryEnergyCons!$C$4:$C$10000)*1,[2]OUT_PrimaryEnergyCons!J$4:J$10000)</f>
        <v>47.103607497066932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24.817981271949122</v>
      </c>
      <c r="K27" s="1" cm="1">
        <f t="array" ref="K27">SUMPRODUCT(("GSL"=[2]OUT_PrimaryEnergyCons!$C$4:$C$10000)*1,[2]OUT_PrimaryEnergyCons!I$4:I$10000)</f>
        <v>23.92159287327998</v>
      </c>
      <c r="L27" s="1" cm="1">
        <f t="array" ref="L27">SUMPRODUCT(("GSL"=[2]OUT_PrimaryEnergyCons!$C$4:$C$10000)*1,[2]OUT_PrimaryEnergyCons!J$4:J$10000)</f>
        <v>18.549938163230824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1.8008573130806771</v>
      </c>
      <c r="K28" s="1" cm="1">
        <f t="array" ref="K28">SUMPRODUCT(("KER"=[2]OUT_PrimaryEnergyCons!$C$4:$C$10000)*1,[2]OUT_PrimaryEnergyCons!I$4:I$10000)</f>
        <v>1.3155356701849374</v>
      </c>
      <c r="L28" s="1" cm="1">
        <f t="array" ref="L28">SUMPRODUCT(("KER"=[2]OUT_PrimaryEnergyCons!$C$4:$C$10000)*1,[2]OUT_PrimaryEnergyCons!J$4:J$10000)</f>
        <v>0.79272881034235598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10.965113633156435</v>
      </c>
      <c r="K29" s="1">
        <f t="shared" si="25"/>
        <v>10.912594262734894</v>
      </c>
      <c r="L29" s="1">
        <f t="shared" ref="L29" si="26">SUM(L30:L32)</f>
        <v>10.601462118596821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3.6521414263238698</v>
      </c>
      <c r="K30" s="1" cm="1">
        <f t="array" ref="K30">SUMPRODUCT(ISNUMBER(SEARCH("IMPBDS",[2]OUT_SyntheticFuels!$C$4:$C$1000))*1,("Var_Fout"=[2]OUT_SyntheticFuels!$B$4:$B$1000)*1,[2]OUT_SyntheticFuels!J$4:J$1000)-K32</f>
        <v>3.603690445801714</v>
      </c>
      <c r="L30" s="1" cm="1">
        <f t="array" ref="L30">SUMPRODUCT(ISNUMBER(SEARCH("IMPBDS",[2]OUT_SyntheticFuels!$C$4:$C$1000))*1,("Var_Fout"=[2]OUT_SyntheticFuels!$B$4:$B$1000)*1,[2]OUT_SyntheticFuels!K$4:K$1000)-L32</f>
        <v>3.5183652615259673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1.4378033075182204</v>
      </c>
      <c r="K31" s="1" cm="1">
        <f t="array" ref="K31">SUMPRODUCT(ISNUMBER(SEARCH("IMPeth",[2]OUT_SyntheticFuels!$C$4:$C$1000))*1,("Var_Fout"=[2]OUT_SyntheticFuels!$B$4:$B$1000)*1,[2]OUT_SyntheticFuels!J$4:J$1000)</f>
        <v>1.3854039246229191</v>
      </c>
      <c r="L31" s="1" cm="1">
        <f t="array" ref="L31">SUMPRODUCT(ISNUMBER(SEARCH("IMPeth",[2]OUT_SyntheticFuels!$C$4:$C$1000))*1,("Var_Fout"=[2]OUT_SyntheticFuels!$B$4:$B$1000)*1,[2]OUT_SyntheticFuels!K$4:K$1000)</f>
        <v>1.074332129926973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5.8751688993143452</v>
      </c>
      <c r="K32" s="1">
        <f>SUM([2]Transport_Aviation_Intl!G$12,[2]Transport!G$28)</f>
        <v>5.9234998923102609</v>
      </c>
      <c r="L32" s="1">
        <f>SUM([2]Transport_Aviation_Intl!H$12,[2]Transport!H$28)</f>
        <v>6.0087647271438795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10.165712150681943</v>
      </c>
      <c r="K33" s="1">
        <f>SUM(K34:K36)</f>
        <v>10.864263269738977</v>
      </c>
      <c r="L33" s="1">
        <f>SUM(L34:L36)</f>
        <v>10.516197283763201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3.6521414263238698</v>
      </c>
      <c r="K34" s="1">
        <f>IF(K30-MAX(F30:J30)&lt;0,K30,MAX(F30:J30))</f>
        <v>3.603690445801714</v>
      </c>
      <c r="L34" s="1">
        <f>IF(L30-MAX(G30:K30)&lt;0,L30,MAX(G30:K30))</f>
        <v>3.5183652615259673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1.4378033075182204</v>
      </c>
      <c r="K35" s="1">
        <f>IF(K31-MAX(F31:J31)&lt;0,K31,MAX(F31:J31))</f>
        <v>1.3854039246229191</v>
      </c>
      <c r="L35" s="1">
        <f>IF(L31-MAX(G31:K31)&lt;0,L31,MAX(G31:K31))</f>
        <v>1.074332129926973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5.8751688993143452</v>
      </c>
      <c r="L36" s="1">
        <f>IF(L32-MAX(H32:K32)&lt;0,L32,MAX(H32:K32))</f>
        <v>5.9234998923102609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0.79940148247449283</v>
      </c>
      <c r="K37" s="1">
        <f t="shared" si="29"/>
        <v>4.83309929959157E-2</v>
      </c>
      <c r="L37" s="1">
        <f t="shared" ref="L37" si="30">SUM(L38:L40)</f>
        <v>8.5264834833618686E-2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0.79940148247449283</v>
      </c>
      <c r="K40" s="1">
        <f t="shared" si="31"/>
        <v>4.83309929959157E-2</v>
      </c>
      <c r="L40" s="1">
        <f t="shared" ref="L40" si="34">L32-L36</f>
        <v>8.5264834833618686E-2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107.65551502654873</v>
      </c>
      <c r="K41" s="1">
        <f t="shared" si="36"/>
        <v>111.84402573533811</v>
      </c>
      <c r="L41" s="1">
        <f t="shared" ref="L41" si="37">L42+L45</f>
        <v>102.66671556366366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104.16686420954009</v>
      </c>
      <c r="K42" s="1">
        <f t="shared" si="38"/>
        <v>108.30242764219322</v>
      </c>
      <c r="L42" s="1">
        <f t="shared" ref="L42" si="39">L43+L44</f>
        <v>98.813920997702013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104.16629052741675</v>
      </c>
      <c r="K43" s="1" cm="1">
        <f t="array" ref="K43">SUMPRODUCT(("NGA"=[2]OUT_PrimaryEnergyCons!$C$4:$C$10000)*1,[2]OUT_PrimaryEnergyCons!I$4:I$10000)</f>
        <v>108.30227939769186</v>
      </c>
      <c r="L43" s="1" cm="1">
        <f t="array" ref="L43">SUMPRODUCT(("NGA"=[2]OUT_PrimaryEnergyCons!$C$4:$C$10000)*1,[2]OUT_PrimaryEnergyCons!J$4:J$10000)</f>
        <v>98.813837168848906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5.7368212334943977E-4</v>
      </c>
      <c r="K44" s="1" cm="1">
        <f t="array" ref="K44">SUMPRODUCT(("LNGA"=[2]OUT_PrimaryEnergyCons!$C$4:$C$10000)*1,[2]OUT_PrimaryEnergyCons!I$4:I$10000)</f>
        <v>1.4824450135803792E-4</v>
      </c>
      <c r="L44" s="1" cm="1">
        <f t="array" ref="L44">SUMPRODUCT(("LNGA"=[2]OUT_PrimaryEnergyCons!$C$4:$C$10000)*1,[2]OUT_PrimaryEnergyCons!J$4:J$10000)</f>
        <v>8.3828853105365157E-5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3.4886508170086321</v>
      </c>
      <c r="K45" s="1" cm="1">
        <f t="array" ref="K45">SUMPRODUCT(("BIO"=[2]OUT_PrimaryEnergyCons!$C$4:$C$10000)*1+("LBIO"=[2]OUT_PrimaryEnergyCons!$C$4:$C$10000)*1,[2]OUT_PrimaryEnergyCons!I$4:I$10000)</f>
        <v>3.5415980931448887</v>
      </c>
      <c r="L45" s="1" cm="1">
        <f t="array" ref="L45">SUMPRODUCT(("BIO"=[2]OUT_PrimaryEnergyCons!$C$4:$C$10000)*1+("LBIO"=[2]OUT_PrimaryEnergyCons!$C$4:$C$10000)*1,[2]OUT_PrimaryEnergyCons!J$4:J$10000)</f>
        <v>3.8527945659616498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3.4886508170086321</v>
      </c>
      <c r="L46" s="1">
        <f t="shared" si="41"/>
        <v>3.5415980931448887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3.4886508170086321</v>
      </c>
      <c r="L47" s="1">
        <f>IF(L45-MAX(H45:K45)&lt;0,L45,MAX(H45:K45))</f>
        <v>3.5415980931448887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0.7785155375189392</v>
      </c>
      <c r="K48" s="1">
        <f t="shared" si="42"/>
        <v>5.2947276136256605E-2</v>
      </c>
      <c r="L48" s="1">
        <f t="shared" si="42"/>
        <v>0.3111964728167611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0.7785155375189392</v>
      </c>
      <c r="K49" s="1">
        <f>K45-K47</f>
        <v>5.2947276136256605E-2</v>
      </c>
      <c r="L49" s="1">
        <f>L45-L47</f>
        <v>0.3111964728167611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167.60362368854229</v>
      </c>
      <c r="K50" s="1" cm="1">
        <f t="array" ref="K50">SUMPRODUCT(("urn"=[2]OUT_PrimaryEnergyCons!$C$4:$C$10000)*1,[2]OUT_PrimaryEnergyCons!I$4:I$10000)</f>
        <v>98.94550350108716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56.314808368860838</v>
      </c>
      <c r="K51" s="1">
        <f t="shared" si="46"/>
        <v>42.689396331202261</v>
      </c>
      <c r="L51" s="1">
        <f t="shared" ref="L51" si="47">SUM(L52:L55)</f>
        <v>36.910768617072989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1.8881627940097803E-3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1.2780070593152281E-3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7.5107637450035211E-4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16.923942391330439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10.286250912415632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10.366695554679765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39.388939952955546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32.401833850262157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26.543291934058644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3.7861780841144966E-5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3.3561465158912879E-5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3.0051960083896022E-5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7.2453169143617101E-5</v>
      </c>
      <c r="L56" s="1" cm="1">
        <f t="array" ref="L56">SUMPRODUCT(("h2"=[2]OUT_PrimaryEnergyCons!$C$4:$C$10000)*1,[2]OUT_PrimaryEnergyCons!J$4:J$10000)</f>
        <v>7.2893619374695488E-5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42.111535345208928</v>
      </c>
      <c r="K57" s="3">
        <f t="shared" si="51"/>
        <v>19.667186083022276</v>
      </c>
      <c r="L57" s="3">
        <f t="shared" si="51"/>
        <v>14.119714610848424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42.111535345208928</v>
      </c>
      <c r="K58" s="1">
        <f t="shared" si="52"/>
        <v>19.667186083022276</v>
      </c>
      <c r="L58" s="1">
        <f t="shared" ref="L58" si="53">SUM(L59:L62)</f>
        <v>14.119714610848424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3.1748556315195829E-5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3.1349691552700163E-5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2.3715854726538352E-5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1.1865401083123758E-4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2.5846084712864101E-4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1.4219102608374219E-4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1.0847395975649158E-4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1.924451488416514E-4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5.9170992662555695E-5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42.111276468682028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19.666703827334754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14.119489532974951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267.16212133855635</v>
      </c>
      <c r="K63" s="3">
        <f t="shared" si="58"/>
        <v>259.98587072740668</v>
      </c>
      <c r="L63" s="3">
        <f t="shared" ref="L63" si="59">SUM(L64,L66,L74,L82,L130,L151,L159,L161,L169,L173,L167)</f>
        <v>264.73904548120692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55.379443437063514</v>
      </c>
      <c r="K64" s="1">
        <f t="shared" si="60"/>
        <v>32.820801358144379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55.379443437063514</v>
      </c>
      <c r="K65" s="1">
        <f>'[2]Electricity and CHPs'!G14</f>
        <v>32.820801358144379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147.55099121703265</v>
      </c>
      <c r="K66" s="1">
        <f t="shared" si="64"/>
        <v>147.66191535483517</v>
      </c>
      <c r="L66" s="1">
        <f t="shared" ref="L66" si="65">SUM(L67:L69)</f>
        <v>147.86377577998371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71.524206751417864</v>
      </c>
      <c r="K67" s="1">
        <f>'[2]Electricity and CHPs'!G15</f>
        <v>72.608853931233639</v>
      </c>
      <c r="L67" s="1">
        <f>'[2]Electricity and CHPs'!H15</f>
        <v>74.778475292619063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63.379645718084582</v>
      </c>
      <c r="K68" s="1">
        <f>'[2]Electricity and CHPs'!G16</f>
        <v>62.29499855033518</v>
      </c>
      <c r="L68" s="1">
        <f>'[2]Electricity and CHPs'!H16</f>
        <v>60.125377697233297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12.647138747530182</v>
      </c>
      <c r="K69" s="1">
        <f>'[2]Electricity and CHPs'!G17</f>
        <v>12.75806287326634</v>
      </c>
      <c r="L69" s="1">
        <f>'[2]Electricity and CHPs'!H17</f>
        <v>12.959922790131357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0.17153013938124656</v>
      </c>
      <c r="K70" s="1">
        <f t="shared" ref="K70:L70" si="71">SUM(K71:K73)</f>
        <v>1.6353560627715192E-2</v>
      </c>
      <c r="L70" s="1">
        <f t="shared" si="71"/>
        <v>0.14559226843166806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2.7546241326403202E-4</v>
      </c>
      <c r="K71" s="1">
        <f>'[2]Electricity and CHPs'!G18</f>
        <v>3.6711552126983529E-4</v>
      </c>
      <c r="L71" s="1">
        <f>'[2]Electricity and CHPs'!H18</f>
        <v>8.5278433504057827E-4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1.4356291631325047E-4</v>
      </c>
      <c r="K72" s="1">
        <f>'[2]Electricity and CHPs'!G28</f>
        <v>1.3200269125088646E-4</v>
      </c>
      <c r="L72" s="1">
        <f>'[2]Electricity and CHPs'!H28</f>
        <v>7.0703961825700808E-5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0.17111111405166929</v>
      </c>
      <c r="K73" s="1">
        <f>'[2]Electricity and CHPs'!G41</f>
        <v>1.5854442415194469E-2</v>
      </c>
      <c r="L73" s="1">
        <f>'[2]Electricity and CHPs'!H41</f>
        <v>0.14466878013480178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0.17153013938124656</v>
      </c>
      <c r="K74" s="1">
        <f t="shared" si="75"/>
        <v>1.6353560627715192E-2</v>
      </c>
      <c r="L74" s="1">
        <f t="shared" ref="L74" si="76">SUM(L75:L77)</f>
        <v>0.14559226843166806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2.7546241326403202E-4</v>
      </c>
      <c r="K75" s="1">
        <f t="shared" si="77"/>
        <v>3.6711552126983529E-4</v>
      </c>
      <c r="L75" s="1">
        <f t="shared" ref="L75" si="78">L71</f>
        <v>8.5278433504057827E-4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1.4356291631325047E-4</v>
      </c>
      <c r="K76" s="1">
        <f>'[2]Electricity and CHPs'!G28</f>
        <v>1.3200269125088646E-4</v>
      </c>
      <c r="L76" s="1">
        <f>'[2]Electricity and CHPs'!H28</f>
        <v>7.0703961825700808E-5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0.17111111405166929</v>
      </c>
      <c r="K77" s="1">
        <f>'[2]Electricity and CHPs'!G41</f>
        <v>1.5854442415194469E-2</v>
      </c>
      <c r="L77" s="1">
        <f>'[2]Electricity and CHPs'!H41</f>
        <v>0.14466878013480178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7.5410846925253647</v>
      </c>
      <c r="K82" s="1">
        <f t="shared" si="82"/>
        <v>11.768069446780606</v>
      </c>
      <c r="L82" s="1">
        <f t="shared" ref="L82" si="83">SUM(L83:L97)</f>
        <v>27.216473770774151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0.67460889181198957</v>
      </c>
      <c r="L83" s="1">
        <f>'[2]Electricity and CHPs'!H21</f>
        <v>12.325383525425075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6.8762775193312146E-4</v>
      </c>
      <c r="K84" s="1">
        <f>'[2]Electricity and CHPs'!G22</f>
        <v>7.7599869226232458E-4</v>
      </c>
      <c r="L84" s="1">
        <f>'[2]Electricity and CHPs'!H22</f>
        <v>8.9418291863683998E-4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4.4794961033385291E-3</v>
      </c>
      <c r="K86" s="1">
        <f>'[2]Electricity and CHPs'!G24</f>
        <v>0.36066488651728679</v>
      </c>
      <c r="L86" s="1">
        <f>'[2]Electricity and CHPs'!H24</f>
        <v>0.17716236326694096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0.33838956264486619</v>
      </c>
      <c r="L87" s="1">
        <f>'[2]Electricity and CHPs'!H29</f>
        <v>1.7166480473620569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0.83209835456847059</v>
      </c>
      <c r="K88" s="1">
        <f>'[2]Electricity and CHPs'!G39</f>
        <v>0.19579061543398252</v>
      </c>
      <c r="L88" s="1">
        <f>'[2]Electricity and CHPs'!H39</f>
        <v>4.3313548474911714E-2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2.592720523347895E-4</v>
      </c>
      <c r="K90" s="1">
        <f>'[2]Electricity and CHPs'!G47</f>
        <v>6.99432984386204E-4</v>
      </c>
      <c r="L90" s="1">
        <f>'[2]Electricity and CHPs'!H47</f>
        <v>2.9094410984020335E-4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4.9527718853897675E-3</v>
      </c>
      <c r="K91" s="1">
        <f>'[2]Electricity and CHPs'!G48</f>
        <v>1.8221528890115198E-3</v>
      </c>
      <c r="L91" s="1">
        <f>'[2]Electricity and CHPs'!H48</f>
        <v>4.034506303752556E-4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1.3864792310299898E-4</v>
      </c>
      <c r="K92" s="1">
        <f>'[2]Electricity and CHPs'!G49</f>
        <v>1.3996138232912791E-4</v>
      </c>
      <c r="L92" s="1">
        <f>'[2]Electricity and CHPs'!H49</f>
        <v>1.3542357575822774E-4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1.2295332899332214</v>
      </c>
      <c r="K93" s="1">
        <f>'[2]Electricity and CHPs'!G51</f>
        <v>4.1559708933501884</v>
      </c>
      <c r="L93" s="1">
        <f>'[2]Electricity and CHPs'!H51</f>
        <v>3.341378713648802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9.0259638634344408E-4</v>
      </c>
      <c r="K94" s="1">
        <f>'[2]Electricity and CHPs'!G52</f>
        <v>2.1993364186985347E-3</v>
      </c>
      <c r="L94" s="1">
        <f>'[2]Electricity and CHPs'!H52</f>
        <v>1.3425170494082248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1.105938949128318</v>
      </c>
      <c r="K95" s="1">
        <f>'[2]Electricity and CHPs'!G54</f>
        <v>1.1059389323936908</v>
      </c>
      <c r="L95" s="1">
        <f>'[2]Electricity and CHPs'!H54</f>
        <v>1.105938946231448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4.361723987659591</v>
      </c>
      <c r="K96" s="1">
        <f>'[2]Electricity and CHPs'!G55</f>
        <v>4.9282890240152373</v>
      </c>
      <c r="L96" s="1">
        <f>'[2]Electricity and CHPs'!H55</f>
        <v>1.239041419818499E-4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3.6969913332090404E-4</v>
      </c>
      <c r="K97" s="1">
        <f>'[2]Electricity and CHPs'!G58</f>
        <v>2.7797582466767652E-3</v>
      </c>
      <c r="L97" s="1">
        <f>'[2]Electricity and CHPs'!H58</f>
        <v>7.1622836715800986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6.3283823224348073</v>
      </c>
      <c r="K98" s="1">
        <f t="shared" si="88"/>
        <v>10.605191038694752</v>
      </c>
      <c r="L98" s="1">
        <f t="shared" ref="L98" si="89">L82-L114</f>
        <v>26.034633858156578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0.67100624630458239</v>
      </c>
      <c r="L99" s="1">
        <f t="shared" ref="L99" si="91">L83-L115</f>
        <v>12.289554748766696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6.7621954238009281E-4</v>
      </c>
      <c r="K100" s="1">
        <f t="shared" si="92"/>
        <v>7.7185459004789378E-4</v>
      </c>
      <c r="L100" s="1">
        <f t="shared" ref="L100" si="93">L84-L116</f>
        <v>8.9158360965651575E-4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4.4051782328116407E-3</v>
      </c>
      <c r="K102" s="1">
        <f t="shared" si="96"/>
        <v>0.35873881090686754</v>
      </c>
      <c r="L102" s="1">
        <f t="shared" ref="L102" si="97">L86-L118</f>
        <v>0.17664736827853608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0.33658244499134471</v>
      </c>
      <c r="L103" s="1">
        <f t="shared" ref="L103" si="99">L87-L119</f>
        <v>1.7116579065390063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0.81829327999002233</v>
      </c>
      <c r="K104" s="1">
        <f t="shared" si="100"/>
        <v>0.19474502562684087</v>
      </c>
      <c r="L104" s="1">
        <f t="shared" ref="L104" si="101">L88-L120</f>
        <v>4.3187639901650018E-2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2.5497055360097055E-4</v>
      </c>
      <c r="K106" s="1">
        <f t="shared" si="104"/>
        <v>6.956977696128511E-4</v>
      </c>
      <c r="L106" s="1">
        <f t="shared" ref="L106" si="105">L90-L122</f>
        <v>2.9009836159147483E-4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4.8706020494894116E-3</v>
      </c>
      <c r="K107" s="1">
        <f t="shared" si="106"/>
        <v>1.8124219604704298E-3</v>
      </c>
      <c r="L107" s="1">
        <f t="shared" ref="L107" si="107">L91-L123</f>
        <v>4.0227783583311587E-4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1.3634766026979521E-4</v>
      </c>
      <c r="K108" s="1">
        <f t="shared" si="108"/>
        <v>1.3921393999420081E-4</v>
      </c>
      <c r="L108" s="1">
        <f t="shared" ref="L108" si="109">L92-L124</f>
        <v>1.3502991165519095E-4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1.2091345009306693</v>
      </c>
      <c r="K109" s="1">
        <f t="shared" si="110"/>
        <v>4.1337765670530251</v>
      </c>
      <c r="L109" s="1">
        <f t="shared" ref="L109" si="111">L93-L125</f>
        <v>3.3316656275273493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8.8762170172918215E-4</v>
      </c>
      <c r="K110" s="1">
        <f t="shared" si="112"/>
        <v>2.1875911992621008E-3</v>
      </c>
      <c r="L110" s="1">
        <f t="shared" ref="L110" si="113">L94-L126</f>
        <v>1.338614473604065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4.2893600361992199</v>
      </c>
      <c r="K112" s="1">
        <f t="shared" si="116"/>
        <v>4.9019702509793772</v>
      </c>
      <c r="L112" s="1">
        <f t="shared" ref="L112" si="117">L96-L128</f>
        <v>1.235439638323458E-4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3.6356557461469848E-4</v>
      </c>
      <c r="K113" s="1">
        <f t="shared" si="118"/>
        <v>2.7649133733277506E-3</v>
      </c>
      <c r="L113" s="1">
        <f t="shared" ref="L113" si="119">L97-L129</f>
        <v>7.1414635598567067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1.212702370090557</v>
      </c>
      <c r="K114" s="1">
        <f t="shared" si="120"/>
        <v>1.1628784080858532</v>
      </c>
      <c r="L114" s="1">
        <f t="shared" ref="L114" si="121">SUM(L115:L129)</f>
        <v>1.1818399126175729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3.602645507407218E-3</v>
      </c>
      <c r="L115" s="1">
        <f>'[2]Electricity and CHPs_IN'!R$23/SUM('[2]Electricity and CHPs_IN'!R$22:R$23)*L83</f>
        <v>3.5828776658379753E-2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1.1408209553028653E-5</v>
      </c>
      <c r="K116" s="1">
        <f>'[2]Electricity and CHPs_IN'!Q$23/SUM('[2]Electricity and CHPs_IN'!Q$22:Q$23)*K84</f>
        <v>4.1441022144307498E-6</v>
      </c>
      <c r="L116" s="1">
        <f>'[2]Electricity and CHPs_IN'!R$23/SUM('[2]Electricity and CHPs_IN'!R$22:R$23)*L84</f>
        <v>2.5993089803242118E-6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7.4317870526888652E-5</v>
      </c>
      <c r="K118" s="1">
        <f>'[2]Electricity and CHPs_IN'!Q$23/SUM('[2]Electricity and CHPs_IN'!Q$22:Q$23)*K86</f>
        <v>1.9260756104192587E-3</v>
      </c>
      <c r="L118" s="1">
        <f>'[2]Electricity and CHPs_IN'!R$23/SUM('[2]Electricity and CHPs_IN'!R$22:R$23)*L86</f>
        <v>5.1499498840487862E-4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1.8071176535214978E-3</v>
      </c>
      <c r="L119" s="1">
        <f>'[2]Electricity and CHPs_IN'!R$23/SUM('[2]Electricity and CHPs_IN'!R$22:R$23)*L87</f>
        <v>4.9901408230505883E-3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1.3805074578448243E-2</v>
      </c>
      <c r="K120" s="1">
        <f>'[2]Electricity and CHPs_IN'!Q$23/SUM('[2]Electricity and CHPs_IN'!Q$22:Q$23)*K88</f>
        <v>1.0455898071416367E-3</v>
      </c>
      <c r="L120" s="1">
        <f>'[2]Electricity and CHPs_IN'!R$23/SUM('[2]Electricity and CHPs_IN'!R$22:R$23)*L88</f>
        <v>1.2590857326169865E-4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4.301498733818946E-6</v>
      </c>
      <c r="K122" s="1">
        <f>'[2]Electricity and CHPs_IN'!Q$23/SUM('[2]Electricity and CHPs_IN'!Q$22:Q$23)*K90</f>
        <v>3.7352147733529137E-6</v>
      </c>
      <c r="L122" s="1">
        <f>'[2]Electricity and CHPs_IN'!R$23/SUM('[2]Electricity and CHPs_IN'!R$22:R$23)*L90</f>
        <v>8.4574824872853167E-7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8.2169835900355978E-5</v>
      </c>
      <c r="K123" s="1">
        <f>'[2]Electricity and CHPs_IN'!Q$23/SUM('[2]Electricity and CHPs_IN'!Q$22:Q$23)*K91</f>
        <v>9.7309285410900747E-6</v>
      </c>
      <c r="L123" s="1">
        <f>'[2]Electricity and CHPs_IN'!R$23/SUM('[2]Electricity and CHPs_IN'!R$22:R$23)*L91</f>
        <v>1.1727945421397366E-6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2.300262833203761E-6</v>
      </c>
      <c r="K124" s="1">
        <f>'[2]Electricity and CHPs_IN'!Q$23/SUM('[2]Electricity and CHPs_IN'!Q$22:Q$23)*K92</f>
        <v>7.4744233492709966E-7</v>
      </c>
      <c r="L124" s="1">
        <f>'[2]Electricity and CHPs_IN'!R$23/SUM('[2]Electricity and CHPs_IN'!R$22:R$23)*L92</f>
        <v>3.9366410303677547E-7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2.0398789002552018E-2</v>
      </c>
      <c r="K125" s="1">
        <f>'[2]Electricity and CHPs_IN'!Q$23/SUM('[2]Electricity and CHPs_IN'!Q$22:Q$23)*K93</f>
        <v>2.2194326297163579E-2</v>
      </c>
      <c r="L125" s="1">
        <f>'[2]Electricity and CHPs_IN'!R$23/SUM('[2]Electricity and CHPs_IN'!R$22:R$23)*L93</f>
        <v>9.7130861214526285E-3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1.497468461426191E-5</v>
      </c>
      <c r="K126" s="1">
        <f>'[2]Electricity and CHPs_IN'!Q$23/SUM('[2]Electricity and CHPs_IN'!Q$22:Q$23)*K94</f>
        <v>1.1745219436433963E-5</v>
      </c>
      <c r="L126" s="1">
        <f>'[2]Electricity and CHPs_IN'!R$23/SUM('[2]Electricity and CHPs_IN'!R$22:R$23)*L94</f>
        <v>3.9025758041598443E-3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1.105938949128318</v>
      </c>
      <c r="K127" s="1">
        <f t="shared" si="123"/>
        <v>1.1059389323936908</v>
      </c>
      <c r="L127" s="1">
        <f t="shared" ref="L127" si="124">L95</f>
        <v>1.105938946231448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7.2363951460370918E-2</v>
      </c>
      <c r="K128" s="1">
        <f>'[2]Electricity and CHPs_IN'!Q$23/SUM('[2]Electricity and CHPs_IN'!Q$22:Q$23)*K96</f>
        <v>2.6318773035860017E-2</v>
      </c>
      <c r="L128" s="1">
        <f>'[2]Electricity and CHPs_IN'!R$23/SUM('[2]Electricity and CHPs_IN'!R$22:R$23)*L96</f>
        <v>3.6017814950409598E-7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6.1335587062055554E-6</v>
      </c>
      <c r="K129" s="1">
        <f>'[2]Electricity and CHPs_IN'!Q$23/SUM('[2]Electricity and CHPs_IN'!Q$22:Q$23)*K97</f>
        <v>1.4844873349014802E-5</v>
      </c>
      <c r="L129" s="1">
        <f>'[2]Electricity and CHPs_IN'!R$23/SUM('[2]Electricity and CHPs_IN'!R$22:R$23)*L97</f>
        <v>2.0820111723391856E-2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8.8961416607552177</v>
      </c>
      <c r="K130" s="1">
        <f t="shared" si="125"/>
        <v>9.0717783457153285</v>
      </c>
      <c r="L130" s="1">
        <f t="shared" ref="L130" si="126">SUM(L131:L136)</f>
        <v>9.4343973686794307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7.4918604571863243</v>
      </c>
      <c r="K131" s="1">
        <f>'[2]Electricity and CHPs'!G19</f>
        <v>7.6680262338379794</v>
      </c>
      <c r="L131" s="1">
        <f>'[2]Electricity and CHPs'!H19</f>
        <v>8.0332769413989222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1.4039881512718659</v>
      </c>
      <c r="K133" s="1">
        <f>'[2]Electricity and CHPs'!G26</f>
        <v>1.4035768979459864</v>
      </c>
      <c r="L133" s="1">
        <f>'[2]Electricity and CHPs'!H26</f>
        <v>1.4010636456175209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2.930522970280162E-4</v>
      </c>
      <c r="K135" s="1">
        <f>'[2]Electricity and CHPs'!G44</f>
        <v>1.7521393136151045E-4</v>
      </c>
      <c r="L135" s="1">
        <f>'[2]Electricity and CHPs'!H44</f>
        <v>5.678166298744474E-5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4.4479243042290948</v>
      </c>
      <c r="K137" s="1">
        <f t="shared" si="128"/>
        <v>4.5358015658919832</v>
      </c>
      <c r="L137" s="1">
        <f t="shared" ref="L137" si="129">SUM(L138:L141)</f>
        <v>4.7171702935082216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3.7459302285931617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3.8340131169189902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4.0166384706994611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0.70199407563593297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0.70178844897299308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0.70053182280876047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4.4482173565261238</v>
      </c>
      <c r="K144" s="1">
        <f t="shared" si="130"/>
        <v>4.5359767798233435</v>
      </c>
      <c r="L144" s="1">
        <f t="shared" ref="L144" si="131">SUM(L145:L150)</f>
        <v>4.7172270751712091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3.7459302285931626</v>
      </c>
      <c r="K145" s="1">
        <f t="shared" si="132"/>
        <v>3.8340131169189893</v>
      </c>
      <c r="L145" s="1">
        <f t="shared" ref="L145" si="133">L131-L138</f>
        <v>4.0166384706994611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0.70199407563593297</v>
      </c>
      <c r="K147" s="1">
        <f t="shared" si="136"/>
        <v>0.70178844897299331</v>
      </c>
      <c r="L147" s="1">
        <f t="shared" ref="L147" si="137">L133-L140</f>
        <v>0.70053182280876047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2.930522970280162E-4</v>
      </c>
      <c r="K149" s="1">
        <f t="shared" si="140"/>
        <v>1.7521393136151045E-4</v>
      </c>
      <c r="L149" s="1">
        <f t="shared" ref="L149" si="141">L135-L142</f>
        <v>5.678166298744474E-5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3.4849104942517335</v>
      </c>
      <c r="K151" s="1">
        <f t="shared" si="147"/>
        <v>4.5422419952732946</v>
      </c>
      <c r="L151" s="1">
        <f t="shared" ref="L151" si="148">SUM(L152:L158)</f>
        <v>5.8867222961735628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1.1162462605462691</v>
      </c>
      <c r="K152" s="1">
        <f>'[2]Electricity and CHPs'!G25</f>
        <v>1.0636634510886405</v>
      </c>
      <c r="L152" s="1">
        <f>'[2]Electricity and CHPs'!H25</f>
        <v>1.9694886601451072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2.3676515892441223</v>
      </c>
      <c r="K154" s="1">
        <f>'[2]Electricity and CHPs'!G42</f>
        <v>3.477873825457654</v>
      </c>
      <c r="L154" s="1">
        <f>'[2]Electricity and CHPs'!H42</f>
        <v>3.9168509554725319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2.5462238712308676E-4</v>
      </c>
      <c r="K156" s="1">
        <f>'[2]Electricity and CHPs'!G50</f>
        <v>2.018421412281303E-4</v>
      </c>
      <c r="L156" s="1">
        <f>'[2]Electricity and CHPs'!H50</f>
        <v>1.1760103177995654E-4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4.9919112523521387E-4</v>
      </c>
      <c r="K157" s="1">
        <f>'[2]Electricity and CHPs'!G53</f>
        <v>3.0133707349227107E-4</v>
      </c>
      <c r="L157" s="1">
        <f>'[2]Electricity and CHPs'!H53</f>
        <v>1.9659283737437247E-4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2.5883094898348195E-4</v>
      </c>
      <c r="K158" s="1">
        <f>'[2]Electricity and CHPs'!G56</f>
        <v>2.0153951227966352E-4</v>
      </c>
      <c r="L158" s="1">
        <f>'[2]Electricity and CHPs'!H56</f>
        <v>6.8486686768716475E-5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2.5788199211701577</v>
      </c>
      <c r="K159" s="1">
        <f t="shared" si="149"/>
        <v>2.5788210604815029</v>
      </c>
      <c r="L159" s="1">
        <f t="shared" si="149"/>
        <v>3.1828657413363497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2.5788199211701577</v>
      </c>
      <c r="K160" s="1">
        <f>'[2]Electricity and CHPs'!G33</f>
        <v>2.5788210604815029</v>
      </c>
      <c r="L160" s="1">
        <f>'[2]Electricity and CHPs'!H33</f>
        <v>3.1828657413363497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40.927014507624676</v>
      </c>
      <c r="K161" s="1">
        <f t="shared" si="150"/>
        <v>50.878560366721842</v>
      </c>
      <c r="L161" s="1">
        <f t="shared" ref="L161" si="151">SUM(L162:L166)</f>
        <v>68.383968146391382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1.3197071078785989</v>
      </c>
      <c r="K162" s="1">
        <f>'[2]Electricity and CHPs'!G34</f>
        <v>1.9114828321380319</v>
      </c>
      <c r="L162" s="1">
        <f>'[2]Electricity and CHPs'!H34</f>
        <v>14.185829935306401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19.69301970430017</v>
      </c>
      <c r="K163" s="1">
        <f>'[2]Electricity and CHPs'!G35</f>
        <v>27.988785837279867</v>
      </c>
      <c r="L163" s="1">
        <f>'[2]Electricity and CHPs'!H35</f>
        <v>30.917032778647435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4.6113655448380744</v>
      </c>
      <c r="K164" s="1">
        <f>'[2]Electricity and CHPs'!G36</f>
        <v>4.8947653270779385</v>
      </c>
      <c r="L164" s="1">
        <f>'[2]Electricity and CHPs'!H36</f>
        <v>5.5148853620020768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4.017455924382455</v>
      </c>
      <c r="K165" s="1">
        <f>'[2]Electricity and CHPs'!G37</f>
        <v>4.222387175787075</v>
      </c>
      <c r="L165" s="1">
        <f>'[2]Electricity and CHPs'!H37</f>
        <v>4.6641428475600186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11.285466226225378</v>
      </c>
      <c r="K166" s="1">
        <f>'[2]Electricity and CHPs'!G38</f>
        <v>11.861139194438925</v>
      </c>
      <c r="L166" s="1">
        <f>'[2]Electricity and CHPs'!H38</f>
        <v>13.102077222875451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5.9631601870660089E-4</v>
      </c>
      <c r="L167" s="1">
        <f>'[2]Electricity and CHPs'!H32</f>
        <v>3.8072967527247423E-3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5.9631601870660089E-4</v>
      </c>
      <c r="L168" s="1">
        <f t="shared" ref="L168" si="156">L167</f>
        <v>3.8072967527247423E-3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0.63218526875179171</v>
      </c>
      <c r="K173" s="1">
        <f t="shared" si="160"/>
        <v>0.64673292280817063</v>
      </c>
      <c r="L173" s="1">
        <f t="shared" ref="L173" si="161">SUM(L174:L180)</f>
        <v>2.6214428126839251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9.3708126547702294E-4</v>
      </c>
      <c r="K174" s="1">
        <f>'[2]Electricity and CHPs'!G70</f>
        <v>4.0830097339785977E-4</v>
      </c>
      <c r="L174" s="1">
        <f>'[2]Electricity and CHPs'!H70</f>
        <v>9.4498685793720838E-2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3.8199877882230386E-2</v>
      </c>
      <c r="K175" s="1">
        <f>'[2]Electricity and CHPs'!G71</f>
        <v>3.8207503464767104E-2</v>
      </c>
      <c r="L175" s="1">
        <f>'[2]Electricity and CHPs'!H71</f>
        <v>0.32309254406168636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6.2242600566983192E-2</v>
      </c>
      <c r="K176" s="1">
        <f>'[2]Electricity and CHPs'!G72</f>
        <v>1.773798218007357E-2</v>
      </c>
      <c r="L176" s="1">
        <f>'[2]Electricity and CHPs'!H72</f>
        <v>0.40273163347552599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0.21516585414988293</v>
      </c>
      <c r="K177" s="1">
        <f>'[2]Electricity and CHPs'!G73</f>
        <v>0.32306867628509306</v>
      </c>
      <c r="L177" s="1">
        <f>'[2]Electricity and CHPs'!H73</f>
        <v>0.76166521553576794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0.13675275003853424</v>
      </c>
      <c r="K178" s="1">
        <f>'[2]Electricity and CHPs'!G74</f>
        <v>0.11634441213018834</v>
      </c>
      <c r="L178" s="1">
        <f>'[2]Electricity and CHPs'!H74</f>
        <v>0.46658459343267944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4.7592049662402332E-2</v>
      </c>
      <c r="K179" s="1">
        <f>'[2]Electricity and CHPs'!G75</f>
        <v>4.0337645421307494E-2</v>
      </c>
      <c r="L179" s="1">
        <f>'[2]Electricity and CHPs'!H75</f>
        <v>0.13743835945824878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0.13129505518628165</v>
      </c>
      <c r="K180" s="1">
        <f>'[2]Electricity and CHPs'!G76</f>
        <v>0.11062840235334322</v>
      </c>
      <c r="L180" s="1">
        <f>'[2]Electricity and CHPs'!H76</f>
        <v>0.43543178092629553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43.18065337869411</v>
      </c>
      <c r="K181" s="3">
        <f t="shared" si="162"/>
        <v>50.100346503391037</v>
      </c>
      <c r="L181" s="3">
        <f t="shared" ref="L181" si="163">SUM(L182,L233)</f>
        <v>49.070046192498992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26.099179705791634</v>
      </c>
      <c r="K182" s="1">
        <f t="shared" si="164"/>
        <v>25.695287717110247</v>
      </c>
      <c r="L182" s="1">
        <f t="shared" ref="L182" si="165">L183+L210</f>
        <v>28.067992465110525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15.272419640488964</v>
      </c>
      <c r="K183" s="1">
        <f t="shared" si="166"/>
        <v>16.011671279775207</v>
      </c>
      <c r="L183" s="1">
        <f t="shared" ref="L183" si="167">SUM(L185,L189,L190,L198,L199,L207,L209)</f>
        <v>19.195418562590497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7.383235696110025E-4</v>
      </c>
      <c r="K184" s="1">
        <f t="shared" si="168"/>
        <v>6.788709835759874E-4</v>
      </c>
      <c r="L184" s="1">
        <f t="shared" si="168"/>
        <v>3.6362037510360442E-4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7.383235696110025E-4</v>
      </c>
      <c r="K185" s="1">
        <f>'[2]Electricity and CHPs'!G$94</f>
        <v>6.788709835759874E-4</v>
      </c>
      <c r="L185" s="1">
        <f>'[2]Electricity and CHPs'!H$94</f>
        <v>3.6362037510360442E-4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7.383235696110025E-4</v>
      </c>
      <c r="K186" s="1">
        <f t="shared" si="169"/>
        <v>6.788709835759874E-4</v>
      </c>
      <c r="L186" s="1">
        <f t="shared" ref="L186" si="170">L185-L187</f>
        <v>3.6362037510360442E-4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9.5289330068703045E-3</v>
      </c>
      <c r="K188" s="1">
        <f t="shared" si="173"/>
        <v>1.1945179011285691</v>
      </c>
      <c r="L188" s="1">
        <f t="shared" ref="L188" si="174">SUM(L189:L190)</f>
        <v>2.6453996811198697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9.5289330068703045E-3</v>
      </c>
      <c r="K189" s="1">
        <f>'[2]Electricity and CHPs'!G$91</f>
        <v>0.76307120875636436</v>
      </c>
      <c r="L189" s="1">
        <f>'[2]Electricity and CHPs'!H$91</f>
        <v>0.37084101836514333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0.43144669237220484</v>
      </c>
      <c r="L190" s="1">
        <f>'[2]Electricity and CHPs'!H$95</f>
        <v>2.2745586627547265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9.370841562402657E-3</v>
      </c>
      <c r="K191" s="1">
        <f t="shared" si="175"/>
        <v>1.1881387611524277</v>
      </c>
      <c r="L191" s="1">
        <f t="shared" ref="L191" si="176">SUM(L192:L193)</f>
        <v>2.6377097431839447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9.370841562402657E-3</v>
      </c>
      <c r="K192" s="1">
        <f t="shared" si="177"/>
        <v>0.75899614378846281</v>
      </c>
      <c r="L192" s="1">
        <f t="shared" ref="L192" si="178">L189-L195</f>
        <v>0.36976301701976022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0.42914261736396492</v>
      </c>
      <c r="L193" s="1">
        <f t="shared" ref="L193" si="180">L190-L196</f>
        <v>2.2679467261641846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1.5809144446764676E-4</v>
      </c>
      <c r="K194" s="1">
        <f t="shared" si="181"/>
        <v>6.3791399761414418E-3</v>
      </c>
      <c r="L194" s="1">
        <f t="shared" ref="L194" si="182">SUM(L195:L196)</f>
        <v>7.6899379359251238E-3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1.5809144446764676E-4</v>
      </c>
      <c r="K195" s="1">
        <f t="shared" si="183"/>
        <v>4.0750649679015295E-3</v>
      </c>
      <c r="L195" s="1">
        <f t="shared" ref="L195" si="184">L189*IFERROR(L118/L86,0)</f>
        <v>1.0780013453830916E-3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2.3040750082399123E-3</v>
      </c>
      <c r="L196" s="1">
        <f t="shared" ref="L196" si="185">L190*IFERROR(L119/L87,0)</f>
        <v>6.6119365905420325E-3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12.342947289955054</v>
      </c>
      <c r="K197" s="1">
        <f t="shared" si="186"/>
        <v>12.034787179025596</v>
      </c>
      <c r="L197" s="1">
        <f t="shared" ref="L197" si="187">SUM(L198:L199)</f>
        <v>11.399072648218281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12.342947289955054</v>
      </c>
      <c r="K198" s="1">
        <f>'[2]Electricity and CHPs'!G$93-K199</f>
        <v>12.034787179025596</v>
      </c>
      <c r="L198" s="1">
        <f>'[2]Electricity and CHPs'!H$93-L199</f>
        <v>11.399072648218281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6.1714736449775272</v>
      </c>
      <c r="K200" s="1">
        <f t="shared" si="188"/>
        <v>6.017393589512797</v>
      </c>
      <c r="L200" s="1">
        <f t="shared" ref="L200" si="189">SUM(L201:L202)</f>
        <v>5.6995363241091406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6.1714736449775272</v>
      </c>
      <c r="K201" s="1">
        <f t="shared" si="190"/>
        <v>6.017393589512797</v>
      </c>
      <c r="L201" s="1">
        <f t="shared" ref="L201" si="191">L198*L140/L133</f>
        <v>5.6995363241091406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6.1714736449775272</v>
      </c>
      <c r="K203" s="1">
        <f t="shared" si="194"/>
        <v>6.0173935895127988</v>
      </c>
      <c r="L203" s="1">
        <f t="shared" ref="L203" si="195">SUM(L204:L205)</f>
        <v>5.6995363241091406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6.1714736449775272</v>
      </c>
      <c r="K204" s="1">
        <f t="shared" si="196"/>
        <v>6.0173935895127988</v>
      </c>
      <c r="L204" s="1">
        <f t="shared" ref="L204" si="197">L198-L201</f>
        <v>5.6995363241091406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2.9192050939574279</v>
      </c>
      <c r="K206" s="1">
        <f t="shared" si="199"/>
        <v>2.781687328637465</v>
      </c>
      <c r="L206" s="1">
        <f t="shared" si="199"/>
        <v>5.1505826128772423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2.9192050939574279</v>
      </c>
      <c r="K207" s="1">
        <f>'[2]Electricity and CHPs'!G$92</f>
        <v>2.781687328637465</v>
      </c>
      <c r="L207" s="1">
        <f>'[2]Electricity and CHPs'!H$92</f>
        <v>5.1505826128772423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10.826760065302668</v>
      </c>
      <c r="K210" s="1">
        <f t="shared" si="201"/>
        <v>9.68361643733504</v>
      </c>
      <c r="L210" s="1">
        <f t="shared" ref="L210" si="202">SUM(L211,L217,L219,L225,L227,L229,L231)</f>
        <v>8.8725739025200276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3.3763856933662275</v>
      </c>
      <c r="K211" s="1">
        <f t="shared" si="203"/>
        <v>3.3763750668508705</v>
      </c>
      <c r="L211" s="1">
        <f t="shared" si="203"/>
        <v>2.1265826695297809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3.3763856933662275</v>
      </c>
      <c r="K212" s="1">
        <f>'[2]Electricity and CHPs'!G$97+K216</f>
        <v>3.3763750668508705</v>
      </c>
      <c r="L212" s="1">
        <f>'[2]Electricity and CHPs'!H$97+L216</f>
        <v>2.1265826695297809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2.4746111001981959</v>
      </c>
      <c r="K213" s="1">
        <f t="shared" si="204"/>
        <v>2.4746006314342366</v>
      </c>
      <c r="L213" s="1">
        <f t="shared" si="204"/>
        <v>1.2248078630702761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2.4746111001981959</v>
      </c>
      <c r="K214" s="1">
        <f t="shared" si="205"/>
        <v>2.4746006314342366</v>
      </c>
      <c r="L214" s="1">
        <f t="shared" ref="L214" si="206">L212-L216</f>
        <v>1.2248078630702761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0.90177459316803144</v>
      </c>
      <c r="K215" s="1">
        <f t="shared" si="207"/>
        <v>0.90177443541663405</v>
      </c>
      <c r="L215" s="1">
        <f t="shared" si="207"/>
        <v>0.90177480645950481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0.90177459316803144</v>
      </c>
      <c r="K216" s="1">
        <f>'[2]Electricity and CHPs'!G$98</f>
        <v>0.90177443541663405</v>
      </c>
      <c r="L216" s="1">
        <f>'[2]Electricity and CHPs'!H$98</f>
        <v>0.90177480645950481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1.3002927785801472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1.3002927785801472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6.1074296580244974E-5</v>
      </c>
      <c r="K219" s="1">
        <f t="shared" si="209"/>
        <v>6.7052209403781798E-5</v>
      </c>
      <c r="L219" s="1">
        <f t="shared" si="209"/>
        <v>3.7827983070477117E-5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6.1074296580244974E-5</v>
      </c>
      <c r="K220" s="1">
        <f>'[2]Electricity and CHPs'!G$100</f>
        <v>6.7052209403781798E-5</v>
      </c>
      <c r="L220" s="1">
        <f>'[2]Electricity and CHPs'!H$100</f>
        <v>3.7827983070477117E-5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6.1074296580244974E-5</v>
      </c>
      <c r="K221" s="1">
        <f t="shared" si="210"/>
        <v>6.7052209403781798E-5</v>
      </c>
      <c r="L221" s="1">
        <f t="shared" si="210"/>
        <v>3.7827983070477117E-5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6.1074296580244974E-5</v>
      </c>
      <c r="K222" s="1">
        <f t="shared" si="211"/>
        <v>6.7052209403781798E-5</v>
      </c>
      <c r="L222" s="1">
        <f t="shared" ref="L222" si="212">L220-L224</f>
        <v>3.7827983070477117E-5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0.56480518451260797</v>
      </c>
      <c r="K225" s="1">
        <f t="shared" si="214"/>
        <v>0.43703854558187089</v>
      </c>
      <c r="L225" s="1">
        <f t="shared" si="214"/>
        <v>0.26167283934386659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0.56480518451260797</v>
      </c>
      <c r="K226" s="1">
        <f>'[2]Electricity and CHPs'!G$101</f>
        <v>0.43703854558187089</v>
      </c>
      <c r="L226" s="1">
        <f>'[2]Electricity and CHPs'!H$101</f>
        <v>0.26167283934386659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7.2384505023674357E-6</v>
      </c>
      <c r="K227" s="1">
        <f t="shared" si="215"/>
        <v>7.3268788878549504E-6</v>
      </c>
      <c r="L227" s="1">
        <f t="shared" si="215"/>
        <v>7.4158374867036142E-6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7.2384505023674357E-6</v>
      </c>
      <c r="K228" s="1">
        <f>'[2]Electricity and CHPs'!G$102</f>
        <v>7.3268788878549504E-6</v>
      </c>
      <c r="L228" s="1">
        <f>'[2]Electricity and CHPs'!H$102</f>
        <v>7.4158374867036142E-6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1.8536329596347912E-5</v>
      </c>
      <c r="L229" s="1">
        <f t="shared" si="216"/>
        <v>1.9563380106458115E-5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1.8536329596347912E-5</v>
      </c>
      <c r="L230" s="1">
        <f>'[2]Electricity and CHPs'!H$90</f>
        <v>1.9563380106458115E-5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5.5852080960966033</v>
      </c>
      <c r="K231" s="1">
        <f t="shared" si="217"/>
        <v>5.8701099094844107</v>
      </c>
      <c r="L231" s="1">
        <f t="shared" si="217"/>
        <v>6.4842535864457167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5.5852080960966033</v>
      </c>
      <c r="K232" s="1">
        <f>'[2]Electricity and CHPs'!G$123</f>
        <v>5.8701099094844107</v>
      </c>
      <c r="L232" s="1">
        <f>'[2]Electricity and CHPs'!H$123</f>
        <v>6.4842535864457167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17.081473672902476</v>
      </c>
      <c r="K233" s="1">
        <f t="shared" si="218"/>
        <v>24.405058786280787</v>
      </c>
      <c r="L233" s="1">
        <f t="shared" ref="L233" si="219">SUM(L234,L240,L273,L282,L288)</f>
        <v>21.002053727388464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0.84836796541420356</v>
      </c>
      <c r="K234" s="1">
        <f t="shared" si="220"/>
        <v>3.5144859007418962E-2</v>
      </c>
      <c r="L234" s="1">
        <f t="shared" si="220"/>
        <v>0.32069017297891106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0.84836796541420356</v>
      </c>
      <c r="K235" s="1">
        <f>'[2]Electricity and CHPs'!G$104</f>
        <v>3.5144859007418962E-2</v>
      </c>
      <c r="L235" s="1">
        <f>'[2]Electricity and CHPs'!H$104</f>
        <v>0.32069017297891106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0.84836796541420356</v>
      </c>
      <c r="K236" s="1">
        <f t="shared" si="221"/>
        <v>3.5144859007418962E-2</v>
      </c>
      <c r="L236" s="1">
        <f t="shared" si="221"/>
        <v>0.32069017297891106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0.84836796541420356</v>
      </c>
      <c r="K237" s="1">
        <f t="shared" si="222"/>
        <v>3.5144859007418962E-2</v>
      </c>
      <c r="L237" s="1">
        <f t="shared" ref="L237" si="223">L235-L239</f>
        <v>0.32069017297891106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11.220476725430917</v>
      </c>
      <c r="K240" s="1">
        <f t="shared" si="227"/>
        <v>17.010353509669578</v>
      </c>
      <c r="L240" s="1">
        <f t="shared" ref="L240" si="228">SUM(L241:L250)</f>
        <v>12.39460887363748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1.3542329100188901</v>
      </c>
      <c r="K241" s="1">
        <f>'[2]Electricity and CHPs'!G$103-K242</f>
        <v>0.22175403634578206</v>
      </c>
      <c r="L241" s="1">
        <f>'[2]Electricity and CHPs'!H$103-L242</f>
        <v>4.787286936700777E-2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1.2309475879197581E-4</v>
      </c>
      <c r="K243" s="1">
        <f>'[2]Electricity and CHPs'!G$107</f>
        <v>3.1442400215526631E-4</v>
      </c>
      <c r="L243" s="1">
        <f>'[2]Electricity and CHPs'!H$107</f>
        <v>1.1739850046183642E-4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1.1523570227733837E-2</v>
      </c>
      <c r="K244" s="1">
        <f>'[2]Electricity and CHPs'!G$109</f>
        <v>4.3885702321776613E-3</v>
      </c>
      <c r="L244" s="1">
        <f>'[2]Electricity and CHPs'!H$109</f>
        <v>1.1473088657799424E-3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2.5120968247072146</v>
      </c>
      <c r="K246" s="1">
        <f>'[2]Electricity and CHPs'!G$112</f>
        <v>8.3847350502908</v>
      </c>
      <c r="L246" s="1">
        <f>'[2]Electricity and CHPs'!H$112</f>
        <v>9.2600051159963375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1.1649102591496598</v>
      </c>
      <c r="K248" s="1">
        <f>'[2]Electricity and CHPs'!G$115</f>
        <v>1.0059076362439967</v>
      </c>
      <c r="L248" s="1">
        <f>'[2]Electricity and CHPs'!H$115</f>
        <v>1.0059076488301397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6.1774800659248594</v>
      </c>
      <c r="K249" s="1">
        <f>'[2]Electricity and CHPs'!G$116</f>
        <v>7.3924335360228612</v>
      </c>
      <c r="L249" s="1">
        <f>'[2]Electricity and CHPs'!H$116</f>
        <v>1.8585621297277508E-4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1.1000064376679361E-4</v>
      </c>
      <c r="K250" s="1">
        <f>'[2]Electricity and CHPs'!G$118</f>
        <v>8.2025653180625984E-4</v>
      </c>
      <c r="L250" s="1">
        <f>'[2]Electricity and CHPs'!H$118</f>
        <v>2.0793726758647804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9.8887378164787361</v>
      </c>
      <c r="K251" s="1">
        <f t="shared" si="229"/>
        <v>15.91897658044077</v>
      </c>
      <c r="L251" s="1">
        <f t="shared" ref="L251" si="230">SUM(L252:L261)</f>
        <v>11.355595298994084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1.3317652699655755</v>
      </c>
      <c r="K252" s="1">
        <f t="shared" si="231"/>
        <v>0.22056979286413345</v>
      </c>
      <c r="L252" s="1">
        <f t="shared" ref="L252" si="232">L241-L263</f>
        <v>4.7733707259718525E-2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1.2105253347569021E-4</v>
      </c>
      <c r="K254" s="1">
        <f t="shared" si="231"/>
        <v>3.1274486890852965E-4</v>
      </c>
      <c r="L254" s="1">
        <f t="shared" ref="L254" si="234">L243-L265</f>
        <v>1.1705723362463017E-4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1.1332386402491986E-2</v>
      </c>
      <c r="K255" s="1">
        <f t="shared" si="235"/>
        <v>4.3651337447213083E-3</v>
      </c>
      <c r="L255" s="1">
        <f t="shared" ref="L255" si="236">L244-L266</f>
        <v>1.1439737425340481E-3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2.4704194390676877</v>
      </c>
      <c r="K257" s="1">
        <f t="shared" si="239"/>
        <v>8.3399576564165603</v>
      </c>
      <c r="L257" s="1">
        <f t="shared" ref="L257" si="240">L246-L268</f>
        <v>9.2330871175038691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6.0749914928508302</v>
      </c>
      <c r="K260" s="1">
        <f t="shared" si="245"/>
        <v>7.3529553764690716</v>
      </c>
      <c r="L260" s="1">
        <f t="shared" ref="L260" si="246">L249-L271</f>
        <v>1.8531594574851894E-4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1.0817565867634064E-4</v>
      </c>
      <c r="K261" s="1">
        <f t="shared" si="247"/>
        <v>8.1587607737540295E-4</v>
      </c>
      <c r="L261" s="1">
        <f t="shared" ref="L261" si="248">L250-L272</f>
        <v>2.0733281273085904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1.3317389089521792</v>
      </c>
      <c r="K262" s="1">
        <f t="shared" si="249"/>
        <v>1.0913769292288094</v>
      </c>
      <c r="L262" s="1">
        <f t="shared" ref="L262" si="250">SUM(L263:L272)</f>
        <v>1.0390135746433946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2.2467640053314628E-2</v>
      </c>
      <c r="K263" s="1">
        <f t="shared" si="251"/>
        <v>1.1842434816486213E-3</v>
      </c>
      <c r="L263" s="1">
        <f t="shared" ref="L263" si="252">L241*IFERROR(L120/L88,0)</f>
        <v>1.3916210728924614E-4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2.0422253162856018E-6</v>
      </c>
      <c r="K265" s="1">
        <f t="shared" si="251"/>
        <v>1.6791332467366324E-6</v>
      </c>
      <c r="L265" s="1">
        <f t="shared" ref="L265" si="254">L243*IFERROR(L122/L90,0)</f>
        <v>3.4126683720624956E-7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1.9118382524185241E-4</v>
      </c>
      <c r="K266" s="1">
        <f t="shared" si="251"/>
        <v>2.343648745635302E-5</v>
      </c>
      <c r="L266" s="1">
        <f t="shared" ref="L266" si="255">L244*IFERROR(L123/L91,0)</f>
        <v>3.3351232458943601E-6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4.1677385639527116E-2</v>
      </c>
      <c r="K268" s="1">
        <f t="shared" si="251"/>
        <v>4.4777393874239957E-2</v>
      </c>
      <c r="L268" s="1">
        <f t="shared" ref="L268" si="257">L246*IFERROR(L125/L93,0)</f>
        <v>2.6917998492468374E-2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1.1649102591496598</v>
      </c>
      <c r="K270" s="1">
        <f t="shared" si="251"/>
        <v>1.0059076362439967</v>
      </c>
      <c r="L270" s="1">
        <f t="shared" ref="L270" si="259">L248*IFERROR(L127/L95,0)</f>
        <v>1.0059076488301397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0.10248857307402907</v>
      </c>
      <c r="K271" s="1">
        <f t="shared" si="251"/>
        <v>3.9478159553790054E-2</v>
      </c>
      <c r="L271" s="1">
        <f t="shared" ref="L271" si="260">L249*IFERROR(L128/L96,0)</f>
        <v>5.4026722425614461E-7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1.8249850904529649E-6</v>
      </c>
      <c r="K272" s="1">
        <f t="shared" si="251"/>
        <v>4.3804544308568339E-6</v>
      </c>
      <c r="L272" s="1">
        <f t="shared" ref="L272" si="261">L250*IFERROR(L129/L97,0)</f>
        <v>6.044548556190044E-3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1.7294290098807429E-3</v>
      </c>
      <c r="K273" s="1">
        <f t="shared" si="262"/>
        <v>8.8746538391749593E-4</v>
      </c>
      <c r="L273" s="1">
        <f t="shared" ref="L273" si="263">SUM(L274:L275)</f>
        <v>1.926174426252252E-4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1.7294290098807429E-3</v>
      </c>
      <c r="K274" s="1">
        <f>'[2]Electricity and CHPs'!G$106-K275</f>
        <v>8.8746538391749593E-4</v>
      </c>
      <c r="L274" s="1">
        <f>'[2]Electricity and CHPs'!H$106-L275</f>
        <v>1.926174426252252E-4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1.7294290098807429E-3</v>
      </c>
      <c r="K279" s="1">
        <f t="shared" si="266"/>
        <v>8.8746538391749593E-4</v>
      </c>
      <c r="L279" s="1">
        <f t="shared" ref="L279" si="267">SUM(L280:L281)</f>
        <v>1.926174426252252E-4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1.7294290098807429E-3</v>
      </c>
      <c r="K280" s="1">
        <f t="shared" si="268"/>
        <v>8.8746538391749593E-4</v>
      </c>
      <c r="L280" s="1">
        <f t="shared" ref="L280" si="269">L274</f>
        <v>1.926174426252252E-4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5.0108995530474747</v>
      </c>
      <c r="K282" s="1">
        <f t="shared" si="272"/>
        <v>7.3586729522198704</v>
      </c>
      <c r="L282" s="1">
        <f t="shared" ref="L282" si="273">SUM(L283:L287)</f>
        <v>8.2865620633294466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5.0084937464779635</v>
      </c>
      <c r="K283" s="1">
        <f>'[2]Electricity and CHPs'!G$105-K284</f>
        <v>7.3570407846219847</v>
      </c>
      <c r="L283" s="1">
        <f>'[2]Electricity and CHPs'!H$105-L284</f>
        <v>8.2856462519611398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6.7316853525424677E-4</v>
      </c>
      <c r="K285" s="1">
        <f>'[2]Electricity and CHPs'!G$110</f>
        <v>5.2237057649648149E-4</v>
      </c>
      <c r="L285" s="1">
        <f>'[2]Electricity and CHPs'!H$110</f>
        <v>2.9227577384872668E-4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1.3278975745173189E-3</v>
      </c>
      <c r="K286" s="1">
        <f>'[2]Electricity and CHPs'!G$113</f>
        <v>8.015863038710663E-4</v>
      </c>
      <c r="L286" s="1">
        <f>'[2]Electricity and CHPs'!H$113</f>
        <v>5.229563161682823E-4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4.0474045973937347E-4</v>
      </c>
      <c r="K287" s="1">
        <f>'[2]Electricity and CHPs'!G$117</f>
        <v>3.0821071751802455E-4</v>
      </c>
      <c r="L287" s="1">
        <f>'[2]Electricity and CHPs'!H$117</f>
        <v>1.0057927829026402E-4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399.44192373369452</v>
      </c>
      <c r="K291" s="3">
        <f t="shared" ref="K291:L291" si="279">SUM(K292,K294,K302,K310,K358,K379,K387,K389,K397,K401,K395)</f>
        <v>347.26957949184617</v>
      </c>
      <c r="L291" s="3">
        <f t="shared" si="279"/>
        <v>295.64261229964495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167.60362368854231</v>
      </c>
      <c r="K292" s="1">
        <f t="shared" si="280"/>
        <v>98.94550350108716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167.60362368854231</v>
      </c>
      <c r="K293" s="1">
        <f>'[2]Electricity and CHPs_IN'!G$14</f>
        <v>98.94550350108716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150.71277586495196</v>
      </c>
      <c r="K294" s="1">
        <f t="shared" si="282"/>
        <v>150.85143100877715</v>
      </c>
      <c r="L294" s="1">
        <f t="shared" ref="L294" si="283">SUM(L295:L297)</f>
        <v>151.10375641274109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71.524206751417864</v>
      </c>
      <c r="K295" s="1">
        <f>'[2]Electricity and CHPs_IN'!G$15</f>
        <v>72.608853931233639</v>
      </c>
      <c r="L295" s="1">
        <f>'[2]Electricity and CHPs_IN'!H$15</f>
        <v>74.778475292619063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63.379645718084582</v>
      </c>
      <c r="K296" s="1">
        <f>'[2]Electricity and CHPs_IN'!G$16</f>
        <v>62.29499855033518</v>
      </c>
      <c r="L296" s="1">
        <f>'[2]Electricity and CHPs_IN'!H$16</f>
        <v>60.125377697233297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15.808923395449503</v>
      </c>
      <c r="K297" s="1">
        <f>'[2]Electricity and CHPs_IN'!G$13</f>
        <v>15.947578527208313</v>
      </c>
      <c r="L297" s="1">
        <f>'[2]Electricity and CHPs_IN'!H$13</f>
        <v>16.199903422888735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0.11032801771944223</v>
      </c>
      <c r="K298" s="1">
        <f t="shared" si="284"/>
        <v>2.0100011541001356E-2</v>
      </c>
      <c r="L298" s="1">
        <f t="shared" ref="L298" si="285">SUM(L299:L301)</f>
        <v>0.1764760707987037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9.2264386690186985E-4</v>
      </c>
      <c r="K299" s="1">
        <f>'[2]Electricity and CHPs_IN'!G$18</f>
        <v>1.1612665219489923E-3</v>
      </c>
      <c r="L299" s="1">
        <f>'[2]Electricity and CHPs_IN'!H$18</f>
        <v>2.6927391961222222E-3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2.2687321973258881E-4</v>
      </c>
      <c r="K300" s="1">
        <f>IFERROR(K72/SUM(K72,K185),0)*'[2]Electricity and CHPs_IN'!G$28</f>
        <v>2.0042010487505654E-4</v>
      </c>
      <c r="L300" s="1">
        <f>IFERROR(L72/SUM(L72,L185),0)*'[2]Electricity and CHPs_IN'!H$28</f>
        <v>1.0747483067151039E-4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0.10917850063280778</v>
      </c>
      <c r="K301" s="1">
        <f>IFERROR(K73/SUM(K73,K235),0)*'[2]Electricity and CHPs_IN'!G$41</f>
        <v>1.8738324914177307E-2</v>
      </c>
      <c r="L301" s="1">
        <f>IFERROR(L73/SUM(L73,L235),0)*'[2]Electricity and CHPs_IN'!H$41</f>
        <v>0.17367585677190997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0.11032801771944223</v>
      </c>
      <c r="K302" s="1">
        <f t="shared" si="286"/>
        <v>2.0100011541001356E-2</v>
      </c>
      <c r="L302" s="1">
        <f t="shared" ref="L302" si="287">L298</f>
        <v>0.1764760707987037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9.2264386690186985E-4</v>
      </c>
      <c r="K303" s="1">
        <f t="shared" si="288"/>
        <v>1.1612665219489923E-3</v>
      </c>
      <c r="L303" s="1">
        <f t="shared" ref="L303" si="289">L299</f>
        <v>2.6927391961222222E-3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2.2687321973258881E-4</v>
      </c>
      <c r="K304" s="1">
        <f t="shared" si="290"/>
        <v>2.0042010487505654E-4</v>
      </c>
      <c r="L304" s="1">
        <f t="shared" ref="L304" si="291">L300</f>
        <v>1.0747483067151039E-4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0.10917850063280778</v>
      </c>
      <c r="K305" s="1">
        <f t="shared" si="292"/>
        <v>1.8738324914177307E-2</v>
      </c>
      <c r="L305" s="1">
        <f t="shared" ref="L305" si="293">L301</f>
        <v>0.17367585677190997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8.7057969507384758</v>
      </c>
      <c r="K310" s="1">
        <f t="shared" si="294"/>
        <v>13.756154631806011</v>
      </c>
      <c r="L310" s="1">
        <f t="shared" ref="L310" si="295">SUM(L311:L325)</f>
        <v>38.087775917768823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1.0834115045853792</v>
      </c>
      <c r="L311" s="1">
        <f>'[2]Electricity and CHPs_IN'!H$21</f>
        <v>19.632857508568364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1.7408690050452885E-3</v>
      </c>
      <c r="K312" s="1">
        <f>'[2]Electricity and CHPs_IN'!G$22</f>
        <v>2.0264877742533754E-3</v>
      </c>
      <c r="L312" s="1">
        <f>'[2]Electricity and CHPs_IN'!H$22</f>
        <v>2.1027385057425579E-3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3.6360407823473238E-5</v>
      </c>
      <c r="L313" s="1">
        <f>'[2]Electricity and CHPs_IN'!H$23</f>
        <v>1.9541531518473089E-5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5.8069168146710065E-3</v>
      </c>
      <c r="K314" s="1">
        <f>IFERROR(K86/SUM(K86+K189),0)*'[2]Electricity and CHPs_IN'!G$24</f>
        <v>0.46441899064537534</v>
      </c>
      <c r="L314" s="1">
        <f>IFERROR(L86/SUM(L86+L189),0)*'[2]Electricity and CHPs_IN'!H$24</f>
        <v>0.22811760958019406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0.37185666224710556</v>
      </c>
      <c r="L315" s="1">
        <f>IFERROR(L87/SUM(L87+L190),0)*'[2]Electricity and CHPs_IN'!H$29</f>
        <v>1.8458581154430729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0.8797170405493776</v>
      </c>
      <c r="K316" s="1">
        <f>K88/SUM(K88,K241)*'[2]Electricity and CHPs_IN'!G$39</f>
        <v>0.25826215317610585</v>
      </c>
      <c r="L316" s="1">
        <f>L88/SUM(L88,L241)*'[2]Electricity and CHPs_IN'!H$39</f>
        <v>5.7844271330674747E-2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5.5225399985354929E-3</v>
      </c>
      <c r="K319" s="1">
        <f>K91/SUM(K91,K244)*'[2]Electricity and CHPs_IN'!G$48</f>
        <v>2.1173280208415927E-3</v>
      </c>
      <c r="L319" s="1">
        <f>L91/SUM(L91,L244)*'[2]Electricity and CHPs_IN'!H$48</f>
        <v>4.7178703700735951E-4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3.2243703047209042E-4</v>
      </c>
      <c r="K320" s="1">
        <f>IFERROR(K92/SUM(K92,K245),0)*'[2]Electricity and CHPs_IN'!G$49</f>
        <v>3.1809405074801803E-4</v>
      </c>
      <c r="L320" s="1">
        <f>IFERROR(L92/SUM(L92,L245),0)*'[2]Electricity and CHPs_IN'!H$49</f>
        <v>3.0094127946272856E-4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1.3392531600592688</v>
      </c>
      <c r="K321" s="1">
        <f>IFERROR(K93/SUM(K93,K246),0)*'[2]Electricity and CHPs_IN'!G$51</f>
        <v>4.5402753506181686</v>
      </c>
      <c r="L321" s="1">
        <f>IFERROR(L93/SUM(L93,L246),0)*'[2]Electricity and CHPs_IN'!H$51</f>
        <v>2.8801322796068334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2.0990613635894053E-3</v>
      </c>
      <c r="K322" s="1">
        <f>IFERROR(K94/SUM(K94,K247),0)*'[2]Electricity and CHPs_IN'!G$52</f>
        <v>4.9984918606784893E-3</v>
      </c>
      <c r="L322" s="1">
        <f>IFERROR(L94/SUM(L94,L247),0)*'[2]Electricity and CHPs_IN'!H$52</f>
        <v>2.9833712209071668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1.4562789599527772</v>
      </c>
      <c r="K323" s="1">
        <f>IFERROR(K95/SUM(K95,K248),0)*'[2]Electricity and CHPs_IN'!G$54</f>
        <v>1.5445821577274894</v>
      </c>
      <c r="L323" s="1">
        <f>IFERROR(L95/SUM(L95,L248),0)*'[2]Electricity and CHPs_IN'!H$54</f>
        <v>1.5036147207077388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5.0145843699156902</v>
      </c>
      <c r="K324" s="1">
        <f>IFERROR(K96/SUM(K96,K249),0)*'[2]Electricity and CHPs_IN'!G$55</f>
        <v>5.4803317612025593</v>
      </c>
      <c r="L324" s="1">
        <f>IFERROR(L96/SUM(L96,L249),0)*'[2]Electricity and CHPs_IN'!H$55</f>
        <v>2.2987259233360791E-4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4.7159604904815493E-4</v>
      </c>
      <c r="K325" s="1">
        <f>IFERROR(K97/SUM(K97,K250),0)*'[2]Electricity and CHPs_IN'!G$58</f>
        <v>3.519289489479438E-3</v>
      </c>
      <c r="L325" s="1">
        <f>IFERROR(L97/SUM(L97,L250),0)*'[2]Electricity and CHPs_IN'!H$58</f>
        <v>8.9528553106787108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7.1292435833540182</v>
      </c>
      <c r="K326" s="1">
        <f t="shared" si="296"/>
        <v>12.146322274581964</v>
      </c>
      <c r="L326" s="1">
        <f t="shared" ref="L326" si="297">L310-L342</f>
        <v>36.47779486008011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1.077625711310132</v>
      </c>
      <c r="L327" s="1">
        <f t="shared" ref="L327" si="299">IFERROR(L99/L83,0)*L311</f>
        <v>19.575786565064721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1.7119868106340007E-3</v>
      </c>
      <c r="K328" s="1">
        <f t="shared" si="300"/>
        <v>2.0156656265403203E-3</v>
      </c>
      <c r="L328" s="1">
        <f t="shared" ref="L328" si="301">IFERROR(L100/L84,0)*L312</f>
        <v>2.0966260348293554E-3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5.7105761366042273E-3</v>
      </c>
      <c r="K330" s="1">
        <f t="shared" si="304"/>
        <v>0.46193883212610481</v>
      </c>
      <c r="L330" s="1">
        <f t="shared" ref="L330" si="305">IFERROR(L102/L86,0)*L314</f>
        <v>0.22745449229312284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0.36987081867180721</v>
      </c>
      <c r="L331" s="1">
        <f t="shared" ref="L331" si="307">IFERROR(L103/L87,0)*L315</f>
        <v>1.8404923726225884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0.86512193975866136</v>
      </c>
      <c r="K332" s="1">
        <f t="shared" si="308"/>
        <v>0.25688294368573861</v>
      </c>
      <c r="L332" s="1">
        <f t="shared" ref="L332" si="309">IFERROR(L104/L88,0)*L316</f>
        <v>5.7676123258511451E-2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5.4309173242162011E-3</v>
      </c>
      <c r="K335" s="1">
        <f t="shared" si="314"/>
        <v>2.10602075469883E-3</v>
      </c>
      <c r="L335" s="1">
        <f t="shared" ref="L335" si="315">IFERROR(L107/L91,0)*L319</f>
        <v>4.7041559470340313E-4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3.1708758202277933E-4</v>
      </c>
      <c r="K336" s="1">
        <f t="shared" si="316"/>
        <v>3.1639531816863827E-4</v>
      </c>
      <c r="L336" s="1">
        <f t="shared" ref="L336" si="317">IFERROR(L108/L92,0)*L320</f>
        <v>3.0006647034486905E-4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1.3170340441908941</v>
      </c>
      <c r="K337" s="1">
        <f t="shared" si="318"/>
        <v>4.5160287052020944</v>
      </c>
      <c r="L337" s="1">
        <f t="shared" ref="L337" si="319">IFERROR(L109/L93,0)*L321</f>
        <v>2.8717599952085626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2.0642365156492612E-3</v>
      </c>
      <c r="K338" s="1">
        <f t="shared" si="320"/>
        <v>4.9717981801411393E-3</v>
      </c>
      <c r="L338" s="1">
        <f t="shared" ref="L338" si="321">IFERROR(L110/L94,0)*L322</f>
        <v>2.9746988302312563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4.9313890230837538</v>
      </c>
      <c r="K340" s="1">
        <f t="shared" si="324"/>
        <v>5.4510648884437876</v>
      </c>
      <c r="L340" s="1">
        <f t="shared" ref="L340" si="325">IFERROR(L112/L96,0)*L324</f>
        <v>2.2920437347018557E-4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4.6377195158147066E-4</v>
      </c>
      <c r="K341" s="1">
        <f t="shared" si="326"/>
        <v>3.500495262746844E-3</v>
      </c>
      <c r="L341" s="1">
        <f t="shared" ref="L341" si="327">IFERROR(L113/L97,0)*L325</f>
        <v>8.9268301689279976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1.5765533673844578</v>
      </c>
      <c r="K342" s="1">
        <f t="shared" si="328"/>
        <v>1.6098323572240472</v>
      </c>
      <c r="L342" s="1">
        <f t="shared" ref="L342" si="329">SUM(L343:L357)</f>
        <v>1.6099810576887119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5.7857932752471974E-3</v>
      </c>
      <c r="L343" s="1">
        <f t="shared" ref="L343" si="331">L311-L327</f>
        <v>5.7070943503642724E-2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2.8882194411287889E-5</v>
      </c>
      <c r="K344" s="1">
        <f t="shared" si="332"/>
        <v>1.0822147713055071E-5</v>
      </c>
      <c r="L344" s="1">
        <f t="shared" ref="L344" si="333">L312-L328</f>
        <v>6.1124709132024876E-6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3.6360407823473238E-5</v>
      </c>
      <c r="L345" s="1">
        <f t="shared" ref="L345" si="335">L313-L329</f>
        <v>1.9541531518473089E-5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9.6340678066779255E-5</v>
      </c>
      <c r="K346" s="1">
        <f t="shared" si="336"/>
        <v>2.4801585192705256E-3</v>
      </c>
      <c r="L346" s="1">
        <f t="shared" ref="L346" si="337">L314-L330</f>
        <v>6.6311728707121875E-4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1.9858435752983516E-3</v>
      </c>
      <c r="L347" s="1">
        <f t="shared" ref="L347" si="339">L315-L331</f>
        <v>5.3657428204845203E-3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1.4595100790716242E-2</v>
      </c>
      <c r="K348" s="1">
        <f t="shared" si="340"/>
        <v>1.3792094903672392E-3</v>
      </c>
      <c r="L348" s="1">
        <f t="shared" ref="L348" si="341">L316-L332</f>
        <v>1.6814807216329608E-4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9.1622674319291782E-5</v>
      </c>
      <c r="K351" s="1">
        <f t="shared" si="346"/>
        <v>1.1307266142762673E-5</v>
      </c>
      <c r="L351" s="1">
        <f t="shared" ref="L351" si="347">L319-L335</f>
        <v>1.371442303956384E-6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5.3494484493110846E-6</v>
      </c>
      <c r="K352" s="1">
        <f t="shared" si="348"/>
        <v>1.6987325793797639E-6</v>
      </c>
      <c r="L352" s="1">
        <f t="shared" ref="L352" si="349">L320-L336</f>
        <v>8.7480911785951018E-7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2.2219115868374661E-2</v>
      </c>
      <c r="K353" s="1">
        <f t="shared" si="350"/>
        <v>2.4246645416074131E-2</v>
      </c>
      <c r="L353" s="1">
        <f t="shared" ref="L353" si="351">L321-L337</f>
        <v>8.3722843982707573E-3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3.4824847940144021E-5</v>
      </c>
      <c r="K354" s="1">
        <f t="shared" si="352"/>
        <v>2.669368053734994E-5</v>
      </c>
      <c r="L354" s="1">
        <f t="shared" ref="L354" si="353">L322-L338</f>
        <v>8.672390675910524E-3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1.4562789599527772</v>
      </c>
      <c r="K355" s="1">
        <f t="shared" si="354"/>
        <v>1.5445821577274894</v>
      </c>
      <c r="L355" s="1">
        <f t="shared" ref="L355" si="355">L323-L339</f>
        <v>1.5036147207077388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8.3195346831936412E-2</v>
      </c>
      <c r="K356" s="1">
        <f t="shared" si="356"/>
        <v>2.9266872758771711E-2</v>
      </c>
      <c r="L356" s="1">
        <f t="shared" ref="L356" si="357">L324-L340</f>
        <v>6.6821886342234094E-7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7.8240974666842714E-6</v>
      </c>
      <c r="K357" s="1">
        <f t="shared" si="358"/>
        <v>1.8794226732594E-5</v>
      </c>
      <c r="L357" s="1">
        <f t="shared" ref="L357" si="359">L325-L341</f>
        <v>2.6025141750713132E-2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24.840294019407743</v>
      </c>
      <c r="K358" s="1">
        <f t="shared" si="361"/>
        <v>25.398235246805903</v>
      </c>
      <c r="L358" s="1">
        <f t="shared" ref="L358" si="362">SUM(L359:L364)</f>
        <v>26.557775728143728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20.958776653742088</v>
      </c>
      <c r="K359" s="1">
        <f>'[2]Electricity and CHPs_IN'!G$19</f>
        <v>21.451607398251404</v>
      </c>
      <c r="L359" s="1">
        <f>'[2]Electricity and CHPs_IN'!H$19</f>
        <v>22.473410733502746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3.8808321840967079</v>
      </c>
      <c r="K361" s="1">
        <f>IFERROR(K133/SUM(K133,K198),0)*'[2]Electricity and CHPs_IN'!G$26</f>
        <v>3.9461616885922992</v>
      </c>
      <c r="L361" s="1">
        <f>IFERROR(L133/SUM(L133,L198),0)*'[2]Electricity and CHPs_IN'!H$26</f>
        <v>4.0841563913035124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6.8518156894867321E-4</v>
      </c>
      <c r="K363" s="1">
        <f>IFERROR(K135/SUM(K135,K274),0)*'[2]Electricity and CHPs_IN'!G$44</f>
        <v>4.6615996220112792E-4</v>
      </c>
      <c r="L363" s="1">
        <f>IFERROR(L135/SUM(L135,L274),0)*'[2]Electricity and CHPs_IN'!H$44</f>
        <v>2.0860333746892742E-4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12.419804418919396</v>
      </c>
      <c r="K365" s="1">
        <f t="shared" si="363"/>
        <v>12.698884543421853</v>
      </c>
      <c r="L365" s="1">
        <f t="shared" ref="L365" si="364">SUM(L366:L369)</f>
        <v>13.278783562403129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10.479388326871042</v>
      </c>
      <c r="K366" s="1">
        <f t="shared" si="365"/>
        <v>10.725803699125704</v>
      </c>
      <c r="L366" s="1">
        <f t="shared" ref="L366" si="366">L359*IFERROR(L138/L131,0)</f>
        <v>11.236705366751373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1.940416092048354</v>
      </c>
      <c r="K368" s="1">
        <f t="shared" si="369"/>
        <v>1.9730808442961494</v>
      </c>
      <c r="L368" s="1">
        <f t="shared" ref="L368" si="370">L361*IFERROR(L140/L133,0)</f>
        <v>2.0420781956517562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12.420489600488347</v>
      </c>
      <c r="K372" s="1">
        <f t="shared" si="377"/>
        <v>12.699350703384052</v>
      </c>
      <c r="L372" s="1">
        <f t="shared" ref="L372" si="378">SUM(L373:L378)</f>
        <v>13.278992165740599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10.479388326871044</v>
      </c>
      <c r="K373" s="1">
        <f t="shared" si="379"/>
        <v>10.725803699125702</v>
      </c>
      <c r="L373" s="1">
        <f t="shared" ref="L373" si="380">L366*IFERROR(L145/L138,0)</f>
        <v>11.236705366751373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1.940416092048354</v>
      </c>
      <c r="K375" s="1">
        <f t="shared" si="383"/>
        <v>1.9730808442961498</v>
      </c>
      <c r="L375" s="1">
        <f t="shared" ref="L375" si="384">L368*IFERROR(L147/L140,0)</f>
        <v>2.0420781956517562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6.8518156894867321E-4</v>
      </c>
      <c r="K377" s="1">
        <f t="shared" si="387"/>
        <v>4.6615996220112792E-4</v>
      </c>
      <c r="L377" s="1">
        <f t="shared" ref="L377" si="388">L363</f>
        <v>2.0860333746892742E-4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3.2612721412830443</v>
      </c>
      <c r="K379" s="1">
        <f t="shared" si="391"/>
        <v>4.12340804694644</v>
      </c>
      <c r="L379" s="1">
        <f t="shared" ref="L379" si="392">SUM(L380:L386)</f>
        <v>5.2002139081813574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1.0623020572758568</v>
      </c>
      <c r="K380" s="1">
        <f>IFERROR(K152/SUM(K152,K207),0)*'[2]Electricity and CHPs_IN'!G$25</f>
        <v>0.96077183220440732</v>
      </c>
      <c r="L380" s="1">
        <f>IFERROR(L152/SUM(L152,L207),0)*'[2]Electricity and CHPs_IN'!H$25</f>
        <v>1.7802758006069588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3.4518301761107039E-5</v>
      </c>
      <c r="L381" s="1">
        <f>'[2]Electricity and CHPs_IN'!H$31</f>
        <v>2.448464364980841E-5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2.1977320644389655</v>
      </c>
      <c r="K382" s="1">
        <f>IFERROR(K154/SUM(K154,K283),0)*'[2]Electricity and CHPs_IN'!G$42</f>
        <v>3.161738356269582</v>
      </c>
      <c r="L382" s="1">
        <f>IFERROR(L154/SUM(L154,L283),0)*'[2]Electricity and CHPs_IN'!H$42</f>
        <v>3.419444185245204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3.3700837567415267E-4</v>
      </c>
      <c r="K384" s="1">
        <f>IFERROR(K156/SUM(K285,K156),0)*'[2]Electricity and CHPs_IN'!G$50</f>
        <v>2.6132736926339807E-4</v>
      </c>
      <c r="L384" s="1">
        <f>IFERROR(L156/SUM(L285,L156),0)*'[2]Electricity and CHPs_IN'!H$50</f>
        <v>1.5620912902605442E-4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5.6302355195433072E-4</v>
      </c>
      <c r="K385" s="1">
        <f>IFERROR(K157/SUM(K286,K157),0)*'[2]Electricity and CHPs_IN'!G$53</f>
        <v>3.4324155908366705E-4</v>
      </c>
      <c r="L385" s="1">
        <f>IFERROR(L157/SUM(L286,L157),0)*'[2]Electricity and CHPs_IN'!H$53</f>
        <v>2.1651629087700031E-4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3.3798764059357053E-4</v>
      </c>
      <c r="K386" s="1">
        <f>IFERROR(K158/SUM(K287,K158),0)*'[2]Electricity and CHPs_IN'!G$56</f>
        <v>2.5877124234224261E-4</v>
      </c>
      <c r="L386" s="1">
        <f>IFERROR(L158/SUM(L287,L158),0)*'[2]Electricity and CHPs_IN'!H$56</f>
        <v>9.6712265642146983E-5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2.5788199211701577</v>
      </c>
      <c r="K387" s="1">
        <f t="shared" si="393"/>
        <v>2.5788210604815029</v>
      </c>
      <c r="L387" s="1">
        <f t="shared" si="393"/>
        <v>3.1828657413363497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2.5788199211701577</v>
      </c>
      <c r="K388" s="1">
        <f>'[2]Electricity and CHPs_IN'!G$33</f>
        <v>2.5788210604815029</v>
      </c>
      <c r="L388" s="1">
        <f>'[2]Electricity and CHPs_IN'!H$33</f>
        <v>3.1828657413363497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40.927014507624676</v>
      </c>
      <c r="K389" s="1">
        <f t="shared" si="394"/>
        <v>50.878560366721842</v>
      </c>
      <c r="L389" s="1">
        <f t="shared" ref="L389" si="395">SUM(L390:L394)</f>
        <v>68.383968146391382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1.3197071078785989</v>
      </c>
      <c r="K390" s="1">
        <f>'[2]Electricity and CHPs_IN'!G34</f>
        <v>1.9114828321380319</v>
      </c>
      <c r="L390" s="1">
        <f>'[2]Electricity and CHPs_IN'!H34</f>
        <v>14.185829935306401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19.69301970430017</v>
      </c>
      <c r="K391" s="1">
        <f>'[2]Electricity and CHPs_IN'!G35</f>
        <v>27.988785837279867</v>
      </c>
      <c r="L391" s="1">
        <f>'[2]Electricity and CHPs_IN'!H35</f>
        <v>30.917032778647435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4.6113655448380744</v>
      </c>
      <c r="K392" s="1">
        <f>'[2]Electricity and CHPs_IN'!G36</f>
        <v>4.8947653270779385</v>
      </c>
      <c r="L392" s="1">
        <f>'[2]Electricity and CHPs_IN'!H36</f>
        <v>5.5148853620020768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4.017455924382455</v>
      </c>
      <c r="K393" s="1">
        <f>'[2]Electricity and CHPs_IN'!G37</f>
        <v>4.222387175787075</v>
      </c>
      <c r="L393" s="1">
        <f>'[2]Electricity and CHPs_IN'!H37</f>
        <v>4.6641428475600186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11.285466226225378</v>
      </c>
      <c r="K394" s="1">
        <f>'[2]Electricity and CHPs_IN'!G38</f>
        <v>11.861139194438925</v>
      </c>
      <c r="L394" s="1">
        <f>'[2]Electricity and CHPs_IN'!H38</f>
        <v>13.102077222875451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3.9754401247106752E-3</v>
      </c>
      <c r="L396" s="1">
        <f>'[2]Electricity and CHPs_IN'!H$32</f>
        <v>2.5381978351498292E-2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0.70199862225666598</v>
      </c>
      <c r="K401" s="1">
        <f t="shared" si="402"/>
        <v>0.71736561767914186</v>
      </c>
      <c r="L401" s="1">
        <f t="shared" ref="L401" si="403">SUM(L402:L408)</f>
        <v>2.9497803742835456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1.3390211057746168E-3</v>
      </c>
      <c r="K402" s="1">
        <f>'[2]Electricity and CHPs_IN'!G63</f>
        <v>5.8351302855607354E-4</v>
      </c>
      <c r="L402" s="1">
        <f>'[2]Electricity and CHPs_IN'!H63</f>
        <v>0.13499839565697302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4.4057948608485775E-2</v>
      </c>
      <c r="K403" s="1">
        <f>'[2]Electricity and CHPs_IN'!G64</f>
        <v>4.4066728152097806E-2</v>
      </c>
      <c r="L403" s="1">
        <f>'[2]Electricity and CHPs_IN'!H64</f>
        <v>0.37263892066536403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6.9601677689140606E-2</v>
      </c>
      <c r="K404" s="1">
        <f>'[2]Electricity and CHPs_IN'!G65</f>
        <v>1.9835236801887954E-2</v>
      </c>
      <c r="L404" s="1">
        <f>'[2]Electricity and CHPs_IN'!H65</f>
        <v>0.45034699334664718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0.237944448470602</v>
      </c>
      <c r="K405" s="1">
        <f>'[2]Electricity and CHPs_IN'!G66</f>
        <v>0.35727038198323391</v>
      </c>
      <c r="L405" s="1">
        <f>'[2]Electricity and CHPs_IN'!H66</f>
        <v>0.8422989122771346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0.15123026230264791</v>
      </c>
      <c r="K406" s="1">
        <f>'[2]Electricity and CHPs_IN'!G67</f>
        <v>0.12866140210704458</v>
      </c>
      <c r="L406" s="1">
        <f>'[2]Electricity and CHPs_IN'!H67</f>
        <v>0.51597977830335506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5.263058078193647E-2</v>
      </c>
      <c r="K407" s="1">
        <f>'[2]Electricity and CHPs_IN'!G68</f>
        <v>4.4608193993006882E-2</v>
      </c>
      <c r="L407" s="1">
        <f>'[2]Electricity and CHPs_IN'!H68</f>
        <v>0.15198854539901219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0.14519468329807861</v>
      </c>
      <c r="K408" s="1">
        <f>'[2]Electricity and CHPs_IN'!G69</f>
        <v>0.12234016161331472</v>
      </c>
      <c r="L408" s="1">
        <f>'[2]Electricity and CHPs_IN'!H69</f>
        <v>0.48152882863505975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63.506613693519654</v>
      </c>
      <c r="K409" s="3">
        <f t="shared" si="405"/>
        <v>71.469704612996694</v>
      </c>
      <c r="L409" s="3">
        <f t="shared" ref="L409" si="406">L410+L463</f>
        <v>66.779463236985038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45.492254605852644</v>
      </c>
      <c r="K410" s="1">
        <f t="shared" si="407"/>
        <v>45.651365259683082</v>
      </c>
      <c r="L410" s="1">
        <f t="shared" ref="L410" si="408">L411+L440</f>
        <v>47.144980555525407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36.909392879967228</v>
      </c>
      <c r="K411" s="1">
        <f t="shared" si="409"/>
        <v>37.806190107591071</v>
      </c>
      <c r="L411" s="1">
        <f t="shared" ref="L411" si="410">SUM(L412,L418,L427,L436,L438)</f>
        <v>40.808323382978791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1.1667765586247426E-3</v>
      </c>
      <c r="K412" s="1">
        <f t="shared" si="411"/>
        <v>1.0307319679288621E-3</v>
      </c>
      <c r="L412" s="1">
        <f t="shared" si="411"/>
        <v>5.5272770059633955E-4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1.1667765586247426E-3</v>
      </c>
      <c r="K413" s="1">
        <f>'[2]Electricity and CHPs_IN'!G$28-K300</f>
        <v>1.0307319679288621E-3</v>
      </c>
      <c r="L413" s="1">
        <f>'[2]Electricity and CHPs_IN'!H$28-L300</f>
        <v>5.5272770059633955E-4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1.1667765586247426E-3</v>
      </c>
      <c r="K414" s="1">
        <f t="shared" si="412"/>
        <v>1.0307319679288621E-3</v>
      </c>
      <c r="L414" s="1">
        <f t="shared" si="412"/>
        <v>5.5272770059633955E-4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1.1667765586247426E-3</v>
      </c>
      <c r="K415" s="1">
        <f t="shared" si="413"/>
        <v>1.0307319679288621E-3</v>
      </c>
      <c r="L415" s="1">
        <f t="shared" ref="L415" si="414">L413-L417</f>
        <v>5.5272770059633955E-4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1.2352666466710172E-2</v>
      </c>
      <c r="K418" s="1">
        <f t="shared" si="418"/>
        <v>1.4567046095595133</v>
      </c>
      <c r="L418" s="1">
        <f t="shared" ref="L418" si="419">SUM(L419:L420)</f>
        <v>2.9232639118538417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1.2352666466710172E-2</v>
      </c>
      <c r="K419" s="1">
        <f>'[2]Electricity and CHPs_IN'!G$24-K314</f>
        <v>0.98258736519445322</v>
      </c>
      <c r="L419" s="1">
        <f>'[2]Electricity and CHPs_IN'!H$24-L314</f>
        <v>0.47750190889176908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0.47411724436505998</v>
      </c>
      <c r="L420" s="1">
        <f>'[2]Electricity and CHPs_IN'!H$29-L315</f>
        <v>2.4457620029620726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1.2147727374018339E-2</v>
      </c>
      <c r="K421" s="1">
        <f t="shared" si="420"/>
        <v>1.4489253016064962</v>
      </c>
      <c r="L421" s="1">
        <f t="shared" ref="L421" si="421">SUM(L422:L423)</f>
        <v>2.9147662476963525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1.2147727374018339E-2</v>
      </c>
      <c r="K422" s="1">
        <f t="shared" si="422"/>
        <v>0.97734000779994168</v>
      </c>
      <c r="L422" s="1">
        <f t="shared" ref="L422" si="423">L419-L425</f>
        <v>0.47611385397142186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0.47158529380655456</v>
      </c>
      <c r="L423" s="1">
        <f t="shared" ref="L423" si="425">L420-L426</f>
        <v>2.4386523937249307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2.049390926918329E-4</v>
      </c>
      <c r="K424" s="1">
        <f t="shared" si="426"/>
        <v>7.7793079530169536E-3</v>
      </c>
      <c r="L424" s="1">
        <f t="shared" ref="L424" si="427">SUM(L425:L426)</f>
        <v>8.4976641574892285E-3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2.049390926918329E-4</v>
      </c>
      <c r="K425" s="1">
        <f t="shared" si="428"/>
        <v>5.247357394511553E-3</v>
      </c>
      <c r="L425" s="1">
        <f t="shared" ref="L425" si="429">IFERROR(L346/L314,0)*L419</f>
        <v>1.3880549203472362E-3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2.5319505585054006E-3</v>
      </c>
      <c r="L426" s="1">
        <f t="shared" ref="L426" si="431">IFERROR(L347/L315,0)*L420</f>
        <v>7.109609237141992E-3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34.117743120605127</v>
      </c>
      <c r="K427" s="1">
        <f t="shared" si="432"/>
        <v>33.835849083674645</v>
      </c>
      <c r="L427" s="1">
        <f t="shared" ref="L427" si="433">SUM(L428:L429)</f>
        <v>33.228751282483174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34.117743120605127</v>
      </c>
      <c r="K428" s="1">
        <f>'[2]Electricity and CHPs_IN'!G$26-K361</f>
        <v>33.835849083674645</v>
      </c>
      <c r="L428" s="1">
        <f>'[2]Electricity and CHPs_IN'!H$26-L361</f>
        <v>33.228751282483174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17.058871560302563</v>
      </c>
      <c r="K430" s="1">
        <f t="shared" si="434"/>
        <v>16.917924541837319</v>
      </c>
      <c r="L430" s="1">
        <f t="shared" ref="L430" si="435">SUM(L431:L432)</f>
        <v>16.614375641241587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17.058871560302563</v>
      </c>
      <c r="K431" s="1">
        <f t="shared" si="436"/>
        <v>16.917924541837319</v>
      </c>
      <c r="L431" s="1">
        <f t="shared" ref="L431" si="437">IFERROR(L368/L361,0)*L428</f>
        <v>16.614375641241587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17.058871560302563</v>
      </c>
      <c r="K433" s="1">
        <f t="shared" si="440"/>
        <v>16.917924541837326</v>
      </c>
      <c r="L433" s="1">
        <f t="shared" ref="L433" si="441">SUM(L434:L435)</f>
        <v>16.614375641241587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17.058871560302563</v>
      </c>
      <c r="K434" s="1">
        <f t="shared" si="442"/>
        <v>16.917924541837326</v>
      </c>
      <c r="L434" s="1">
        <f t="shared" ref="L434" si="443">L428-L431</f>
        <v>16.614375641241587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2.7781303163367639</v>
      </c>
      <c r="K436" s="1">
        <f t="shared" si="446"/>
        <v>2.5126056823889891</v>
      </c>
      <c r="L436" s="1">
        <f t="shared" si="446"/>
        <v>4.6557554609411813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2.7781303163367639</v>
      </c>
      <c r="K437" s="1">
        <f>'[2]Electricity and CHPs_IN'!G$25-K380</f>
        <v>2.5126056823889891</v>
      </c>
      <c r="L437" s="1">
        <f>'[2]Electricity and CHPs_IN'!H$25-L380</f>
        <v>4.6557554609411813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8.5828617258854152</v>
      </c>
      <c r="K440" s="1">
        <f t="shared" si="448"/>
        <v>7.8451751520920103</v>
      </c>
      <c r="L440" s="1">
        <f t="shared" ref="L440" si="449">SUM(L441,L447,L449,L455,L457,L459,L461)</f>
        <v>6.3366571725466123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5.2640288008718397</v>
      </c>
      <c r="K441" s="1">
        <f t="shared" si="450"/>
        <v>5.2640161346665773</v>
      </c>
      <c r="L441" s="1">
        <f t="shared" si="450"/>
        <v>3.8013388495876486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5.2640288008718397</v>
      </c>
      <c r="K442" s="1">
        <f t="shared" si="451"/>
        <v>5.2640161346665773</v>
      </c>
      <c r="L442" s="1">
        <f t="shared" ref="L442" si="452">SUM(L444:L446)</f>
        <v>3.8013388495876486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2.8961280208066906</v>
      </c>
      <c r="K443" s="1">
        <f t="shared" si="453"/>
        <v>2.89611576882873</v>
      </c>
      <c r="L443" s="1">
        <f t="shared" si="453"/>
        <v>1.4334375094567713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2.8961280208066906</v>
      </c>
      <c r="K444" s="1">
        <f>'[2]Electricity and CHPs_IN'!G$90</f>
        <v>2.89611576882873</v>
      </c>
      <c r="L444" s="1">
        <f>'[2]Electricity and CHPs_IN'!H$90</f>
        <v>1.4334375094567713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1.1839503900325747</v>
      </c>
      <c r="K445" s="1">
        <f t="shared" si="454"/>
        <v>1.1839501829189236</v>
      </c>
      <c r="L445" s="1">
        <f t="shared" si="454"/>
        <v>1.1839506700654387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1.1839503900325747</v>
      </c>
      <c r="K446" s="1">
        <f>'[2]Electricity and CHPs_IN'!G$91</f>
        <v>1.1839501829189236</v>
      </c>
      <c r="L446" s="1">
        <f>'[2]Electricity and CHPs_IN'!H$91</f>
        <v>1.1839506700654387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0.65014638929007362</v>
      </c>
      <c r="K447" s="1">
        <f t="shared" si="455"/>
        <v>0</v>
      </c>
      <c r="L447" s="1">
        <f t="shared" si="455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0.65014638929007362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7.1477486568672852E-5</v>
      </c>
      <c r="K449" s="1">
        <f t="shared" si="456"/>
        <v>7.8473656929663329E-5</v>
      </c>
      <c r="L449" s="1">
        <f t="shared" si="456"/>
        <v>4.427147430650226E-5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7.1477486568672852E-5</v>
      </c>
      <c r="K450" s="1">
        <f>'[2]Electricity and CHPs_IN'!G$93</f>
        <v>7.8473656929663329E-5</v>
      </c>
      <c r="L450" s="1">
        <f>'[2]Electricity and CHPs_IN'!H$93</f>
        <v>4.427147430650226E-5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7.1477486568672852E-5</v>
      </c>
      <c r="K451" s="1">
        <f t="shared" si="457"/>
        <v>7.8473656929663329E-5</v>
      </c>
      <c r="L451" s="1">
        <f t="shared" si="457"/>
        <v>4.427147430650226E-5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7.1477486568672852E-5</v>
      </c>
      <c r="K452" s="1">
        <f t="shared" si="458"/>
        <v>7.8473656929663329E-5</v>
      </c>
      <c r="L452" s="1">
        <f t="shared" ref="L452" si="459">L450</f>
        <v>4.427147430650226E-5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0.80686454930372598</v>
      </c>
      <c r="K455" s="1">
        <f t="shared" si="461"/>
        <v>0.62434077940267307</v>
      </c>
      <c r="L455" s="1">
        <f t="shared" si="461"/>
        <v>0.37381834191980939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0.80686454930372598</v>
      </c>
      <c r="K456" s="1">
        <f>'[2]Electricity and CHPs_IN'!G$94</f>
        <v>0.62434077940267307</v>
      </c>
      <c r="L456" s="1">
        <f>'[2]Electricity and CHPs_IN'!H$94</f>
        <v>0.37381834191980939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1.4476901004734866E-5</v>
      </c>
      <c r="K457" s="1">
        <f t="shared" si="462"/>
        <v>1.4653757775709901E-5</v>
      </c>
      <c r="L457" s="1">
        <f t="shared" si="462"/>
        <v>1.4831674973407235E-5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1.4476901004734866E-5</v>
      </c>
      <c r="K458" s="1">
        <f>'[2]Electricity and CHPs_IN'!G$95</f>
        <v>1.4653757775709901E-5</v>
      </c>
      <c r="L458" s="1">
        <f>'[2]Electricity and CHPs_IN'!H$95</f>
        <v>1.4831674973407235E-5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2.180744658393872E-5</v>
      </c>
      <c r="L459" s="1">
        <f t="shared" si="463"/>
        <v>2.3015741301715456E-5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2.180744658393872E-5</v>
      </c>
      <c r="L460" s="1">
        <f>'[2]Electricity and CHPs_IN'!H$96</f>
        <v>2.3015741301715456E-5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1.8617360320322016</v>
      </c>
      <c r="K461" s="1">
        <f t="shared" ref="K461:L461" si="467">K462</f>
        <v>1.9567033031614702</v>
      </c>
      <c r="L461" s="1">
        <f t="shared" si="467"/>
        <v>2.1614178621485722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1.8617360320322016</v>
      </c>
      <c r="K462" s="1">
        <f>'[2]Electricity and CHPs_IN'!G$97</f>
        <v>1.9567033031614702</v>
      </c>
      <c r="L462" s="1">
        <f>'[2]Electricity and CHPs_IN'!H$97</f>
        <v>2.1614178621485722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18.014359087667014</v>
      </c>
      <c r="K463" s="1">
        <f t="shared" si="468"/>
        <v>25.818339353313608</v>
      </c>
      <c r="L463" s="1">
        <f t="shared" ref="L463" si="469">SUM(L464,L470,L503,L512,L518)</f>
        <v>19.634482681459634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0.54130640760634374</v>
      </c>
      <c r="K464" s="1">
        <f t="shared" si="470"/>
        <v>4.1537618914483265E-2</v>
      </c>
      <c r="L464" s="1">
        <f t="shared" si="470"/>
        <v>0.38499073883492307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0.54130640760634374</v>
      </c>
      <c r="K465" s="1">
        <f>'[2]Electricity and CHPs_IN'!G$41-K301</f>
        <v>4.1537618914483265E-2</v>
      </c>
      <c r="L465" s="1">
        <f>'[2]Electricity and CHPs_IN'!H$41-L301</f>
        <v>0.38499073883492307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0.54130640760634374</v>
      </c>
      <c r="K466" s="1">
        <f t="shared" si="471"/>
        <v>4.1537618914483265E-2</v>
      </c>
      <c r="L466" s="1">
        <f t="shared" si="471"/>
        <v>0.38499073883492307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0.54130640760634374</v>
      </c>
      <c r="K467" s="1">
        <f t="shared" si="472"/>
        <v>4.1537618914483265E-2</v>
      </c>
      <c r="L467" s="1">
        <f t="shared" ref="L467" si="473">L465-L469</f>
        <v>0.38499073883492307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12.817043330078221</v>
      </c>
      <c r="K470" s="1">
        <f t="shared" si="477"/>
        <v>19.084128318882073</v>
      </c>
      <c r="L470" s="1">
        <f t="shared" ref="L470" si="478">SUM(L471:L480)</f>
        <v>12.014213952537222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1.4317319115890141</v>
      </c>
      <c r="K471" s="1">
        <f>'[2]Electricity and CHPs_IN'!G$39-K316</f>
        <v>0.2925098058209275</v>
      </c>
      <c r="L471" s="1">
        <f>'[2]Electricity and CHPs_IN'!H$39-L316</f>
        <v>6.3933141997061682E-2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3.1785691886126389E-5</v>
      </c>
      <c r="L472" s="6">
        <f>'[2]Electricity and CHPs_IN'!H$40-L317</f>
        <v>1.7305505928123385E-5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1.2849244621243979E-2</v>
      </c>
      <c r="K474" s="1">
        <f>'[2]Electricity and CHPs_IN'!G$48-K319</f>
        <v>5.0994857676634354E-3</v>
      </c>
      <c r="L474" s="1">
        <f>'[2]Electricity and CHPs_IN'!H$48-L319</f>
        <v>1.3416398675970228E-3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2.7362688252602871</v>
      </c>
      <c r="K476" s="1">
        <f>'[2]Electricity and CHPs_IN'!G$51-K321</f>
        <v>9.1600751899423276</v>
      </c>
      <c r="L476" s="1">
        <f>'[2]Electricity and CHPs_IN'!H$51-L321</f>
        <v>7.9817470360256344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1.5339312373163885</v>
      </c>
      <c r="K478" s="1">
        <f>'[2]Electricity and CHPs_IN'!G$54-K323</f>
        <v>1.4048759309896726</v>
      </c>
      <c r="L478" s="1">
        <f>'[2]Electricity and CHPs_IN'!H$54-L323</f>
        <v>1.3676139660398372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7.1021217921389876</v>
      </c>
      <c r="K479" s="1">
        <f>'[2]Electricity and CHPs_IN'!G$55-K324</f>
        <v>8.2204976418038456</v>
      </c>
      <c r="L479" s="1">
        <f>'[2]Electricity and CHPs_IN'!H$55-L324</f>
        <v>3.4480888850041229E-4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1.4031915229875436E-4</v>
      </c>
      <c r="K480" s="1">
        <f>'[2]Electricity and CHPs_IN'!G$58-K325</f>
        <v>1.0384788657480321E-3</v>
      </c>
      <c r="L480" s="1">
        <f>'[2]Electricity and CHPs_IN'!H$58-L325</f>
        <v>2.599216054212663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11.095917630638001</v>
      </c>
      <c r="K481" s="1">
        <f t="shared" si="479"/>
        <v>17.584839216868364</v>
      </c>
      <c r="L481" s="1">
        <f t="shared" ref="L481" si="480">SUM(L482:L491)</f>
        <v>10.615651332261571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1.407978510675151</v>
      </c>
      <c r="K482" s="1">
        <f t="shared" si="482"/>
        <v>0.29094770198475833</v>
      </c>
      <c r="L482" s="1">
        <f t="shared" ref="L482" si="483">L471-L493</f>
        <v>6.3747294127828563E-2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3.1785691886126389E-5</v>
      </c>
      <c r="L483" s="1">
        <f t="shared" ref="L483" si="485">L472-L494</f>
        <v>1.7305505928123385E-5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1.2636066961056212E-2</v>
      </c>
      <c r="K485" s="1">
        <f t="shared" si="488"/>
        <v>5.0722527446275048E-3</v>
      </c>
      <c r="L485" s="1">
        <f t="shared" ref="L485" si="489">L474-L496</f>
        <v>1.3377398416811596E-3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2.6908722744895659</v>
      </c>
      <c r="K487" s="1">
        <f t="shared" si="492"/>
        <v>9.1111572107530545</v>
      </c>
      <c r="L487" s="1">
        <f t="shared" ref="L487" si="493">L476-L498</f>
        <v>7.9585448183171534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6.9842927873495855</v>
      </c>
      <c r="K490" s="1">
        <f t="shared" si="496"/>
        <v>8.176597332665688</v>
      </c>
      <c r="L490" s="1">
        <f t="shared" ref="L490" si="497">L479-L501</f>
        <v>3.4380656020527875E-4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1.3799116264268354E-4</v>
      </c>
      <c r="K491" s="1">
        <f t="shared" si="498"/>
        <v>1.032933028351529E-3</v>
      </c>
      <c r="L491" s="1">
        <f t="shared" ref="L491" si="499">L480-L502</f>
        <v>2.591660367908772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1.7211256994402191</v>
      </c>
      <c r="K492" s="1">
        <f t="shared" si="500"/>
        <v>1.4992891020137049</v>
      </c>
      <c r="L492" s="1">
        <f t="shared" ref="L492" si="501">SUM(L493:L502)</f>
        <v>1.3985626202756531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2.3753400913863066E-2</v>
      </c>
      <c r="K493" s="1">
        <f t="shared" si="503"/>
        <v>1.5621038361691574E-3</v>
      </c>
      <c r="L493" s="1">
        <f t="shared" ref="L493" si="504">IFERROR(L348/L316,0)*L471</f>
        <v>1.8584786923311707E-4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2.1317766018776667E-4</v>
      </c>
      <c r="K496" s="1">
        <f t="shared" si="509"/>
        <v>2.723302303593081E-5</v>
      </c>
      <c r="L496" s="1">
        <f t="shared" ref="L496" si="510">IFERROR(L351/L319,0)*L474</f>
        <v>3.9000259158631706E-6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4.539655077072146E-2</v>
      </c>
      <c r="K498" s="1">
        <f t="shared" si="513"/>
        <v>4.8917979189273167E-2</v>
      </c>
      <c r="L498" s="1">
        <f t="shared" ref="L498" si="514">IFERROR(L353/L321,0)*L476</f>
        <v>2.3202217708480948E-2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1.5339312373163885</v>
      </c>
      <c r="K500" s="1">
        <f t="shared" si="517"/>
        <v>1.4048759309896726</v>
      </c>
      <c r="L500" s="1">
        <f t="shared" ref="L500" si="518">L478</f>
        <v>1.3676139660398372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0.11782900478940213</v>
      </c>
      <c r="K501" s="1">
        <f t="shared" si="519"/>
        <v>4.3900309138157602E-2</v>
      </c>
      <c r="L501" s="1">
        <f t="shared" ref="L501" si="520">IFERROR(L356/L324,0)*L479</f>
        <v>1.0023282951335127E-6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2.327989656070813E-6</v>
      </c>
      <c r="K502" s="1">
        <f t="shared" si="521"/>
        <v>5.5458373965031545E-6</v>
      </c>
      <c r="L502" s="1">
        <f t="shared" ref="L502" si="522">IFERROR(L357/L325,0)*L480</f>
        <v>7.5556863038910987E-3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4.0435543225315618E-3</v>
      </c>
      <c r="K503" s="1">
        <f t="shared" si="523"/>
        <v>2.3611183574679369E-3</v>
      </c>
      <c r="L503" s="1">
        <f t="shared" ref="L503" si="524">SUM(L504:L505)</f>
        <v>7.0763410707495747E-4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4.0435543225315618E-3</v>
      </c>
      <c r="K504" s="6">
        <f>'[2]Electricity and CHPs_IN'!G$44-K363</f>
        <v>2.3611183574679369E-3</v>
      </c>
      <c r="L504" s="6">
        <f>'[2]Electricity and CHPs_IN'!H$44-L363</f>
        <v>7.0763410707495747E-4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4.0435543225315618E-3</v>
      </c>
      <c r="K509" s="1">
        <f t="shared" si="527"/>
        <v>2.3611183574679369E-3</v>
      </c>
      <c r="L509" s="1">
        <f t="shared" ref="L509" si="528">SUM(L510:L511)</f>
        <v>7.0763410707495747E-4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4.0435543225315618E-3</v>
      </c>
      <c r="K510" s="1">
        <f t="shared" si="529"/>
        <v>2.3611183574679369E-3</v>
      </c>
      <c r="L510" s="1">
        <f t="shared" ref="L510" si="530">L504</f>
        <v>7.0763410707495747E-4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4.6519657956599163</v>
      </c>
      <c r="K512" s="1">
        <f t="shared" si="533"/>
        <v>6.6903122971595863</v>
      </c>
      <c r="L512" s="1">
        <f t="shared" ref="L512" si="534">SUM(L513:L517)</f>
        <v>7.2345703559804146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4.6490485978516691</v>
      </c>
      <c r="K513" s="6">
        <f>'[2]Electricity and CHPs_IN'!G$42-K382</f>
        <v>6.6882926767241386</v>
      </c>
      <c r="L513" s="6">
        <f>'[2]Electricity and CHPs_IN'!H$42-L382</f>
        <v>7.233439622634096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3.451064334756683E-5</v>
      </c>
      <c r="L514" s="1">
        <f>'[2]Electricity and CHPs_IN'!H$43-L383</f>
        <v>2.4518317336078799E-5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8.9097992201021381E-4</v>
      </c>
      <c r="K515" s="1">
        <f>'[2]Electricity and CHPs_IN'!G$50-K384</f>
        <v>6.7631926467794079E-4</v>
      </c>
      <c r="L515" s="1">
        <f>'[2]Electricity and CHPs_IN'!H$50-L384</f>
        <v>3.8822911140569687E-4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1.4976981184992063E-3</v>
      </c>
      <c r="K516" s="1">
        <f>'[2]Electricity and CHPs_IN'!G$53-K385</f>
        <v>9.1305636406492782E-4</v>
      </c>
      <c r="L516" s="1">
        <f>'[2]Electricity and CHPs_IN'!H$53-L385</f>
        <v>5.7595466538709551E-4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5.2851976773765933E-4</v>
      </c>
      <c r="K517" s="1">
        <f>'[2]Electricity and CHPs_IN'!G$56-K386</f>
        <v>3.9573416335681507E-4</v>
      </c>
      <c r="L517" s="1">
        <f>'[2]Electricity and CHPs_IN'!H$56-L386</f>
        <v>1.420312521899757E-4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0.33041912948120439</v>
      </c>
      <c r="K522" s="13">
        <f t="shared" si="537"/>
        <v>0.33170584005147602</v>
      </c>
      <c r="L522" s="13" t="str">
        <f t="shared" ref="L522" si="538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0.80000000197170795</v>
      </c>
      <c r="K525" s="13">
        <f t="shared" si="539"/>
        <v>0.80000000322931097</v>
      </c>
      <c r="L525" s="13">
        <f t="shared" ref="L525" si="542">IFERROR(L69/L297,"-")</f>
        <v>0.80000000319880726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0.29855768097066809</v>
      </c>
      <c r="K526" s="13">
        <f t="shared" si="543"/>
        <v>0.3161337335839951</v>
      </c>
      <c r="L526" s="13">
        <f t="shared" ref="L526" si="544">IFERROR(L71/L299,"-")</f>
        <v>0.31669770925779284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0.10301219039582912</v>
      </c>
      <c r="K527" s="13">
        <f t="shared" si="545"/>
        <v>0.10721883524124974</v>
      </c>
      <c r="L527" s="13">
        <f t="shared" ref="L527" si="546">IFERROR(L72/(L300+L413),"-")</f>
        <v>0.10709435131961891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0.26305162792302644</v>
      </c>
      <c r="K528" s="13">
        <f t="shared" si="547"/>
        <v>0.26303101051826006</v>
      </c>
      <c r="L528" s="13">
        <f t="shared" ref="L528" si="548">IFERROR(L73/(L301+L465),"-")</f>
        <v>0.25895369666349949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0.62267096939326105</v>
      </c>
      <c r="L529" s="13">
        <f t="shared" ref="L529" si="550">IFERROR(L83/L311,"-")</f>
        <v>0.62779366274348547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0.39499109349427064</v>
      </c>
      <c r="K530" s="13">
        <f t="shared" si="551"/>
        <v>0.38292789234725483</v>
      </c>
      <c r="L530" s="13">
        <f t="shared" ref="L530" si="552">IFERROR(L84/L312,"-")</f>
        <v>0.42524684652648692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0.24667394807078569</v>
      </c>
      <c r="K532" s="13">
        <f t="shared" si="555"/>
        <v>0.24924899953736579</v>
      </c>
      <c r="L532" s="13">
        <f t="shared" ref="L532" si="556">IFERROR(L86/SUM(L314,L419),"-")</f>
        <v>0.25107350155306152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0.39999999999999997</v>
      </c>
      <c r="L533" s="13">
        <f t="shared" ref="L533" si="558">IFERROR(L87/SUM(L315,L420),"-")</f>
        <v>0.39999999999999974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0.35998993349979508</v>
      </c>
      <c r="K534" s="13">
        <f t="shared" si="559"/>
        <v>0.35548399339450959</v>
      </c>
      <c r="L534" s="13">
        <f t="shared" ref="L534" si="560">IFERROR(L88/SUM(L316,L471),"-'")</f>
        <v>0.35567801360949486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0.26958577992785215</v>
      </c>
      <c r="K537" s="13">
        <f t="shared" si="566"/>
        <v>0.25248716988012809</v>
      </c>
      <c r="L537" s="13">
        <f t="shared" ref="L537" si="567">IFERROR(L91/SUM(L319,L474),"-")</f>
        <v>0.2224796761043272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0.43000000000000033</v>
      </c>
      <c r="K538" s="13">
        <f t="shared" si="568"/>
        <v>0.43999999999999989</v>
      </c>
      <c r="L538" s="13">
        <f t="shared" ref="L538" si="569">IFERROR(L92/SUM(L320,L475),"-")</f>
        <v>0.44999999999999962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0.30168731621670186</v>
      </c>
      <c r="K539" s="13">
        <f t="shared" si="570"/>
        <v>0.30334777793066331</v>
      </c>
      <c r="L539" s="13">
        <f t="shared" ref="L539" si="571">IFERROR(L93/SUM(L321,L476),"-")</f>
        <v>0.30762436375442637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0.42999999999999994</v>
      </c>
      <c r="K540" s="13">
        <f t="shared" si="572"/>
        <v>0.43999999999999989</v>
      </c>
      <c r="L540" s="13">
        <f t="shared" ref="L540" si="573">IFERROR(L94/SUM(L322,L477),"-")</f>
        <v>0.4499999999999999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0.36985324648358364</v>
      </c>
      <c r="K541" s="13">
        <f t="shared" si="574"/>
        <v>0.37496343366408308</v>
      </c>
      <c r="L541" s="13">
        <f t="shared" ref="L541" si="575">IFERROR(L95/SUM(L323,L478),"-")</f>
        <v>0.38517967981304047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0.35997604706458908</v>
      </c>
      <c r="K542" s="13">
        <f t="shared" si="576"/>
        <v>0.35970734902616996</v>
      </c>
      <c r="L542" s="13">
        <f t="shared" ref="L542" si="577">IFERROR(L96/SUM(L324,L479),"-")</f>
        <v>0.21560489786799994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0.60416726452806779</v>
      </c>
      <c r="K543" s="13">
        <f t="shared" si="578"/>
        <v>0.60989458656637507</v>
      </c>
      <c r="L543" s="13">
        <f t="shared" ref="L543" si="579">IFERROR(L97/SUM(L325,L480),"-")</f>
        <v>0.61999995025545329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0.35745695376016562</v>
      </c>
      <c r="K544" s="13">
        <f t="shared" si="580"/>
        <v>0.35745695376016562</v>
      </c>
      <c r="L544" s="13">
        <f t="shared" ref="L544" si="581">IFERROR(L131/L359,"-")</f>
        <v>0.35745695376016656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3.6948441882718175E-2</v>
      </c>
      <c r="K546" s="13">
        <f t="shared" si="584"/>
        <v>3.7149343543574742E-2</v>
      </c>
      <c r="L546" s="13">
        <f t="shared" ref="L546" si="585">IFERROR(L133/SUM(L361,L428),"-")</f>
        <v>3.7549034180517797E-2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6.1972650567355354E-2</v>
      </c>
      <c r="K548" s="13">
        <f t="shared" si="588"/>
        <v>6.1972650567355313E-2</v>
      </c>
      <c r="L548" s="13">
        <f t="shared" ref="L548" si="589">IFERROR(L135/SUM(L363,L504),"-")</f>
        <v>6.1972650567355285E-2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0.29065640322582681</v>
      </c>
      <c r="K550" s="13">
        <f t="shared" si="592"/>
        <v>0.30623318272190631</v>
      </c>
      <c r="L550" s="13">
        <f t="shared" ref="L550" si="593">IFERROR(L152/SUM(L380,L437),"-")</f>
        <v>0.30600980326365929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0.34580508797137505</v>
      </c>
      <c r="K552" s="13">
        <f t="shared" si="596"/>
        <v>0.35308252469541951</v>
      </c>
      <c r="L552" s="13">
        <f t="shared" ref="L552" si="597">IFERROR(L154/SUM(L382,L513),"-")</f>
        <v>0.36767987205262409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0.2073491967335776</v>
      </c>
      <c r="K554" s="13">
        <f t="shared" si="600"/>
        <v>0.21526461453788781</v>
      </c>
      <c r="L554" s="13">
        <f t="shared" ref="L554" si="601">IFERROR(L156/SUM(L384,L515),"-")</f>
        <v>0.21600435650276215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0.24224092578467846</v>
      </c>
      <c r="K555" s="13">
        <f t="shared" si="602"/>
        <v>0.23986115708688388</v>
      </c>
      <c r="L555" s="13">
        <f t="shared" ref="L555" si="603">IFERROR(L157/SUM(L385,L516),"-")</f>
        <v>0.24807576330766712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0.29870598507859686</v>
      </c>
      <c r="K556" s="13">
        <f t="shared" si="604"/>
        <v>0.30792642891070576</v>
      </c>
      <c r="L556" s="13">
        <f t="shared" ref="L556" si="605">IFERROR(L158/SUM(L386,L517),"-")</f>
        <v>0.28686302099675964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0.14999999999999991</v>
      </c>
      <c r="L563" s="13">
        <f t="shared" ref="L563" si="607">IFERROR(L168/L396,"-")</f>
        <v>0.14999999999999994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0.6998256124834763</v>
      </c>
      <c r="K567" s="13">
        <f t="shared" si="614"/>
        <v>0.69972897504656739</v>
      </c>
      <c r="L567" s="13">
        <f t="shared" ref="L567" si="615">IFERROR(L174/L402,"-")</f>
        <v>0.69999858393753978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0.86703714287035383</v>
      </c>
      <c r="K568" s="13">
        <f t="shared" si="614"/>
        <v>0.86703744677600325</v>
      </c>
      <c r="L568" s="13">
        <f t="shared" ref="L568" si="616">IFERROR(L175/L403,"-")</f>
        <v>0.86703917960257526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0.89426868192710829</v>
      </c>
      <c r="K569" s="13">
        <f t="shared" si="614"/>
        <v>0.89426621709831244</v>
      </c>
      <c r="L569" s="13">
        <f t="shared" ref="L569" si="617">IFERROR(L176/L404,"-")</f>
        <v>0.89426961748477785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0.90426927601324825</v>
      </c>
      <c r="K570" s="13">
        <f t="shared" si="614"/>
        <v>0.90426940652543131</v>
      </c>
      <c r="L570" s="13">
        <f t="shared" ref="L570" si="618">IFERROR(L177/L405,"-")</f>
        <v>0.90426949914564725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0.90426841794970436</v>
      </c>
      <c r="K571" s="13">
        <f t="shared" si="614"/>
        <v>0.90426818163687772</v>
      </c>
      <c r="L571" s="13">
        <f t="shared" ref="L571" si="619">IFERROR(L178/L406,"-")</f>
        <v>0.90426914590897944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0.90426609312159767</v>
      </c>
      <c r="K572" s="13">
        <f t="shared" si="614"/>
        <v>0.90426537841077204</v>
      </c>
      <c r="L572" s="13">
        <f t="shared" ref="L572" si="620">IFERROR(L179/L407,"-")</f>
        <v>0.90426787819723442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0.90426902834133671</v>
      </c>
      <c r="K573" s="13">
        <f t="shared" si="614"/>
        <v>0.90426889170712954</v>
      </c>
      <c r="L573" s="13">
        <f t="shared" ref="L573" si="621">IFERROR(L180/L408,"-")</f>
        <v>0.9042693916386465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0.64140714670995402</v>
      </c>
      <c r="K575" s="4">
        <f t="shared" si="622"/>
        <v>0.6414066713465213</v>
      </c>
      <c r="L575" s="4">
        <f t="shared" ref="L575" si="623">IFERROR(L212/L442,"-")</f>
        <v>0.55942991500493644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 t="str">
        <f t="shared" si="624"/>
        <v>-</v>
      </c>
      <c r="L576" s="4" t="str">
        <f t="shared" ref="L576" si="625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0.85445501111132538</v>
      </c>
      <c r="K577" s="4">
        <f t="shared" si="626"/>
        <v>0.85445501111132516</v>
      </c>
      <c r="L577" s="4">
        <f t="shared" ref="L577" si="627">IFERROR(L220/L450,"-")</f>
        <v>0.85445501111132471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0.69999999999999973</v>
      </c>
      <c r="K578" s="4">
        <f t="shared" si="628"/>
        <v>0.69999999999999962</v>
      </c>
      <c r="L578" s="4">
        <f t="shared" ref="L578" si="629">IFERROR(L226/L456,"-")</f>
        <v>0.70000000000000007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0.50000000000000022</v>
      </c>
      <c r="K579">
        <f t="shared" si="630"/>
        <v>0.5</v>
      </c>
      <c r="L579">
        <f t="shared" ref="L579" si="631">IFERROR(L228/L458,"-")</f>
        <v>0.49999999999999978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0.85</v>
      </c>
      <c r="L580">
        <f t="shared" ref="L580" si="633">IFERROR(L230/L460,"-")</f>
        <v>0.84999999999999898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2.9999999999999991</v>
      </c>
      <c r="K581" s="4">
        <f t="shared" si="634"/>
        <v>3</v>
      </c>
      <c r="L581" s="4">
        <f t="shared" ref="L581" si="635">IFERROR(L232/L462,"-")</f>
        <v>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2.4898326391342513E-5</v>
      </c>
      <c r="K582" s="3">
        <f>[2]Other_transformation!G$5</f>
        <v>2.0205333037605364E-5</v>
      </c>
      <c r="L582" s="3">
        <f>[2]Other_transformation!H$5</f>
        <v>1.3282327136930549E-5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2.4898326391342513E-5</v>
      </c>
      <c r="K583" s="1">
        <f t="shared" si="636"/>
        <v>2.0205333037605364E-5</v>
      </c>
      <c r="L583" s="1">
        <f t="shared" ref="L583" si="637">L582</f>
        <v>1.3282327136930549E-5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2.4898326391342513E-5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2.0205333037605364E-5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1.3282327136930549E-5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9.7103472926235721E-6</v>
      </c>
      <c r="K586" s="3">
        <f t="shared" si="638"/>
        <v>7.8800798846660877E-6</v>
      </c>
      <c r="L586" s="3">
        <f t="shared" si="638"/>
        <v>5.1801075834029046E-6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9.7103472926235721E-6</v>
      </c>
      <c r="K587" s="1">
        <f t="shared" si="639"/>
        <v>7.8800798846660877E-6</v>
      </c>
      <c r="L587" s="1">
        <f t="shared" ref="L587" si="640">SUM(L588:L589)</f>
        <v>5.1801075834029046E-6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9.7103472926235721E-6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7.8800798846660877E-6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5.1801075834029046E-6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7.2678214736328855E-5</v>
      </c>
      <c r="K590" s="3">
        <f t="shared" si="641"/>
        <v>5.8979367136770047E-5</v>
      </c>
      <c r="L590" s="3">
        <f t="shared" ref="L590" si="642">L591+L594</f>
        <v>3.8771112912700239E-5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7.0947781052130548E-5</v>
      </c>
      <c r="K591" s="1">
        <f t="shared" si="643"/>
        <v>5.7575096490656472E-5</v>
      </c>
      <c r="L591" s="1">
        <f t="shared" ref="L591" si="644">SUM(L592:L593)</f>
        <v>3.7847991176683568E-5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7.0947781052130548E-5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5.7575096490656472E-5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3.7847991176683568E-5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1.7304336841983056E-6</v>
      </c>
      <c r="K594" s="1">
        <f t="shared" si="645"/>
        <v>1.404270646113573E-6</v>
      </c>
      <c r="L594" s="1">
        <f t="shared" ref="L594" si="646">SUM(L595:L596)</f>
        <v>9.2312173601667328E-7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1.7304336841983056E-6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1.404270646113573E-6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9.2312173601667328E-7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0.47619047619047572</v>
      </c>
      <c r="K598" s="4">
        <f t="shared" si="647"/>
        <v>0.47619047619047622</v>
      </c>
      <c r="L598" s="4">
        <f t="shared" ref="L598" si="648">IFERROR(SUM(L584,L588)/SUM(L592,L595),"-")</f>
        <v>0.47619047619047639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1.6080700519314101E-5</v>
      </c>
      <c r="K600" s="1">
        <f>[2]Other_transformation!G$12</f>
        <v>8.7229439230029919E-6</v>
      </c>
      <c r="L600" s="1">
        <f>[2]Other_transformation!H$12</f>
        <v>8.3106534637752716E-6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1.6080700519314101E-5</v>
      </c>
      <c r="K601" s="1">
        <f t="shared" si="650"/>
        <v>8.7229439230029919E-6</v>
      </c>
      <c r="L601" s="1">
        <f t="shared" ref="L601" si="651">SUM(L602:L603)</f>
        <v>8.3106534637752716E-6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1.6080700519314101E-5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8.7229439230029919E-6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8.3106534637752716E-6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5.998101293704169E-5</v>
      </c>
      <c r="K604" s="3">
        <f t="shared" si="653"/>
        <v>3.2536580832801135E-5</v>
      </c>
      <c r="L604" s="3">
        <f t="shared" ref="L604" si="654">L605+L608</f>
        <v>3.099873741988178E-5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3.3608664085366525E-5</v>
      </c>
      <c r="K605" s="1">
        <f t="shared" si="655"/>
        <v>1.823095279907624E-5</v>
      </c>
      <c r="L605" s="1">
        <f t="shared" ref="L605" si="656">SUM(L606:L607)</f>
        <v>1.7369265739290323E-5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3.3608664085366525E-5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1.823095279907624E-5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1.7369265739290323E-5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2.6372348851675165E-5</v>
      </c>
      <c r="K608" s="1">
        <f t="shared" si="657"/>
        <v>1.4305628033724894E-5</v>
      </c>
      <c r="L608" s="1">
        <f t="shared" ref="L608" si="658">SUM(L609:L610)</f>
        <v>1.3629471680591455E-5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2.6372348851675165E-5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1.4305628033724894E-5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1.3629471680591455E-5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0.26809651474530788</v>
      </c>
      <c r="K612">
        <f t="shared" si="659"/>
        <v>0.26809651474530849</v>
      </c>
      <c r="L612">
        <f t="shared" ref="L612" si="660">IFERROR(L602/SUM(L606,L609),"-")</f>
        <v>0.26809651474530816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10.591361451116196</v>
      </c>
      <c r="K614" s="3">
        <f t="shared" ref="K614:L614" si="666">K615+K616+K621</f>
        <v>10.462612886877682</v>
      </c>
      <c r="L614" s="3">
        <f t="shared" si="666"/>
        <v>12.301628772821187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4.384764519978293</v>
      </c>
      <c r="K615" s="1">
        <f>[2]Other_transformation!G$19</f>
        <v>4.4167241447470955</v>
      </c>
      <c r="L615" s="1">
        <f>[2]Other_transformation!H$19</f>
        <v>6.5771810634850096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6.2065533560361379</v>
      </c>
      <c r="K616" s="1">
        <f>[2]Other_transformation!G$20</f>
        <v>6.0458439767814589</v>
      </c>
      <c r="L616" s="1">
        <f>[2]Other_transformation!H$20</f>
        <v>5.7244006888866688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6.2065533560361379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6.0457797206189561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5.7243298642942584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6.4256162502453892E-5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7.0824592410232264E-5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4.3575101764745518E-5</v>
      </c>
      <c r="K621" s="1">
        <f>[2]Other_transformation!G$21</f>
        <v>4.4765349127195432E-5</v>
      </c>
      <c r="L621" s="1">
        <f>[2]Other_transformation!H$21</f>
        <v>4.702044950986624E-5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4.3575101764745518E-5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4.4765349127195432E-5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4.702044950986624E-5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0.12413107745173263</v>
      </c>
      <c r="K624" s="3">
        <f t="shared" ref="K624:L624" si="671">K625+K626+K631</f>
        <v>0.12091649081466714</v>
      </c>
      <c r="L624" s="3">
        <f t="shared" si="671"/>
        <v>0.11448788466881099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0.12413106712072278</v>
      </c>
      <c r="K626" s="1">
        <f t="shared" si="672"/>
        <v>0.12091559441237923</v>
      </c>
      <c r="L626" s="1">
        <f t="shared" ref="L626" si="673">SUM(L627:L630)</f>
        <v>0.1144865972858852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0.12413106712072278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0.12091559441237923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0.1144865972858852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1.03310098577852E-8</v>
      </c>
      <c r="K631" s="1">
        <f t="shared" si="674"/>
        <v>8.9640228790723999E-7</v>
      </c>
      <c r="L631" s="1">
        <f t="shared" ref="L631" si="675">SUM(L632:L633)</f>
        <v>1.287382925794807E-6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1.03310098577852E-8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8.9640228790723999E-7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1.287382925794807E-6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5.2290122117694657E-6</v>
      </c>
      <c r="K634" s="3">
        <f t="shared" ref="K634:L634" si="680">K635+K636+K641</f>
        <v>5.3718418952634527E-6</v>
      </c>
      <c r="L634" s="3">
        <f t="shared" si="680"/>
        <v>4.1188045811840093E-6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5.2290122117694657E-6</v>
      </c>
      <c r="K641" s="1">
        <f t="shared" ref="K641:L641" si="690">SUM(K642:K643)</f>
        <v>5.3718418952634527E-6</v>
      </c>
      <c r="L641" s="1">
        <f t="shared" si="690"/>
        <v>4.1188045811840093E-6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5.2290122117694657E-6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5.3718418952634527E-6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4.1188045811840093E-6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23.212210523989693</v>
      </c>
      <c r="K644" s="3">
        <f t="shared" ref="K644:L644" si="695">K645+K646+K651</f>
        <v>23.027269669911544</v>
      </c>
      <c r="L644" s="3">
        <f t="shared" si="695"/>
        <v>28.653478818112461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12.540426527137894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12.631831053976676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18.810737841567089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10.671725170464418</v>
      </c>
      <c r="K646" s="1">
        <f t="shared" ref="K646:L646" si="700">SUM(K647:K650)</f>
        <v>10.395378182713547</v>
      </c>
      <c r="L646" s="1">
        <f t="shared" si="700"/>
        <v>9.8426774989385333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10.671725170464418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10.395286388195686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9.8425763209493766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9.1794517860648497E-5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1.0117798915747462E-4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5.8826387382406449E-5</v>
      </c>
      <c r="K651" s="1">
        <f t="shared" ref="K651:L651" si="705">SUM(K652:K653)</f>
        <v>6.043322132171384E-5</v>
      </c>
      <c r="L651" s="1">
        <f t="shared" si="705"/>
        <v>6.347760683831937E-5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5.8826387382406449E-5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6.043322132171384E-5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6.347760683831937E-5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0.3496503496503503</v>
      </c>
      <c r="K655" s="4">
        <f t="shared" si="706"/>
        <v>0.34965034965035013</v>
      </c>
      <c r="L655" s="4">
        <f t="shared" ref="L655" si="707">IFERROR(SUM(L635,L625,L615)/L645,"-")</f>
        <v>0.34965034965035036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0.59322033898305104</v>
      </c>
      <c r="K656" s="4">
        <f t="shared" si="708"/>
        <v>0.59322033898305049</v>
      </c>
      <c r="L656" s="4">
        <f t="shared" ref="L656" si="709">IFERROR(SUM(L637,L627,L617)/L647,"-")</f>
        <v>0.59322033898305138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0.6999999999999994</v>
      </c>
      <c r="L658" s="4">
        <f t="shared" ref="L658" si="711">IFERROR(SUM(L639,L629,L619)/L649,"-")</f>
        <v>0.70000000000000029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0.8298052482646926</v>
      </c>
      <c r="K660" s="4">
        <f t="shared" si="713"/>
        <v>0.84446256867048064</v>
      </c>
      <c r="L660" s="4">
        <f t="shared" ref="L660" si="714">IFERROR(SUM(L642,L632,L622)/L652,"-")</f>
        <v>0.82590758581019474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5.8083808824468232E-3</v>
      </c>
      <c r="K662" s="3">
        <f t="shared" si="716"/>
        <v>0.10586512464275984</v>
      </c>
      <c r="L662" s="3">
        <f t="shared" ref="L662" si="717">SUM(L663,L667,L676)</f>
        <v>0.11617028885577521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5.8083808824468232E-3</v>
      </c>
      <c r="K663" s="1">
        <f>[2]Other_transformation!G$28</f>
        <v>0.10586512464275984</v>
      </c>
      <c r="L663" s="1">
        <f>[2]Other_transformation!H$28</f>
        <v>0.11597672343336267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5.7926522938627333E-3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0.10527432565278462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0.1154676067100764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1.5728588584090282E-5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1.518274525231018E-4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1.6082757548185401E-4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4.3897153745210888E-4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3.4828914780441313E-4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1.9356542241253714E-4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1.9356542241253714E-4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1.9356542241253714E-4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1.9356542241253714E-4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7.718778581324681E-3</v>
      </c>
      <c r="K679" s="3">
        <f t="shared" si="734"/>
        <v>0.13653831092790969</v>
      </c>
      <c r="L679" s="3">
        <f t="shared" ref="L679" si="735">SUM(L680,L684,L686,L695)</f>
        <v>0.14165196500137994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7.718778581324681E-3</v>
      </c>
      <c r="K680" s="1">
        <f t="shared" si="736"/>
        <v>0.13647271747978465</v>
      </c>
      <c r="L680" s="1">
        <f t="shared" ref="L680" si="737">SUM(L681:L683)</f>
        <v>0.14135857486189979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7.6978768024753919E-3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0.13583783955198014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0.14081415452448337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2.0901778849289409E-5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1.9590639035238941E-4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1.9613118961201714E-4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4.3897153745210888E-4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3.4828914780441313E-4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6.5593448125027747E-5</v>
      </c>
      <c r="L684" s="1">
        <f t="shared" si="744"/>
        <v>3.8698794200490232E-5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6.5593448125027747E-5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3.8698794200490232E-5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2.5469134527965456E-4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2.5469134527965456E-4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2.5469134527965456E-4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2.5469134527965456E-4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0.75250000000000017</v>
      </c>
      <c r="K699" s="4">
        <f t="shared" si="761"/>
        <v>0.77500000000000002</v>
      </c>
      <c r="L699" s="4">
        <f t="shared" ref="L699" si="762">IFERROR(L664/L681,"-")</f>
        <v>0.82000000000000028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0.75250000000000006</v>
      </c>
      <c r="K700" s="4">
        <f t="shared" si="764"/>
        <v>0.77500000000000002</v>
      </c>
      <c r="L700" s="4">
        <f t="shared" ref="L700" si="765">IFERROR(L665/L682,"-")</f>
        <v>0.81999999999999973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0.87000000000000011</v>
      </c>
      <c r="L701" s="4">
        <f t="shared" ref="L701" si="767">IFERROR(L666/SUM(L683,L685),"-")</f>
        <v>0.90000000000000024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0.75999999999999868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3.204892531940486</v>
      </c>
      <c r="K706" s="1">
        <f>[2]Other_transformation!G$39</f>
        <v>3.1728866579224015</v>
      </c>
      <c r="L706" s="1">
        <f>[2]Other_transformation!H$39</f>
        <v>3.1731050620153751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3.5116316277221089</v>
      </c>
      <c r="K707" s="1">
        <f>[2]Other_transformation!G$38</f>
        <v>3.476562483170563</v>
      </c>
      <c r="L707" s="1">
        <f>[2]Other_transformation!H$38</f>
        <v>3.4768017906396476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0.91265054871925866</v>
      </c>
      <c r="K708" s="14">
        <f t="shared" si="774"/>
        <v>0.91265054871925833</v>
      </c>
      <c r="L708" s="14">
        <f t="shared" ref="L708" si="775">L706/L707</f>
        <v>0.91265054871925855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3.537123445440749</v>
      </c>
      <c r="K709" s="17" cm="1">
        <f t="array" ref="K709">SUMPRODUCT(("CT_CWODPLT"=[2]OUT_SyntheticFuels!$C$4:$C$1000)*1,("Var_Fout"=[2]OUT_SyntheticFuels!$B$4:$B$1000)*1,[2]OUT_SyntheticFuels!J$4:J$1000)</f>
        <v>3.938593889186675</v>
      </c>
      <c r="L709" s="17" cm="1">
        <f t="array" ref="L709">SUMPRODUCT(("CT_CWODPLT"=[2]OUT_SyntheticFuels!$C$4:$C$1000)*1,("Var_Fout"=[2]OUT_SyntheticFuels!$B$4:$B$1000)*1,[2]OUT_SyntheticFuels!K$4:K$1000)</f>
        <v>4.6166925940807237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3.537123445440749</v>
      </c>
      <c r="K710" s="18">
        <f t="shared" si="776"/>
        <v>3.938593889186675</v>
      </c>
      <c r="L710" s="18">
        <f t="shared" ref="L710" si="777">L709</f>
        <v>4.6166925940807237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4.210861244572321</v>
      </c>
      <c r="K711" s="17" cm="1">
        <f t="array" ref="K711">SUMPRODUCT(("CT_CWODPLT"=[2]OUT_SyntheticFuels!$C$4:$C$1000)*1,("Var_Fin"=[2]OUT_SyntheticFuels!$B$4:$B$1000)*1,[2]OUT_SyntheticFuels!J$4:J$1000)</f>
        <v>4.6888022490317542</v>
      </c>
      <c r="L711" s="17" cm="1">
        <f t="array" ref="L711">SUMPRODUCT(("CT_CWODPLT"=[2]OUT_SyntheticFuels!$C$4:$C$1000)*1,("Var_Fin"=[2]OUT_SyntheticFuels!$B$4:$B$1000)*1,[2]OUT_SyntheticFuels!K$4:K$1000)</f>
        <v>5.4960626120008618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4.210861244572321</v>
      </c>
      <c r="K712" s="18">
        <f t="shared" si="778"/>
        <v>4.6888022490317542</v>
      </c>
      <c r="L712" s="18">
        <f t="shared" ref="L712" si="779">L711</f>
        <v>5.4960626120008618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0.83999999999999986</v>
      </c>
      <c r="K713" s="14">
        <f t="shared" si="780"/>
        <v>0.8400000000000003</v>
      </c>
      <c r="L713" s="14">
        <f t="shared" ref="L713" si="781">IFERROR(L709/L711,"-")</f>
        <v>0.84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150.61546429116595</v>
      </c>
      <c r="K763" s="17">
        <f t="shared" si="874"/>
        <v>147.84726643298268</v>
      </c>
      <c r="L763" s="17">
        <f t="shared" ref="L763" si="875">L764+L768+L778+L789+L791+L803+L805+L807+L811+L813+L815</f>
        <v>143.84884072444271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69.222333442570374</v>
      </c>
      <c r="K764" s="18">
        <f>[2]Industry!G$11</f>
        <v>68.722383921622239</v>
      </c>
      <c r="L764" s="18">
        <f>[2]Industry!H$11</f>
        <v>71.675467322545188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13.245458108354697</v>
      </c>
      <c r="K765" s="1">
        <f>K764-K766-K767</f>
        <v>13.227987123120364</v>
      </c>
      <c r="L765" s="1">
        <f>L764-L766-L767</f>
        <v>13.283426933006346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1.911762978914169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1.876499522669723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3.7833453670718558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54.065112355301508</v>
      </c>
      <c r="K767" s="1">
        <f>[2]Industry!G$11-[2]Industry!G$33</f>
        <v>53.617897275832156</v>
      </c>
      <c r="L767" s="1">
        <f>[2]Industry!H$11-[2]Industry!H$33</f>
        <v>54.608695022466982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5.1125959816072317</v>
      </c>
      <c r="K768" s="1">
        <f t="shared" si="878"/>
        <v>3.4134589663521302</v>
      </c>
      <c r="L768" s="1">
        <f t="shared" ref="L768" si="879">SUM(L771,L776)</f>
        <v>0.8304344749100061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5.1123848123247928</v>
      </c>
      <c r="K769" s="1">
        <f t="shared" si="880"/>
        <v>3.4133098286406414</v>
      </c>
      <c r="L769" s="1">
        <f t="shared" ref="L769" si="881">SUM(L773,L777)</f>
        <v>0.8304344749100061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2.1116928243955946E-4</v>
      </c>
      <c r="K770" s="1">
        <f t="shared" si="882"/>
        <v>1.491377114885556E-4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3.8803287688964145</v>
      </c>
      <c r="K771" s="1">
        <f t="shared" si="884"/>
        <v>2.0485021821733258</v>
      </c>
      <c r="L771" s="1">
        <f t="shared" ref="L771" si="885">SUM(L772,L774)</f>
        <v>2.3690847874043983E-5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3.8801175996139752</v>
      </c>
      <c r="K772" s="1">
        <f>[2]Industry!G$34</f>
        <v>2.0483530444618374</v>
      </c>
      <c r="L772" s="1">
        <f>[2]Industry!H$34</f>
        <v>2.3690847874043983E-5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3.8801175996139752</v>
      </c>
      <c r="K773" s="1">
        <f t="shared" si="886"/>
        <v>2.0483530444618374</v>
      </c>
      <c r="L773" s="1">
        <f t="shared" ref="L773" si="887">L772</f>
        <v>2.3690847874043983E-5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2.1116928243955946E-4</v>
      </c>
      <c r="K774" s="1">
        <f>[2]Industry!G$35</f>
        <v>1.491377114885556E-4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2.1116928243955946E-4</v>
      </c>
      <c r="K775" s="1">
        <f t="shared" si="888"/>
        <v>1.491377114885556E-4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1.2322672127108172</v>
      </c>
      <c r="K776" s="1">
        <f>[2]Industry!G$36</f>
        <v>1.3649567841788042</v>
      </c>
      <c r="L776" s="1">
        <f>[2]Industry!H$36</f>
        <v>0.83041078406213209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1.2322672127108172</v>
      </c>
      <c r="K777" s="1">
        <f t="shared" si="890"/>
        <v>1.3649567841788042</v>
      </c>
      <c r="L777" s="1">
        <f t="shared" ref="L777" si="891">L776</f>
        <v>0.83041078406213209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35.193199295724078</v>
      </c>
      <c r="K778" s="1">
        <f>SUM([2]Industry!G$37:G$39)</f>
        <v>34.155572714836779</v>
      </c>
      <c r="L778" s="1">
        <f>SUM([2]Industry!H$37:H$39)</f>
        <v>22.66915371478995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28.79909137610581</v>
      </c>
      <c r="K779" s="1">
        <f>SUM([2]Industry!G$37:G$38)-K780</f>
        <v>27.76137685542551</v>
      </c>
      <c r="L779" s="1">
        <f>SUM([2]Industry!H$37:H$38)-L780</f>
        <v>14.046742290136699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6.3941079196182677</v>
      </c>
      <c r="K781" s="1">
        <f t="shared" si="896"/>
        <v>6.3941958594112691</v>
      </c>
      <c r="L781" s="1">
        <f t="shared" ref="L781" si="897">L778-L779</f>
        <v>8.6224114246532508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25.986602912870399</v>
      </c>
      <c r="K782" s="1">
        <f>[2]Industry!G$37</f>
        <v>24.792690940960092</v>
      </c>
      <c r="L782" s="1">
        <f>[2]Industry!H$37</f>
        <v>11.052160258833018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25.986602912870399</v>
      </c>
      <c r="K783" s="1">
        <f>[2]Industry!G$37*K779/SUM(K779:K780)</f>
        <v>24.792690940960092</v>
      </c>
      <c r="L783" s="1">
        <f>[2]Industry!H$37*L779/SUM(L779:L780)</f>
        <v>11.052160258833018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9.2065963828536805</v>
      </c>
      <c r="K785" s="1">
        <f t="shared" si="904"/>
        <v>9.362881773876687</v>
      </c>
      <c r="L785" s="1">
        <f t="shared" ref="L785" si="905">SUM(L786:L788)</f>
        <v>11.616993455956932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2.8124884632354106</v>
      </c>
      <c r="K786" s="1">
        <f>[2]Industry!G$38*K779/SUM(K779:K780)</f>
        <v>2.9686859144654161</v>
      </c>
      <c r="L786" s="1">
        <f>[2]Industry!H$38*L779/SUM(L779:L780)</f>
        <v>2.9945820313036813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6.3941079196182695</v>
      </c>
      <c r="K788" s="1">
        <f>[2]Industry!G$39</f>
        <v>6.3941958594112709</v>
      </c>
      <c r="L788" s="1">
        <f>[2]Industry!H$39</f>
        <v>8.6224114246532508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2.0434177473419357E-4</v>
      </c>
      <c r="K789" s="1">
        <f>[2]Industry!G$18</f>
        <v>1.4036414627889622E-4</v>
      </c>
      <c r="L789" s="1">
        <f>[2]Industry!H$18</f>
        <v>6.9803593413080809E-5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2.0434177473419357E-4</v>
      </c>
      <c r="K790" s="1">
        <f t="shared" si="908"/>
        <v>1.4036414627889622E-4</v>
      </c>
      <c r="L790" s="1">
        <f t="shared" ref="L790" si="909">L789</f>
        <v>6.9803593413080809E-5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14.832872905831216</v>
      </c>
      <c r="K791" s="1">
        <f>[2]Industry!G$19</f>
        <v>15.228432036178004</v>
      </c>
      <c r="L791" s="1">
        <f>[2]Industry!H$19</f>
        <v>17.652117001986301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7.2129471456797294</v>
      </c>
      <c r="K792" s="1">
        <f t="shared" si="912"/>
        <v>7.6151415693612581</v>
      </c>
      <c r="L792" s="1">
        <f t="shared" ref="L792" si="913">SUM(L793:L801)</f>
        <v>8.6545193102501461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0.84836796541420356</v>
      </c>
      <c r="K793" s="1">
        <f t="shared" si="916"/>
        <v>3.5144859007418962E-2</v>
      </c>
      <c r="L793" s="1">
        <f t="shared" ref="L793" si="917">L235</f>
        <v>0.32069017297891106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1.3542329100188901</v>
      </c>
      <c r="K794" s="1">
        <f t="shared" si="918"/>
        <v>0.22175403634578206</v>
      </c>
      <c r="L794" s="1">
        <f t="shared" ref="L794" si="919">L241</f>
        <v>4.787286936700777E-2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1.2309475879197581E-4</v>
      </c>
      <c r="K796" s="1">
        <f t="shared" si="922"/>
        <v>3.1442400215526631E-4</v>
      </c>
      <c r="L796" s="1">
        <f t="shared" ref="L796" si="923">L243</f>
        <v>1.1739850046183642E-4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1.7294290098807429E-3</v>
      </c>
      <c r="K797" s="1">
        <f t="shared" si="924"/>
        <v>8.8746538391749593E-4</v>
      </c>
      <c r="L797" s="1">
        <f t="shared" ref="L797" si="925">L274</f>
        <v>1.926174426252252E-4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5.0084937464779635</v>
      </c>
      <c r="K799" s="1">
        <f t="shared" si="928"/>
        <v>7.3570407846219847</v>
      </c>
      <c r="L799" s="1">
        <f t="shared" ref="L799" si="929">L283</f>
        <v>8.2856462519611398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7.6289325263116927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7.6293734342231367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9.0217681351161509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10.347194279598378</v>
      </c>
      <c r="K803" s="1">
        <f t="shared" si="934"/>
        <v>10.094267515350651</v>
      </c>
      <c r="L803" s="1">
        <f t="shared" si="934"/>
        <v>10.020801441491118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10.347194279598378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10.094267515350651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10.020801441491118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0.73223571122515074</v>
      </c>
      <c r="K805" s="1">
        <f t="shared" si="936"/>
        <v>0.73019097733164706</v>
      </c>
      <c r="L805" s="1">
        <f t="shared" si="936"/>
        <v>0.72613554398198954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0.73223571122515074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0.73019097733164706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0.72613554398198954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10.790055374771857</v>
      </c>
      <c r="K807" s="1">
        <f>[2]Industry!G$21</f>
        <v>10.737467985536174</v>
      </c>
      <c r="L807" s="1">
        <f>[2]Industry!H$21</f>
        <v>10.630406882638473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10.790055374771857</v>
      </c>
      <c r="K808" s="1">
        <f t="shared" si="938"/>
        <v>10.737467985536174</v>
      </c>
      <c r="L808" s="1">
        <f t="shared" ref="L808" si="939">L807</f>
        <v>10.630406882638473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10.790055374771857</v>
      </c>
      <c r="K810" s="1">
        <f t="shared" si="940"/>
        <v>10.737467985536174</v>
      </c>
      <c r="L810" s="1">
        <f t="shared" ref="L810" si="941">L808</f>
        <v>10.630406882638473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3.32360872617493E-2</v>
      </c>
      <c r="K811" s="1">
        <f>[2]Industry!G$22</f>
        <v>8.5392449624921915E-2</v>
      </c>
      <c r="L811" s="1">
        <f>[2]Industry!H$22</f>
        <v>8.5465925548976293E-2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3.32360872617493E-2</v>
      </c>
      <c r="K812" s="1">
        <f t="shared" si="944"/>
        <v>8.5392449624921915E-2</v>
      </c>
      <c r="L812" s="1">
        <f t="shared" ref="L812" si="945">L811</f>
        <v>8.5465925548976293E-2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9.7894443298827509E-3</v>
      </c>
      <c r="K813" s="1">
        <f>[2]Industry!G$23</f>
        <v>0.2078162784957423</v>
      </c>
      <c r="L813" s="1">
        <f>[2]Industry!H$23</f>
        <v>0.19887868640639611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9.7894443298827509E-3</v>
      </c>
      <c r="K814" s="1">
        <f t="shared" si="948"/>
        <v>0.2078162784957423</v>
      </c>
      <c r="L814" s="1">
        <f t="shared" ref="L814" si="949">L813</f>
        <v>0.19887868640639611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4.3417474264713105</v>
      </c>
      <c r="K815" s="1">
        <f>[2]Industry!G$24</f>
        <v>4.472143223508124</v>
      </c>
      <c r="L815" s="1">
        <f>[2]Industry!H$24</f>
        <v>9.3599099265508805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4.3304488303375059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4.3657758450549053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9.2666976643093442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1.1298596133804573E-2</v>
      </c>
      <c r="K817" s="1">
        <f t="shared" si="954"/>
        <v>0.10636737845321864</v>
      </c>
      <c r="L817" s="1">
        <f t="shared" ref="L817" si="955">L815-L816</f>
        <v>9.3212262241536337E-2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77.328834352588061</v>
      </c>
      <c r="K818" s="17">
        <f>[2]Industry!G$71</f>
        <v>77.596780031839387</v>
      </c>
      <c r="L818" s="17">
        <f>[2]Industry!H$71</f>
        <v>78.096666993346673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71.512560562220983</v>
      </c>
      <c r="K819" s="18">
        <f t="shared" si="956"/>
        <v>71.065408670728658</v>
      </c>
      <c r="L819" s="18">
        <f t="shared" ref="L819" si="957">SUM(L820:L822)</f>
        <v>78.940628075632063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11.205226385072445</v>
      </c>
      <c r="K820" s="1">
        <f>[2]Industry!G$55</f>
        <v>11.205226650380665</v>
      </c>
      <c r="L820" s="1">
        <f>[2]Industry!H$55</f>
        <v>11.28187306024962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6.2422118092516747</v>
      </c>
      <c r="K821" s="1">
        <f>[2]Industry!G$56</f>
        <v>6.2422753677246279</v>
      </c>
      <c r="L821" s="1">
        <f>[2]Industry!H$56</f>
        <v>13.0500430313812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54.065122367896855</v>
      </c>
      <c r="K822" s="1">
        <f>[2]Industry!G$3-([2]Industry!G$6-[2]Industry!G$70)</f>
        <v>53.617906652623361</v>
      </c>
      <c r="L822" s="1">
        <f>[2]Industry!H$3-([2]Industry!H$6-[2]Industry!H$70)</f>
        <v>54.608711984001246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4.0230589019639185</v>
      </c>
      <c r="K823" s="1">
        <f t="shared" si="959"/>
        <v>2.6967553560127739</v>
      </c>
      <c r="L823" s="1">
        <f t="shared" ref="L823" si="960">SUM(L824:L825)</f>
        <v>0.66129858438744382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4.0229114926066956</v>
      </c>
      <c r="K824" s="1">
        <f>[2]Industry!G$57</f>
        <v>2.6966501579995326</v>
      </c>
      <c r="L824" s="1">
        <f>[2]Industry!H$57</f>
        <v>0.66129858438744382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1.4740935722296492E-4</v>
      </c>
      <c r="K825" s="1">
        <f>[2]Industry!G$58</f>
        <v>1.0519801324123983E-4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27.898666874771848</v>
      </c>
      <c r="K826" s="1">
        <f t="shared" si="961"/>
        <v>27.299259077412763</v>
      </c>
      <c r="L826" s="1">
        <f t="shared" ref="L826" si="962">SUM(L827:L829)</f>
        <v>17.842299178495203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23.329377082779189</v>
      </c>
      <c r="K827" s="1">
        <f>[2]Industry!G$59</f>
        <v>22.539816581707647</v>
      </c>
      <c r="L827" s="1">
        <f>[2]Industry!H$59</f>
        <v>11.453804155285136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2.3079061144068595E-2</v>
      </c>
      <c r="K828" s="1">
        <f>[2]Industry!G$60</f>
        <v>0.21316923966370074</v>
      </c>
      <c r="L828" s="1">
        <f>[2]Industry!H$60</f>
        <v>0.18035879745973032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4.5462107308485873</v>
      </c>
      <c r="K829" s="1">
        <f>[2]Industry!G$68</f>
        <v>4.546273256041415</v>
      </c>
      <c r="L829" s="1">
        <f>[2]Industry!H$68</f>
        <v>6.2081362257503354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1.374198435087452E-4</v>
      </c>
      <c r="K830" s="1">
        <f t="shared" si="965"/>
        <v>9.4745798738254833E-5</v>
      </c>
      <c r="L830" s="1">
        <f t="shared" si="965"/>
        <v>4.7466443520894947E-5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1.374198435087452E-4</v>
      </c>
      <c r="K831" s="1">
        <f>[2]Industry!G$61</f>
        <v>9.4745798738254833E-5</v>
      </c>
      <c r="L831" s="1">
        <f>[2]Industry!H$61</f>
        <v>4.7466443520894947E-5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13.932918387509751</v>
      </c>
      <c r="K832" s="1">
        <f t="shared" si="966"/>
        <v>14.379909985806641</v>
      </c>
      <c r="L832" s="1">
        <f t="shared" ref="L832" si="967">L833+L843</f>
        <v>16.769539598975189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6.7668558891833186</v>
      </c>
      <c r="K833" s="1">
        <f>[2]Industry!G$62</f>
        <v>7.1756659913030862</v>
      </c>
      <c r="L833" s="1">
        <f>[2]Industry!H$62</f>
        <v>8.1988598706148537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0.7958998793435047</v>
      </c>
      <c r="K834" s="1">
        <f t="shared" si="968"/>
        <v>3.3116622619772412E-2</v>
      </c>
      <c r="L834" s="1">
        <f t="shared" ref="L834" si="969">IFERROR(L793/L$792,0)*L$833</f>
        <v>0.30380587250215912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1.2704791477608433</v>
      </c>
      <c r="K835" s="1">
        <f t="shared" si="970"/>
        <v>0.20895644323183424</v>
      </c>
      <c r="L835" s="1">
        <f t="shared" ref="L835" si="971">IFERROR(L794/L$792,0)*L$833</f>
        <v>4.5352368337716775E-2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1.1548185181947359E-4</v>
      </c>
      <c r="K837" s="1">
        <f t="shared" si="970"/>
        <v>2.9627835524326284E-4</v>
      </c>
      <c r="L837" s="1">
        <f t="shared" ref="L837" si="973">IFERROR(L796/L$792,0)*L$833</f>
        <v>1.1121748300531428E-4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1.6224709046212123E-3</v>
      </c>
      <c r="K838" s="1">
        <f t="shared" si="970"/>
        <v>8.3624908556620046E-4</v>
      </c>
      <c r="L838" s="1">
        <f t="shared" ref="L838" si="974">IFERROR(L797/L$792,0)*L$833</f>
        <v>1.8247615657290296E-4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4.6987389093225307</v>
      </c>
      <c r="K840" s="1">
        <f t="shared" si="970"/>
        <v>6.9324603980106705</v>
      </c>
      <c r="L840" s="1">
        <f t="shared" ref="L840" si="976">IFERROR(L799/L$792,0)*L$833</f>
        <v>7.8494079361353997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7.1660624983264336</v>
      </c>
      <c r="K843" s="1">
        <f>[2]Industry!G$63</f>
        <v>7.2042439945035541</v>
      </c>
      <c r="L843" s="1">
        <f>[2]Industry!H$63</f>
        <v>8.5706797283603358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6.1565805963610378</v>
      </c>
      <c r="K844" s="1">
        <f t="shared" si="979"/>
        <v>6.0229129508258881</v>
      </c>
      <c r="L844" s="1">
        <f t="shared" si="979"/>
        <v>6.0124808648946715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6.1565805963610378</v>
      </c>
      <c r="K845" s="1">
        <f>[2]Industry!G$64</f>
        <v>6.0229129508258881</v>
      </c>
      <c r="L845" s="1">
        <f>[2]Industry!H$64</f>
        <v>6.0124808648946715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0.5446003102237057</v>
      </c>
      <c r="K846" s="1">
        <f t="shared" si="980"/>
        <v>0.54460077059318646</v>
      </c>
      <c r="L846" s="1">
        <f t="shared" si="980"/>
        <v>0.54460165798649207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0.5446003102237057</v>
      </c>
      <c r="K847" s="1">
        <f>[2]Industry!G$65</f>
        <v>0.54460077059318646</v>
      </c>
      <c r="L847" s="1">
        <f>[2]Industry!H$65</f>
        <v>0.54460165798649207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5.6971492378795361</v>
      </c>
      <c r="K848" s="1">
        <f t="shared" si="981"/>
        <v>5.6693830963631031</v>
      </c>
      <c r="L848" s="1">
        <f t="shared" si="981"/>
        <v>5.7829413441553292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5.6971492378795361</v>
      </c>
      <c r="K849" s="1">
        <f>[2]Industry!G$66</f>
        <v>5.6693830963631031</v>
      </c>
      <c r="L849" s="1">
        <f>[2]Industry!H$66</f>
        <v>5.7829413441553292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3.32360872617493E-2</v>
      </c>
      <c r="K850" s="1">
        <f t="shared" si="982"/>
        <v>8.5392449624921915E-2</v>
      </c>
      <c r="L850" s="1">
        <f t="shared" si="982"/>
        <v>8.5465925548976293E-2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3.32360872617493E-2</v>
      </c>
      <c r="K851" s="1">
        <f>[2]Industry!G$67</f>
        <v>8.5392449624921915E-2</v>
      </c>
      <c r="L851" s="1">
        <f>[2]Industry!H$67</f>
        <v>8.5465925548976293E-2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4.5481831842324573E-3</v>
      </c>
      <c r="K852" s="1">
        <f t="shared" si="983"/>
        <v>8.5453881918040375E-2</v>
      </c>
      <c r="L852" s="1">
        <f t="shared" si="983"/>
        <v>9.3057169487360022E-2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4.5481831842324573E-3</v>
      </c>
      <c r="K853" s="1">
        <f>[2]Industry!G$69</f>
        <v>8.5453881918040375E-2</v>
      </c>
      <c r="L853" s="1">
        <f>[2]Industry!H$69</f>
        <v>9.3057169487360022E-2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1.9252231110859426</v>
      </c>
      <c r="K854" s="1">
        <f t="shared" si="984"/>
        <v>4.6667589051469864</v>
      </c>
      <c r="L854" s="1">
        <f t="shared" ref="L854" si="985">SUM(L855:L856)</f>
        <v>7.8237548046056773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0.33472295182128087</v>
      </c>
      <c r="K855" s="1">
        <f>[2]Industry!G$6-K856</f>
        <v>1.3012432057689431</v>
      </c>
      <c r="L855" s="1">
        <f>[2]Industry!H$6-L856</f>
        <v>1.8507356932640278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1.5905001592646617</v>
      </c>
      <c r="K856" s="1">
        <f>[2]Industry!G$70</f>
        <v>3.3655156993780433</v>
      </c>
      <c r="L856" s="1">
        <f>[2]Industry!H$70</f>
        <v>5.9730191113416495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0.84596744736255236</v>
      </c>
      <c r="K858" s="4">
        <f t="shared" si="986"/>
        <v>0.84708478667897669</v>
      </c>
      <c r="L858" s="4">
        <f t="shared" ref="L858" si="987">IFERROR(L820/L765,"-")</f>
        <v>0.84931946531182301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3.2651598959182095</v>
      </c>
      <c r="K859" s="4">
        <f t="shared" si="990"/>
        <v>3.3265531338071712</v>
      </c>
      <c r="L859" s="4">
        <f t="shared" ref="L859" si="991">IFERROR(L821/L766,"-")</f>
        <v>3.4493396095850919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1.000000185195127</v>
      </c>
      <c r="K860" s="4">
        <f t="shared" si="992"/>
        <v>1.0000001748817406</v>
      </c>
      <c r="L860" s="4">
        <f t="shared" ref="L860" si="993">IFERROR(L822/L767,"-")</f>
        <v>1.0000003106013475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0.7868952827862985</v>
      </c>
      <c r="K861" s="4">
        <f t="shared" si="994"/>
        <v>0.79003966630051858</v>
      </c>
      <c r="L861" s="4">
        <f t="shared" ref="L861" si="995">IFERROR(L824/L769,"-")</f>
        <v>0.7963284333289613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0.6980624999999997</v>
      </c>
      <c r="K862" s="4">
        <f t="shared" si="994"/>
        <v>0.70537499999999942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0.81007337273617031</v>
      </c>
      <c r="K863" s="4">
        <f t="shared" si="997"/>
        <v>0.8119127772044421</v>
      </c>
      <c r="L863" s="4">
        <f t="shared" ref="L863" si="998">IFERROR(L827/L779,"-")</f>
        <v>0.8154064421988958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0.71099999999999985</v>
      </c>
      <c r="K865" s="4">
        <f t="shared" si="997"/>
        <v>0.71100000000000041</v>
      </c>
      <c r="L865" s="4">
        <f t="shared" ref="L865" si="1000">IFERROR(L829/L781,"-")</f>
        <v>0.71999999999999942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0.6725000000000001</v>
      </c>
      <c r="K866" s="4">
        <f t="shared" si="1001"/>
        <v>0.67499999999999916</v>
      </c>
      <c r="L866" s="4">
        <f t="shared" ref="L866" si="1002">IFERROR(L831/L790,"-")</f>
        <v>0.67999999999999994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0.93815409325942423</v>
      </c>
      <c r="K867" s="4">
        <f t="shared" si="1003"/>
        <v>0.94228924386299584</v>
      </c>
      <c r="L867" s="4">
        <f t="shared" ref="L867" si="1004">IFERROR(L834/L793,"-")</f>
        <v>0.94735011578336614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0.93815409325942423</v>
      </c>
      <c r="K868" s="4">
        <f t="shared" si="1005"/>
        <v>0.94228924386299573</v>
      </c>
      <c r="L868" s="4">
        <f t="shared" ref="L868" si="1006">IFERROR(L835/L794,"-")</f>
        <v>0.94735011578336614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0.93815409325942412</v>
      </c>
      <c r="K870" s="4">
        <f t="shared" si="1005"/>
        <v>0.94228924386299573</v>
      </c>
      <c r="L870" s="4">
        <f t="shared" ref="L870" si="1008">IFERROR(L837/L796,"-")</f>
        <v>0.94735011578336603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0.93815409325942434</v>
      </c>
      <c r="K871" s="4">
        <f t="shared" si="1005"/>
        <v>0.94228924386299573</v>
      </c>
      <c r="L871" s="4">
        <f t="shared" ref="L871" si="1009">IFERROR(L838/L797,"-")</f>
        <v>0.94735011578336603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0.93815409325942423</v>
      </c>
      <c r="K873" s="4">
        <f t="shared" si="1005"/>
        <v>0.94228924386299573</v>
      </c>
      <c r="L873" s="4">
        <f t="shared" ref="L873" si="1011">IFERROR(L840/L799,"-")</f>
        <v>0.94735011578336614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0.93932702558466075</v>
      </c>
      <c r="K876" s="4">
        <f>IFERROR(K843/K802,"-")</f>
        <v>0.94427727999096545</v>
      </c>
      <c r="L876" s="4">
        <f>IFERROR(L843/L802,"-")</f>
        <v>0.94999999999999918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0.59500000000000031</v>
      </c>
      <c r="K877" s="4">
        <f t="shared" si="1014"/>
        <v>0.59666666666666657</v>
      </c>
      <c r="L877" s="4">
        <f t="shared" ref="L877" si="1015">IFERROR(L845/L804,"-")</f>
        <v>0.60000000000000009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0.7437499999999998</v>
      </c>
      <c r="K878" s="4">
        <f t="shared" si="1016"/>
        <v>0.7458333333333329</v>
      </c>
      <c r="L878" s="4">
        <f t="shared" ref="L878" si="1017">IFERROR(L847/L806,"-")</f>
        <v>0.74999999999999989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0.52799999999999958</v>
      </c>
      <c r="K879" s="4">
        <f t="shared" si="1018"/>
        <v>0.52800000000000025</v>
      </c>
      <c r="L879" s="4">
        <f t="shared" ref="L879" si="1019">IFERROR(L849/L808,"-")</f>
        <v>0.54399999999999993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0.4646007506625181</v>
      </c>
      <c r="K881" s="4">
        <f t="shared" si="1022"/>
        <v>0.41119917331110872</v>
      </c>
      <c r="L881" s="4">
        <f t="shared" ref="L881" si="1023">IFERROR(L853/L814,"-")</f>
        <v>0.4679092122380753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125.86149902036571</v>
      </c>
      <c r="K882" s="17">
        <f t="shared" si="1024"/>
        <v>122.99661370186112</v>
      </c>
      <c r="L882" s="17">
        <f t="shared" ref="L882" si="1025">L883+L887+L894+L905+L913+L915+L917+L919+L923</f>
        <v>115.41870152386413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62.838111329027214</v>
      </c>
      <c r="K883" s="1">
        <f>[2]Services!G$11</f>
        <v>63.502821299749883</v>
      </c>
      <c r="L883" s="1">
        <f>[2]Services!H$11</f>
        <v>63.099634885951644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0.5906354271773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0.53519670849569778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0.3803587184288385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3.1473645556465413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3.6858805138979687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4.703528324102062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59.10011134620337</v>
      </c>
      <c r="K886" s="1">
        <f>[2]Services!G$11-[2]Services!G$28</f>
        <v>59.281744077356215</v>
      </c>
      <c r="L886" s="1">
        <f>[2]Services!H$11-[2]Services!H$28</f>
        <v>58.015747843420741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15.04337077221672</v>
      </c>
      <c r="K887" s="1">
        <f t="shared" si="1028"/>
        <v>12.567469645482841</v>
      </c>
      <c r="L887" s="1">
        <f t="shared" si="1028"/>
        <v>5.7599878035504828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15.04337077221672</v>
      </c>
      <c r="K888" s="1">
        <f t="shared" si="1029"/>
        <v>12.567469645482841</v>
      </c>
      <c r="L888" s="1">
        <f t="shared" ref="L888" si="1030">SUM(L891,L893)</f>
        <v>5.7599878035504828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15.043301481735337</v>
      </c>
      <c r="K889" s="1">
        <f t="shared" si="1031"/>
        <v>12.567430364143554</v>
      </c>
      <c r="L889" s="1">
        <f t="shared" si="1031"/>
        <v>5.7599606663148553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15.043301481735337</v>
      </c>
      <c r="K890" s="1">
        <f>[2]Services!G$12</f>
        <v>12.567430364143554</v>
      </c>
      <c r="L890" s="1">
        <f>[2]Services!H$12</f>
        <v>5.7599606663148553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15.043301481735337</v>
      </c>
      <c r="K891" s="1">
        <f t="shared" si="1032"/>
        <v>12.567430364143554</v>
      </c>
      <c r="L891" s="1">
        <f t="shared" ref="L891" si="1033">L890</f>
        <v>5.7599606663148553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6.9290481382436431E-5</v>
      </c>
      <c r="K892">
        <f t="shared" si="1034"/>
        <v>3.9281339286600238E-5</v>
      </c>
      <c r="L892">
        <f t="shared" si="1034"/>
        <v>2.7137235627273909E-5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6.9290481382436431E-5</v>
      </c>
      <c r="K893">
        <f>[2]Services!G$13</f>
        <v>3.9281339286600238E-5</v>
      </c>
      <c r="L893">
        <f>[2]Services!H$13</f>
        <v>2.7137235627273909E-5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21.423083747411873</v>
      </c>
      <c r="K894" s="1">
        <f t="shared" si="1035"/>
        <v>19.201816889947278</v>
      </c>
      <c r="L894" s="1">
        <f t="shared" ref="L894" si="1036">SUM(L895:L897)</f>
        <v>15.955559222492912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19.022661484327589</v>
      </c>
      <c r="K895" s="1">
        <f>SUM([2]Services!G$14:G$15)</f>
        <v>16.275929303508846</v>
      </c>
      <c r="L895" s="1">
        <f>SUM([2]Services!H$14:H$15)</f>
        <v>11.876556876923631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2.4004222630842835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2.9258875864384319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4.0790023455692817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19.015225607546515</v>
      </c>
      <c r="K898" s="1">
        <f>[2]Services!G$14</f>
        <v>16.275913934817886</v>
      </c>
      <c r="L898" s="1">
        <f>[2]Services!H$14</f>
        <v>11.876548465203204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16.884599997149071</v>
      </c>
      <c r="K899" s="1">
        <f>[2]Services!G$14*IFERROR(K895/SUM(K895:K896),0)</f>
        <v>13.795862447359156</v>
      </c>
      <c r="L899" s="1">
        <f>[2]Services!H$14*IFERROR(L895/SUM(L895:L896),0)</f>
        <v>8.8403359218949209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2.1306256103974448</v>
      </c>
      <c r="K900" s="1">
        <f t="shared" si="1040"/>
        <v>2.4800514874587307</v>
      </c>
      <c r="L900" s="1">
        <f t="shared" ref="L900" si="1041">L898-L899</f>
        <v>3.0362125433082827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7.4358767810752853E-3</v>
      </c>
      <c r="K901" s="1">
        <f>[2]Services!G$15+K904</f>
        <v>1.5368690960446556E-5</v>
      </c>
      <c r="L901" s="1">
        <f>[2]Services!H$15+L904</f>
        <v>8.4117204285050445E-6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6.6026986830341481E-3</v>
      </c>
      <c r="K902" s="1">
        <f>[2]Services!G$15*K895/SUM(K895:K896)</f>
        <v>1.302687808103509E-5</v>
      </c>
      <c r="L902" s="1">
        <f>[2]Services!H$15*L895/SUM(L895:L896)</f>
        <v>6.2612832749281564E-6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8.331780980411368E-4</v>
      </c>
      <c r="K903" s="1">
        <f>[2]Services!G$15*K896/SUM(K895:K896)</f>
        <v>2.3418128794114645E-6</v>
      </c>
      <c r="L903" s="1">
        <f>[2]Services!H$15*L896/SUM(L895:L896)</f>
        <v>2.1504371535768876E-6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7.7330341384811971</v>
      </c>
      <c r="K905" s="1">
        <f>[2]Services!G$17</f>
        <v>8.1219567956125331</v>
      </c>
      <c r="L905" s="1">
        <f>[2]Services!H$17</f>
        <v>8.6524350595421016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7.7330341384811971</v>
      </c>
      <c r="K912" s="1">
        <f t="shared" si="1051"/>
        <v>8.1219567956125331</v>
      </c>
      <c r="L912" s="1">
        <f t="shared" ref="L912" si="1052">L905-L906</f>
        <v>8.6524350595421016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9.9610340802636888</v>
      </c>
      <c r="K913" s="1">
        <f t="shared" si="1053"/>
        <v>8.9608738745373291</v>
      </c>
      <c r="L913" s="1">
        <f t="shared" si="1053"/>
        <v>7.5162217021988775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9.9610340802636888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8.9608738745373291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7.5162217021988775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1.4339459448300471</v>
      </c>
      <c r="K915" s="1">
        <f t="shared" si="1054"/>
        <v>1.6454841769394453</v>
      </c>
      <c r="L915" s="1">
        <f t="shared" si="1054"/>
        <v>1.965994206028528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1.4339459448300471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1.6454841769394453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1.965994206028528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0.70611087186571297</v>
      </c>
      <c r="K917" s="1">
        <f t="shared" si="1055"/>
        <v>0.76350343391454367</v>
      </c>
      <c r="L917" s="1">
        <f t="shared" si="1055"/>
        <v>0.90543614025646946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0.70611087186571297</v>
      </c>
      <c r="K918" s="1">
        <f>[2]Services!G$19</f>
        <v>0.76350343391454367</v>
      </c>
      <c r="L918" s="1">
        <f>[2]Services!H$19</f>
        <v>0.90543614025646946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6.7228081362692489</v>
      </c>
      <c r="K923" s="1">
        <f t="shared" si="1059"/>
        <v>8.2326875856772546</v>
      </c>
      <c r="L923" s="1">
        <f t="shared" si="1059"/>
        <v>11.563432503843121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6.7228081362692489</v>
      </c>
      <c r="K924" s="1">
        <f>[2]Services!G$21-K925</f>
        <v>8.2326875856772546</v>
      </c>
      <c r="L924" s="1">
        <f>[2]Services!H$21-L925</f>
        <v>11.563432503843121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2.4054225621112981</v>
      </c>
      <c r="K925" s="1">
        <f>[2]Services!G$50-K896</f>
        <v>3.0390708756975235</v>
      </c>
      <c r="L925" s="1">
        <f>[2]Services!H$50-L896</f>
        <v>4.5473222779455122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62.326582925539057</v>
      </c>
      <c r="K926" s="17">
        <f>[2]Services!G$59</f>
        <v>62.235762658018018</v>
      </c>
      <c r="L926" s="17">
        <f>[2]Services!H$59</f>
        <v>61.900492820897064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69.263423113411378</v>
      </c>
      <c r="K927" s="1">
        <f t="shared" si="1062"/>
        <v>71.469737295577886</v>
      </c>
      <c r="L927" s="1">
        <f t="shared" ref="L927" si="1063">SUM(L928:L930)</f>
        <v>74.482685996367195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0.29313907529221478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0.26942511864644114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0.19997732500126186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9.8701726919157906</v>
      </c>
      <c r="K929" s="1">
        <f>[2]Services!G$47</f>
        <v>11.918568099575221</v>
      </c>
      <c r="L929" s="1">
        <f>[2]Services!H$47</f>
        <v>16.266960827945184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59.100111346203377</v>
      </c>
      <c r="K930" s="1">
        <f>[2]Services!G$3-([2]Services!G$6-[2]Services!G$58)</f>
        <v>59.281744077356215</v>
      </c>
      <c r="L930" s="1">
        <f>[2]Services!H$3-([2]Services!H$6-[2]Services!H$58)</f>
        <v>58.015747843420755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12.295369554185505</v>
      </c>
      <c r="K931" s="1">
        <f t="shared" si="1066"/>
        <v>10.271746006393943</v>
      </c>
      <c r="L931" s="1">
        <f t="shared" si="1066"/>
        <v>4.7077998504864773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12.295369554185505</v>
      </c>
      <c r="K932" s="1">
        <f>[2]Services!G$48</f>
        <v>10.271746006393943</v>
      </c>
      <c r="L932" s="1">
        <f>[2]Services!H$48</f>
        <v>4.7077998504864773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19.197128509205569</v>
      </c>
      <c r="K933" s="1">
        <f t="shared" si="1067"/>
        <v>17.523222964682184</v>
      </c>
      <c r="L933" s="1">
        <f t="shared" ref="L933" si="1068">SUM(L934:L936)</f>
        <v>15.377329575894752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14.39128368400999</v>
      </c>
      <c r="K934" s="1">
        <f>[2]Services!G$49</f>
        <v>11.55826450254623</v>
      </c>
      <c r="L934" s="1">
        <f>[2]Services!H$49</f>
        <v>6.751004952379958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4.8058448251955816</v>
      </c>
      <c r="K935" s="1">
        <f>[2]Services!G$50</f>
        <v>5.9649584621359555</v>
      </c>
      <c r="L935" s="1">
        <f>[2]Services!H$50</f>
        <v>8.6263246235147939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6.392882328597099</v>
      </c>
      <c r="K937" s="1">
        <f t="shared" si="1073"/>
        <v>6.7144038345727921</v>
      </c>
      <c r="L937" s="1">
        <f t="shared" ref="L937" si="1074">L938+L944</f>
        <v>7.1529490496138637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6.392882328597099</v>
      </c>
      <c r="K944" s="1">
        <f>[2]Services!G$52</f>
        <v>6.7144038345727921</v>
      </c>
      <c r="L944" s="1">
        <f>[2]Services!H$52</f>
        <v>7.1529490496138637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6.7550000830526518</v>
      </c>
      <c r="K945" s="1">
        <f t="shared" si="1082"/>
        <v>6.0767489880048364</v>
      </c>
      <c r="L945" s="1">
        <f t="shared" si="1082"/>
        <v>5.1162626023226556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6.7550000830526518</v>
      </c>
      <c r="K946" s="1">
        <f>[2]Services!G$53</f>
        <v>6.0767489880048364</v>
      </c>
      <c r="L946" s="1">
        <f>[2]Services!H$53</f>
        <v>5.1162626023226556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0.96266869913413</v>
      </c>
      <c r="K947" s="1">
        <f t="shared" si="1083"/>
        <v>1.104683281661522</v>
      </c>
      <c r="L947" s="1">
        <f t="shared" si="1083"/>
        <v>1.3198552509223296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0.96266869913413</v>
      </c>
      <c r="K948" s="1">
        <f>[2]Services!G$54</f>
        <v>1.104683281661522</v>
      </c>
      <c r="L948" s="1">
        <f>[2]Services!H$54</f>
        <v>1.3198552509223296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0.70611087186571297</v>
      </c>
      <c r="K949" s="1">
        <f t="shared" si="1084"/>
        <v>0.76350343391454367</v>
      </c>
      <c r="L949" s="1">
        <f t="shared" si="1084"/>
        <v>0.90543614025646946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0.70611087186571297</v>
      </c>
      <c r="K950" s="1">
        <f>[2]Services!G$55</f>
        <v>0.76350343391454367</v>
      </c>
      <c r="L950" s="1">
        <f>[2]Services!H$55</f>
        <v>0.90543614025646946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5.8541111122903882</v>
      </c>
      <c r="K953" s="1">
        <f>[2]Services!G$58</f>
        <v>7.5934609305665299</v>
      </c>
      <c r="L953" s="1">
        <f>[2]Services!H$58</f>
        <v>10.853922198454073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0.49631136535976661</v>
      </c>
      <c r="K955" s="4">
        <f t="shared" si="1088"/>
        <v>0.50341325790983804</v>
      </c>
      <c r="L955" s="4">
        <f t="shared" ref="L955" si="1089">IFERROR(L928/L884,"-")</f>
        <v>0.52575980334384187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3.1360118973851216</v>
      </c>
      <c r="K956" s="4">
        <f t="shared" si="1088"/>
        <v>3.2335741906540671</v>
      </c>
      <c r="L956" s="4">
        <f t="shared" ref="L956" si="1090">IFERROR(L929/L885,"-")</f>
        <v>3.4584592048886336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1.0000000000000002</v>
      </c>
      <c r="K957" s="4">
        <f t="shared" si="1088"/>
        <v>1</v>
      </c>
      <c r="L957" s="4">
        <f t="shared" ref="L957" si="1091">IFERROR(L930/L886,"-")</f>
        <v>1.0000000000000002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0.8173280935741849</v>
      </c>
      <c r="K958" s="4">
        <f t="shared" si="1092"/>
        <v>0.81732809357418612</v>
      </c>
      <c r="L958" s="4">
        <f t="shared" ref="L958" si="1093">IFERROR(L932/L888,"-")</f>
        <v>0.81732809357418568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0.7565336583351755</v>
      </c>
      <c r="K959" s="4">
        <f t="shared" si="1094"/>
        <v>0.71014467358582356</v>
      </c>
      <c r="L959" s="4">
        <f t="shared" ref="L959" si="1095">IFERROR(L934/L895,"-")</f>
        <v>0.56843115579207004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2.0020830914226688</v>
      </c>
      <c r="K960" s="4">
        <f t="shared" si="1094"/>
        <v>2.0386834032119685</v>
      </c>
      <c r="L960" s="4">
        <f t="shared" ref="L960" si="1096">IFERROR(L935/L896,"-")</f>
        <v>2.1148123714331599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0.82669780245567237</v>
      </c>
      <c r="K967" s="4">
        <f t="shared" si="1098"/>
        <v>0.82669780245567193</v>
      </c>
      <c r="L967" s="4">
        <f t="shared" ref="L967" si="1104">IFERROR(L944/L912,"-")</f>
        <v>0.82669780245567159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0.67814245274360441</v>
      </c>
      <c r="K968" s="4">
        <f t="shared" si="1105"/>
        <v>0.67814245274360507</v>
      </c>
      <c r="L968" s="4">
        <f t="shared" ref="L968" si="1106">IFERROR(L946/L913,"-")</f>
        <v>0.68069607377678709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0.67134239097710657</v>
      </c>
      <c r="K969" s="4">
        <f t="shared" si="1107"/>
        <v>0.67134239097710569</v>
      </c>
      <c r="L969" s="4">
        <f t="shared" ref="L969" si="1108">IFERROR(L948/L916,"-")</f>
        <v>0.67134239097710624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206.82766445766038</v>
      </c>
      <c r="K972" s="3">
        <f>[2]Residential!G$26</f>
        <v>203.03099172848448</v>
      </c>
      <c r="L972" s="3">
        <f>[2]Residential!H$26</f>
        <v>195.52460961702295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73.266177386924781</v>
      </c>
      <c r="K973" s="1">
        <f>[2]Residential!G$15</f>
        <v>74.277053195791467</v>
      </c>
      <c r="L973" s="1">
        <f>[2]Residential!H$15</f>
        <v>75.225852753468814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13.695600392742513</v>
      </c>
      <c r="K974" s="1">
        <f t="shared" si="1113"/>
        <v>14.348410036647172</v>
      </c>
      <c r="L974" s="1">
        <f t="shared" ref="L974" si="1114">SUM(L975:L976)</f>
        <v>15.379662828833007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4.9899853112837157E-2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4.2756940817601605E-2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4.3638298359637819E-2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13.645700539629676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14.30565309582957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15.33602453047337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8.1117718102987091</v>
      </c>
      <c r="K977" s="1">
        <f t="shared" si="1118"/>
        <v>8.4623270685657346</v>
      </c>
      <c r="L977" s="1">
        <f t="shared" ref="L977" si="1119">SUM(L978:L979)</f>
        <v>8.9533186912854763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3.9693686160366188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3.7417219624622038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3.1820573215507761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4.1424031942620898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4.7206051061035303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5.7712613697347006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51.458805183883555</v>
      </c>
      <c r="K980" s="1">
        <f>[2]Residential!G$3-([2]Residential!G$10-[2]Residential!G$244)</f>
        <v>51.466316090578552</v>
      </c>
      <c r="L980" s="1">
        <f>[2]Residential!H$3-([2]Residential!H$10-[2]Residential!H$244)</f>
        <v>50.892871233350327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23.770657934957331</v>
      </c>
      <c r="K981" s="1">
        <f>SUM([2]Residential!G$16:G$17)</f>
        <v>18.408681451757797</v>
      </c>
      <c r="L981" s="1">
        <f>SUM([2]Residential!H$16:H$17)</f>
        <v>6.6436170369703706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23.770588581005235</v>
      </c>
      <c r="K982" s="1">
        <f>[2]Residential!G$16</f>
        <v>18.408642054109642</v>
      </c>
      <c r="L982" s="1">
        <f>[2]Residential!H$16</f>
        <v>6.6435898629987635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6.9353952097308991E-5</v>
      </c>
      <c r="K983" s="1">
        <f>[2]Residential!G$17</f>
        <v>3.9397648155896714E-5</v>
      </c>
      <c r="L983" s="1">
        <f>[2]Residential!H$17</f>
        <v>2.717397160750408E-5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19.636697866276304</v>
      </c>
      <c r="K984" s="1">
        <f t="shared" si="1122"/>
        <v>14.99988805005551</v>
      </c>
      <c r="L984" s="1">
        <f t="shared" ref="L984" si="1123">SUM(L986,L988)</f>
        <v>4.9868339135274145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19.636697866276304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14.99988805005551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4.9868339135274145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19.636640573684453</v>
      </c>
      <c r="K986" s="1">
        <f t="shared" si="1124"/>
        <v>14.999855947793687</v>
      </c>
      <c r="L986" s="1">
        <f t="shared" si="1124"/>
        <v>4.9868135161922851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19.636640573684453</v>
      </c>
      <c r="K987" s="1">
        <f t="shared" si="1125"/>
        <v>14.999855947793687</v>
      </c>
      <c r="L987" s="1">
        <f t="shared" ref="L987" si="1126">L985*IFERROR(L982/L981,0)</f>
        <v>4.9868135161922851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5.7292591851165753E-5</v>
      </c>
      <c r="K988" s="1">
        <f t="shared" si="1127"/>
        <v>3.2102261823041545E-5</v>
      </c>
      <c r="L988" s="1">
        <f t="shared" si="1127"/>
        <v>2.0397335129374028E-5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5.7292591851165753E-5</v>
      </c>
      <c r="K989" s="1">
        <f t="shared" si="1128"/>
        <v>3.2102261823041545E-5</v>
      </c>
      <c r="L989" s="1">
        <f t="shared" ref="L989" si="1129">L985-L987</f>
        <v>2.0397335129374028E-5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4.1339600686810281</v>
      </c>
      <c r="K990" s="1">
        <f t="shared" si="1130"/>
        <v>3.4087934017022872</v>
      </c>
      <c r="L990" s="1">
        <f t="shared" si="1130"/>
        <v>1.6567831234429558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4.1339600686810281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3.4087934017022872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1.6567831234429558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4.133948007320785</v>
      </c>
      <c r="K992" s="1">
        <f t="shared" si="1131"/>
        <v>3.4087861063159539</v>
      </c>
      <c r="L992" s="1">
        <f t="shared" ref="L992" si="1132">IFERROR(L982/L981,0)*L991</f>
        <v>1.6567763468064782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1.2061360243009744E-5</v>
      </c>
      <c r="K993" s="1">
        <f t="shared" si="1133"/>
        <v>7.2953863332614333E-6</v>
      </c>
      <c r="L993" s="1">
        <f t="shared" ref="L993" si="1134">L991-L992</f>
        <v>6.7766364775234678E-6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37.496090703023761</v>
      </c>
      <c r="K994" s="1">
        <f t="shared" si="1135"/>
        <v>32.456532115675721</v>
      </c>
      <c r="L994" s="1">
        <f t="shared" ref="L994" si="1136">SUM(L995:L996)</f>
        <v>23.840386765909543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37.484982006226787</v>
      </c>
      <c r="K995" s="1">
        <f>[2]Residential!G$18</f>
        <v>32.45651215737346</v>
      </c>
      <c r="L995" s="1">
        <f>[2]Residential!H$18</f>
        <v>23.840376276860784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1.1108696796971834E-2</v>
      </c>
      <c r="K996" s="1">
        <f>[2]Residential!G$19</f>
        <v>1.9958302264022684E-5</v>
      </c>
      <c r="L996" s="1">
        <f>[2]Residential!H$19</f>
        <v>1.0489048757436889E-5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29.733316255869667</v>
      </c>
      <c r="K997" s="1">
        <f t="shared" si="1139"/>
        <v>25.431069618484301</v>
      </c>
      <c r="L997" s="1">
        <f t="shared" ref="L997" si="1140">SUM(L998:L999)</f>
        <v>18.191899376903002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23.306981133042569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17.803808866475595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8.2930117812388335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6.4263351228270977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7.6272607520087075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9.8988875956641689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29.72450738036126</v>
      </c>
      <c r="K1000" s="1">
        <f t="shared" si="1141"/>
        <v>25.431053980307908</v>
      </c>
      <c r="L1000" s="1">
        <f t="shared" ref="L1000" si="1142">SUM(L1001:L1002)</f>
        <v>18.191891373017771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23.300076141567317</v>
      </c>
      <c r="K1001" s="1">
        <f t="shared" si="1143"/>
        <v>17.803797918485294</v>
      </c>
      <c r="L1001" s="1">
        <f t="shared" ref="L1001" si="1144">L998-L1004</f>
        <v>8.2930081325645997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6.4244312387939431</v>
      </c>
      <c r="K1002" s="1">
        <f t="shared" si="1145"/>
        <v>7.6272560618226155</v>
      </c>
      <c r="L1002" s="1">
        <f t="shared" ref="L1002" si="1146">L999-L1005</f>
        <v>9.8988832404531717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8.808875508408507E-3</v>
      </c>
      <c r="K1003" s="1">
        <f t="shared" si="1147"/>
        <v>1.5638176393403842E-5</v>
      </c>
      <c r="L1003" s="1">
        <f t="shared" ref="L1003" si="1148">SUM(L1004:L1005)</f>
        <v>8.0038852317437E-6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6.9049914752535493E-3</v>
      </c>
      <c r="K1004" s="1">
        <f t="shared" si="1149"/>
        <v>1.0947990301046037E-5</v>
      </c>
      <c r="L1004" s="1">
        <f t="shared" ref="L1004" si="1150">L998*IFERROR(L996/L994,0)</f>
        <v>3.6486742339179515E-6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1.9038840331549573E-3</v>
      </c>
      <c r="K1005" s="1">
        <f t="shared" si="1151"/>
        <v>4.6901860923578057E-6</v>
      </c>
      <c r="L1005" s="1">
        <f t="shared" ref="L1005" si="1152">L999*IFERROR(L$996/L$994,0)</f>
        <v>4.3552109978257489E-6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7.7627744471540936</v>
      </c>
      <c r="K1006" s="1">
        <f t="shared" si="1153"/>
        <v>7.0254624971914179</v>
      </c>
      <c r="L1006" s="1">
        <f t="shared" ref="L1006" si="1154">SUM(L1007:L1008)</f>
        <v>5.6484873890065401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6.3501022609866586</v>
      </c>
      <c r="K1007" s="1">
        <f t="shared" si="1155"/>
        <v>5.2771632419923638</v>
      </c>
      <c r="L1007" s="1">
        <f t="shared" ref="L1007" si="1156">L994-L998-L999-L1008</f>
        <v>3.2822877904511336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1.412672186167435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1.7482992551990544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2.3661995985554065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7.7604746258655304</v>
      </c>
      <c r="K1009" s="1">
        <f t="shared" si="1157"/>
        <v>7.0254581770655475</v>
      </c>
      <c r="L1009" s="1">
        <f t="shared" ref="L1009" si="1158">SUM(L1010:L1011)</f>
        <v>5.6484849038430145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6.3482209619145564</v>
      </c>
      <c r="K1010" s="1">
        <f t="shared" si="1159"/>
        <v>5.2771599969377565</v>
      </c>
      <c r="L1010" s="1">
        <f t="shared" ref="L1010" si="1160">L1007-L1013</f>
        <v>3.2822863463438292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1.412253663950974</v>
      </c>
      <c r="K1011" s="1">
        <f t="shared" si="1161"/>
        <v>1.748298180127791</v>
      </c>
      <c r="L1011" s="1">
        <f t="shared" ref="L1011" si="1162">L1008-L1014</f>
        <v>2.3661985574991853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2.2998212885633265E-3</v>
      </c>
      <c r="K1012" s="1">
        <f t="shared" si="1163"/>
        <v>4.3201258706188401E-6</v>
      </c>
      <c r="L1012" s="1">
        <f t="shared" ref="L1012" si="1164">SUM(L1013:L1014)</f>
        <v>2.4851635256931881E-6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1.8812990721024016E-3</v>
      </c>
      <c r="K1013" s="1">
        <f t="shared" si="1165"/>
        <v>3.2450546073406562E-6</v>
      </c>
      <c r="L1013" s="1">
        <f t="shared" ref="L1013" si="1166">L1007*IFERROR(L$996/L$994,0)</f>
        <v>1.4441073044675606E-6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4.1852221646092487E-4</v>
      </c>
      <c r="K1014" s="1">
        <f t="shared" si="1167"/>
        <v>1.0750712632781844E-6</v>
      </c>
      <c r="L1014" s="1">
        <f t="shared" ref="L1014" si="1168">L1008*IFERROR(L$996/L$994,0)</f>
        <v>1.0410562212256277E-6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2.2715907510536753E-4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2.2715907510536753E-4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2.2715907510536753E-4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15.122035168641556</v>
      </c>
      <c r="K1020" s="1">
        <f t="shared" si="1175"/>
        <v>13.787456617559396</v>
      </c>
      <c r="L1020" s="1">
        <f t="shared" ref="L1020" si="1176">L1021+L1023</f>
        <v>10.984648711413891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12.176880851791438</v>
      </c>
      <c r="K1021" s="1">
        <f t="shared" si="1177"/>
        <v>10.863647774467106</v>
      </c>
      <c r="L1021" s="1">
        <f t="shared" si="1177"/>
        <v>8.2412577262285733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12.176880851791438</v>
      </c>
      <c r="K1022" s="1">
        <f>[2]Residential!G$22-K1024-K1025</f>
        <v>10.863647774467106</v>
      </c>
      <c r="L1022" s="1">
        <f>[2]Residential!H$22-L1024-L1025</f>
        <v>8.2412577262285733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2.9451543168501186</v>
      </c>
      <c r="K1023" s="1">
        <f t="shared" ref="K1023:L1023" si="1182">K1024</f>
        <v>2.9238088430922913</v>
      </c>
      <c r="L1023" s="1">
        <f t="shared" si="1182"/>
        <v>2.743390985185318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2.9451543168501186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2.9238088430922913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2.743390985185318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1.3709452567371339</v>
      </c>
      <c r="K1025" s="1">
        <f t="shared" si="1183"/>
        <v>1.5629200347543075</v>
      </c>
      <c r="L1025" s="1">
        <f t="shared" ref="L1025" si="1184">L1026+L1028</f>
        <v>1.9245646894992094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0.9444124237977175</v>
      </c>
      <c r="K1026" s="1">
        <f t="shared" si="1185"/>
        <v>1.0578251979246378</v>
      </c>
      <c r="L1026" s="1">
        <f t="shared" si="1185"/>
        <v>1.2665712220828755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0.9444124237977175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1.0578251979246378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1.2665712220828755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0.42653283293941635</v>
      </c>
      <c r="K1028" s="1">
        <f t="shared" si="1186"/>
        <v>0.50509483682966971</v>
      </c>
      <c r="L1028" s="1">
        <f t="shared" si="1186"/>
        <v>0.65799346741633391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0.42653283293941635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0.50509483682966971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0.65799346741633391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1.2444335806872595</v>
      </c>
      <c r="K1030" s="1">
        <f>[2]Residential!G$23</f>
        <v>1.361240620683303</v>
      </c>
      <c r="L1030" s="1">
        <f>[2]Residential!H$23</f>
        <v>1.6031373265859949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3.9494184045254746E-2</v>
      </c>
      <c r="K1031" s="1">
        <f t="shared" si="1187"/>
        <v>4.1043844847484467E-2</v>
      </c>
      <c r="L1031" s="1">
        <f t="shared" si="1187"/>
        <v>4.3864484732737866E-2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3.9494184045254746E-2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4.1043844847484467E-2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4.3864484732737866E-2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1.2049393966420048</v>
      </c>
      <c r="K1033" s="1">
        <f t="shared" si="1188"/>
        <v>1.3201967758358184</v>
      </c>
      <c r="L1033" s="1">
        <f t="shared" ref="L1033" si="1189">L1030-L1031</f>
        <v>1.5592728418532571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1.2049393966420048</v>
      </c>
      <c r="K1034" s="1">
        <f t="shared" si="1190"/>
        <v>1.3201967758358184</v>
      </c>
      <c r="L1034" s="1">
        <f t="shared" ref="L1034" si="1191">L1033</f>
        <v>1.5592728418532571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10.123004413210579</v>
      </c>
      <c r="K1042" s="1">
        <f>[2]Residential!G$21</f>
        <v>10.518758543251018</v>
      </c>
      <c r="L1042" s="1">
        <f>[2]Residential!H$21</f>
        <v>11.265295136653579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2.5256214610447199</v>
      </c>
      <c r="K1043" s="1">
        <f t="shared" si="1198"/>
        <v>8.3904475774033465</v>
      </c>
      <c r="L1043" s="1">
        <f t="shared" ref="L1043" si="1199">SUM(L1044:L1046)</f>
        <v>9.2619676569521356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2.5236203949349485</v>
      </c>
      <c r="K1044" s="1">
        <f t="shared" si="1200"/>
        <v>8.3891236205229784</v>
      </c>
      <c r="L1044" s="1">
        <f t="shared" ref="L1044" si="1201">SUM(L244,L246)</f>
        <v>9.261152424862118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2.0010661097715657E-3</v>
      </c>
      <c r="K1046" s="1">
        <f t="shared" si="1203"/>
        <v>1.3239568803675478E-3</v>
      </c>
      <c r="L1046" s="1">
        <f t="shared" ref="L1046" si="1204">SUM(L285,L286)</f>
        <v>8.1523209001700897E-4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7.5973829521658587</v>
      </c>
      <c r="K1047" s="1">
        <f t="shared" si="1205"/>
        <v>2.1283109658476711</v>
      </c>
      <c r="L1047" s="1">
        <f t="shared" ref="L1047" si="1206">L1042-L1043</f>
        <v>2.0033274797014435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44.434092854402863</v>
      </c>
      <c r="K1048" s="1">
        <f>[2]Residential!G$25</f>
        <v>50.658349149011485</v>
      </c>
      <c r="L1048" s="1">
        <f>[2]Residential!H$25</f>
        <v>64.037107196521561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37.884044218560412</v>
      </c>
      <c r="K1049" s="1">
        <f t="shared" si="1207"/>
        <v>42.476061892557347</v>
      </c>
      <c r="L1049" s="1">
        <f t="shared" ref="L1049" si="1208">L1048-L1052</f>
        <v>52.114362417037697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31.857640881589074</v>
      </c>
      <c r="K1050" s="1">
        <f t="shared" si="1209"/>
        <v>35.143940946086147</v>
      </c>
      <c r="L1050" s="1">
        <f t="shared" ref="L1050" si="1210">L1049-L1051</f>
        <v>42.145327575994834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6.0264033369713381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7.3321209464711998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9.9690348410428609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6.5500486358424528</v>
      </c>
      <c r="K1052" s="1">
        <f t="shared" si="1211"/>
        <v>8.1822872564541402</v>
      </c>
      <c r="L1052" s="1">
        <f t="shared" ref="L1052" si="1212">SUM(L1053:L1054)</f>
        <v>11.922744779483864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4.7606669913607016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5.8283998139509716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8.321221019326364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1.7893816444817507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2.3538874425031686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3.6015237601574994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151.22300015967068</v>
      </c>
      <c r="K1055" s="3">
        <f>[2]Residential!G$245</f>
        <v>153.53313236890943</v>
      </c>
      <c r="L1055" s="3">
        <f>[2]Residential!H$245</f>
        <v>158.65253239644454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127.22019818942104</v>
      </c>
      <c r="K1056" s="1">
        <f>[2]Residential!G$116</f>
        <v>127.69359560772401</v>
      </c>
      <c r="L1056" s="1">
        <f>[2]Residential!H$116</f>
        <v>129.10857934038597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45.550394226993255</v>
      </c>
      <c r="K1057" s="1">
        <f t="shared" si="1215"/>
        <v>49.49012923634006</v>
      </c>
      <c r="L1057" s="1">
        <f t="shared" ref="L1057" si="1216">SUM(L1058:L1059)</f>
        <v>57.522783460445119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4.705280577450556E-2</v>
      </c>
      <c r="K1058" s="1">
        <f>[2]Residential!G$102</f>
        <v>4.0535194424347464E-2</v>
      </c>
      <c r="L1058" s="1">
        <f>[2]Residential!H$102</f>
        <v>4.1431353976914435E-2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45.503341421218749</v>
      </c>
      <c r="K1059" s="1">
        <f>[2]Residential!G$104</f>
        <v>49.449594041915709</v>
      </c>
      <c r="L1059" s="1">
        <f>[2]Residential!H$104</f>
        <v>57.481352106468208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17.284259873512401</v>
      </c>
      <c r="K1060" s="1">
        <f t="shared" si="1217"/>
        <v>13.262513486529102</v>
      </c>
      <c r="L1060" s="1">
        <f t="shared" si="1217"/>
        <v>4.4190346246522276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17.284259873512401</v>
      </c>
      <c r="K1061" s="1">
        <f>[2]Residential!G$105</f>
        <v>13.262513486529102</v>
      </c>
      <c r="L1061" s="1">
        <f>[2]Residential!H$105</f>
        <v>4.4190346246522276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34.472386211931223</v>
      </c>
      <c r="K1062" s="1">
        <f t="shared" si="1218"/>
        <v>31.810807902123699</v>
      </c>
      <c r="L1062" s="1">
        <f t="shared" ref="L1062" si="1219">SUM(L1063:L1064)</f>
        <v>27.751662055691757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22.019647752132784</v>
      </c>
      <c r="K1063" s="1">
        <f>[2]Residential!G$106</f>
        <v>16.85142620364379</v>
      </c>
      <c r="L1063" s="1">
        <f>[2]Residential!H$106</f>
        <v>7.883739618984726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12.452738459798438</v>
      </c>
      <c r="K1064" s="1">
        <f>[2]Residential!G$107</f>
        <v>14.959381698479907</v>
      </c>
      <c r="L1064" s="1">
        <f>[2]Residential!H$107</f>
        <v>19.86792243670703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1.8172726008429418E-4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1.8172726008429418E-4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6.9766393008447345</v>
      </c>
      <c r="K1067" s="1">
        <f>SUM([2]Residential!G$109:G$110)</f>
        <v>7.1570522960328162</v>
      </c>
      <c r="L1067" s="1">
        <f>SUM([2]Residential!H$109:H$110)</f>
        <v>7.5291498186847203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6.9766393008447345</v>
      </c>
      <c r="K1072" s="1">
        <f t="shared" si="1227"/>
        <v>7.1570522960328162</v>
      </c>
      <c r="L1072" s="1">
        <f t="shared" ref="L1072" si="1228">L1067-L1068</f>
        <v>7.5291498186847203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8.9630425253159576</v>
      </c>
      <c r="K1073" s="1">
        <f t="shared" si="1229"/>
        <v>8.0311973617591583</v>
      </c>
      <c r="L1073" s="1">
        <f t="shared" si="1229"/>
        <v>6.1674081728201626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8.9630425253159576</v>
      </c>
      <c r="K1074" s="1">
        <f>[2]Residential!G$111</f>
        <v>8.0311973617591583</v>
      </c>
      <c r="L1074" s="1">
        <f>[2]Residential!H$111</f>
        <v>6.1674081728201626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0.70301404746140284</v>
      </c>
      <c r="K1075" s="1">
        <f t="shared" si="1230"/>
        <v>0.78924656939800153</v>
      </c>
      <c r="L1075" s="1">
        <f t="shared" si="1230"/>
        <v>0.95066520660299414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0.70301404746140284</v>
      </c>
      <c r="K1076" s="1">
        <f>[2]Residential!G$112</f>
        <v>0.78924656939800153</v>
      </c>
      <c r="L1076" s="1">
        <f>[2]Residential!H$112</f>
        <v>0.95066520660299414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3.9494184045254739E-2</v>
      </c>
      <c r="K1077" s="1">
        <f t="shared" si="1231"/>
        <v>4.1043844847484467E-2</v>
      </c>
      <c r="L1077" s="1">
        <f t="shared" si="1231"/>
        <v>4.3864484732737866E-2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3.9494184045254739E-2</v>
      </c>
      <c r="K1078" s="1">
        <f>[2]Residential!G$113</f>
        <v>4.1043844847484467E-2</v>
      </c>
      <c r="L1078" s="1">
        <f>[2]Residential!H$113</f>
        <v>4.3864484732737866E-2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13.230786092056723</v>
      </c>
      <c r="K1081" s="1">
        <f>[2]Residential!G$10-[2]Residential!G$223</f>
        <v>17.111604910693703</v>
      </c>
      <c r="L1081" s="1">
        <f>[2]Residential!H$10-[2]Residential!H$223</f>
        <v>24.724011516756278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24.00280197024966</v>
      </c>
      <c r="K1082" s="1">
        <f>[2]Residential!G$224</f>
        <v>25.839536761185403</v>
      </c>
      <c r="L1082" s="1">
        <f>[2]Residential!H$224</f>
        <v>29.54395305605858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10.867650142578265</v>
      </c>
      <c r="K1083" s="1">
        <f t="shared" si="1233"/>
        <v>12.427586210228506</v>
      </c>
      <c r="L1083" s="1">
        <f t="shared" ref="L1083" si="1234">SUM(L1084:L1085)</f>
        <v>15.733238862063478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1.9645799569554705</v>
      </c>
      <c r="K1084" s="1">
        <f>[2]Residential!G$231-K1058</f>
        <v>1.8785812901740058</v>
      </c>
      <c r="L1084" s="1">
        <f>[2]Residential!H$231-L1058</f>
        <v>1.6407564730024169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8.903070185622795</v>
      </c>
      <c r="K1085" s="1">
        <f>[2]Residential!G$233-K1059</f>
        <v>10.5490049200545</v>
      </c>
      <c r="L1085" s="1">
        <f>[2]Residential!H$233-L1059</f>
        <v>14.092482389061061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2.2513589934329197</v>
      </c>
      <c r="K1086" s="1">
        <f t="shared" si="1235"/>
        <v>1.8901722977609694</v>
      </c>
      <c r="L1086" s="1">
        <f t="shared" si="1235"/>
        <v>0.94353895575510904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2.2513589934329197</v>
      </c>
      <c r="K1087" s="1">
        <f>[2]Residential!G$234-K1061</f>
        <v>1.8901722977609694</v>
      </c>
      <c r="L1087" s="1">
        <f>[2]Residential!H$234-L1061</f>
        <v>0.94353895575510904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6.7759818090098261</v>
      </c>
      <c r="K1088" s="1">
        <f t="shared" si="1236"/>
        <v>7.1063397408468969</v>
      </c>
      <c r="L1088" s="1">
        <f t="shared" ref="L1088" si="1237">SUM(L1089:L1090)</f>
        <v>7.8925351312843288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3.5739279783606399</v>
      </c>
      <c r="K1089" s="1">
        <f>[2]Residential!G$235-K1063</f>
        <v>3.0041530431446724</v>
      </c>
      <c r="L1089" s="1">
        <f>[2]Residential!H$235-L1063</f>
        <v>1.9248117725714229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3.2020538306491861</v>
      </c>
      <c r="K1090" s="1">
        <f>[2]Residential!G$236-K1064</f>
        <v>4.1021866977022245</v>
      </c>
      <c r="L1090" s="1">
        <f>[2]Residential!H$236-L1064</f>
        <v>5.9677233587129059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1.3474451214355359</v>
      </c>
      <c r="K1093" s="1">
        <f t="shared" si="1238"/>
        <v>1.4877587107411259</v>
      </c>
      <c r="L1093" s="1">
        <f t="shared" ref="L1093" si="1239">SUM(L1094,L1098)</f>
        <v>1.7637221245573009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1.3474451214355359</v>
      </c>
      <c r="K1098" s="1">
        <f>[2]Residential!G$239-K1072</f>
        <v>1.4877587107411259</v>
      </c>
      <c r="L1098" s="1">
        <f>[2]Residential!H$239-L1072</f>
        <v>1.7637221245573009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1.3555333414002</v>
      </c>
      <c r="K1099" s="1">
        <f t="shared" si="1244"/>
        <v>1.3680784247305766</v>
      </c>
      <c r="L1099" s="1">
        <f t="shared" si="1244"/>
        <v>1.3320303936413582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1.3555333414002</v>
      </c>
      <c r="K1100" s="1">
        <f>[2]Residential!G$240-K1074</f>
        <v>1.3680784247305766</v>
      </c>
      <c r="L1100" s="1">
        <f>[2]Residential!H$240-L1074</f>
        <v>1.3320303936413582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0.19989316575091254</v>
      </c>
      <c r="K1101" s="1">
        <f t="shared" ref="K1101:L1101" si="1249">K1102</f>
        <v>0.23940460104151184</v>
      </c>
      <c r="L1101" s="1">
        <f t="shared" si="1249"/>
        <v>0.31961474690374403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0.19989316575091254</v>
      </c>
      <c r="K1102" s="1">
        <f>[2]Residential!G$241-K1076</f>
        <v>0.23940460104151184</v>
      </c>
      <c r="L1102" s="1">
        <f>[2]Residential!H$241-L1076</f>
        <v>0.31961474690374403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1.2049393966420048</v>
      </c>
      <c r="K1103" s="1">
        <f t="shared" ref="K1103:L1103" si="1254">K1104</f>
        <v>1.3201967758358184</v>
      </c>
      <c r="L1103" s="1">
        <f t="shared" si="1254"/>
        <v>1.5592728418532571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1.2049393966420048</v>
      </c>
      <c r="K1104" s="1">
        <f>[2]Residential!G$242-K1078</f>
        <v>1.3201967758358184</v>
      </c>
      <c r="L1104" s="1">
        <f>[2]Residential!H$242-L1078</f>
        <v>1.5592728418532571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0.94294477517010622</v>
      </c>
      <c r="K1109" s="4">
        <f t="shared" si="1262"/>
        <v>0.94803776063558964</v>
      </c>
      <c r="L1109" s="4">
        <f t="shared" ref="L1109" si="1263">IFERROR(L1058/L975,"-")</f>
        <v>0.9494264335301249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3.3346284633074355</v>
      </c>
      <c r="K1110" s="4">
        <f t="shared" si="1262"/>
        <v>3.4566470828466698</v>
      </c>
      <c r="L1110" s="4">
        <f t="shared" ref="L1110" si="1264">IFERROR(L1059/L976,"-")</f>
        <v>3.7481259887300111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0.88020195611381602</v>
      </c>
      <c r="K1111" s="4">
        <f t="shared" si="1265"/>
        <v>0.88417416465185028</v>
      </c>
      <c r="L1111" s="4">
        <f t="shared" ref="L1111" si="1266">IFERROR(L1061/L985,"-")</f>
        <v>0.8861403249594979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0.94476618942790846</v>
      </c>
      <c r="K1112" s="4">
        <f t="shared" si="1267"/>
        <v>0.94650680256261721</v>
      </c>
      <c r="L1112" s="4">
        <f t="shared" ref="L1112" si="1268">IFERROR(L1063/L998,"-")</f>
        <v>0.95064854927856268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1.9377667397961937</v>
      </c>
      <c r="K1113" s="4">
        <f t="shared" si="1269"/>
        <v>1.9613046131326006</v>
      </c>
      <c r="L1113" s="4">
        <f t="shared" ref="L1113" si="1270">IFERROR(L1064/L999,"-")</f>
        <v>2.0070863765954283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0.80000000000000071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0.73607047932946912</v>
      </c>
      <c r="K1119" s="4">
        <f t="shared" si="1273"/>
        <v>0.73927262080743528</v>
      </c>
      <c r="L1119" s="4">
        <f t="shared" ref="L1119" si="1274">IFERROR(L1074/L1022,"-")</f>
        <v>0.74835763880940276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0.74439305302063719</v>
      </c>
      <c r="K1120" s="4">
        <f t="shared" si="1275"/>
        <v>0.74610301488982822</v>
      </c>
      <c r="L1120" s="4">
        <f t="shared" ref="L1120" si="1276">IFERROR(L1076/L1027,"-")</f>
        <v>0.75058172018121949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0.4949351262108499</v>
      </c>
      <c r="K1123" s="4">
        <f t="shared" si="1279"/>
        <v>0.50206330374633812</v>
      </c>
      <c r="L1123" s="4">
        <f t="shared" ref="L1123" si="1280">IFERROR(L1084/L978,"-")</f>
        <v>0.51562756644584706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2.1492524431120112</v>
      </c>
      <c r="K1124" s="4">
        <f t="shared" si="1279"/>
        <v>2.2346721835332319</v>
      </c>
      <c r="L1124" s="4">
        <f t="shared" ref="L1124" si="1281">IFERROR(L1085/L979,"-")</f>
        <v>2.4418374920539909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0.54460104984788427</v>
      </c>
      <c r="K1125" s="4">
        <f t="shared" si="1282"/>
        <v>0.55449893115172455</v>
      </c>
      <c r="L1125" s="4">
        <f t="shared" ref="L1125" si="1283">IFERROR(L1087/L991,"-")</f>
        <v>0.56950058363362832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0.56281424006632208</v>
      </c>
      <c r="K1126" s="4">
        <f t="shared" si="1284"/>
        <v>0.56927423037428548</v>
      </c>
      <c r="L1126" s="4">
        <f t="shared" ref="L1126" si="1285">IFERROR(L1089/L1007,"-")</f>
        <v>0.58642382857807462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2.2666644547850305</v>
      </c>
      <c r="K1127" s="4">
        <f t="shared" si="1286"/>
        <v>2.3463870304258445</v>
      </c>
      <c r="L1127" s="4">
        <f t="shared" ref="L1127" si="1287">IFERROR(L1090/L1008,"-")</f>
        <v>2.5220709877375826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0.46025885083331075</v>
      </c>
      <c r="K1132" s="4">
        <f t="shared" si="1288"/>
        <v>0.46790966788501248</v>
      </c>
      <c r="L1132" s="4">
        <f t="shared" ref="L1132" si="1289">IFERROR(L1100/L1024,"-")</f>
        <v>0.485541580049837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0.46864660892190885</v>
      </c>
      <c r="K1133" s="4">
        <f t="shared" si="1290"/>
        <v>0.47397950559974722</v>
      </c>
      <c r="L1133" s="4">
        <f t="shared" ref="L1133" si="1291">IFERROR(L1102/L1029,"-")</f>
        <v>0.48574151983413744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65.641240615927643</v>
      </c>
      <c r="K1136" s="3">
        <f t="shared" si="1294"/>
        <v>63.960464246062308</v>
      </c>
      <c r="L1136" s="3">
        <f t="shared" ref="L1136" si="1295">L1137+L1152+L1157+L1180+L1203</f>
        <v>53.18719777771588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29.874136995907193</v>
      </c>
      <c r="K1137" s="1">
        <f t="shared" si="1296"/>
        <v>30.184663192125871</v>
      </c>
      <c r="L1137" s="1">
        <f t="shared" ref="L1137" si="1297">SUM(L1138:L1151)</f>
        <v>28.745686404979466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2.0041210658335476E-3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2.0400738947218095E-3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0.53187213080969975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10.340791478140533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11.347008077091326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9.6728720144050691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3.0301498206939081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3.2342491174726855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2.8660427335651919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12.939726703904634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11.052580584232954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10.4941162239131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2.9098653423678902E-5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3.3286996890245198E-5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2.8400525461345191E-5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1.7445081697777952E-3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1.7337489003487377E-4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1.272424565582527E-4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1.391349183933998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1.5676633128116371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1.7086254071950124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4.1884422844505895E-3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3.1305235427499852E-4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2.0362045454672652E-4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3.009893363640342E-5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3.3334932613587183E-5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2.8533694761495611E-5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1.4208360208474883E-4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1.9121497950866538E-4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1.2957460638291827E-4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2.1592980257698966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2.9323668313162981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3.2744928758485159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5.8189351552858401E-4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3.3976885526224747E-4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2.089276342804951E-4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4.1015372394892675E-3</v>
      </c>
      <c r="K1151" s="1">
        <f>[2]Transport!G$32</f>
        <v>4.7671162297662974E-2</v>
      </c>
      <c r="L1151" s="1">
        <f>[2]Transport!H$32</f>
        <v>0.19693871987089381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8.3847497059625697E-6</v>
      </c>
      <c r="K1152" s="1">
        <f t="shared" si="1302"/>
        <v>9.8453514858673701E-6</v>
      </c>
      <c r="L1152" s="1">
        <f t="shared" ref="L1152" si="1303">SUM(L1153:L1156)</f>
        <v>1.0128496395331343E-5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1.0189012884590392E-6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1.4306308273337924E-6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9.6398846909543922E-7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2.5100634127003804E-6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2.6963513873339178E-6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2.4276083842639801E-6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2.6030635672102236E-6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2.8653992742750327E-6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3.2691980213885339E-6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2.2527214375929271E-6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2.8529699969246276E-6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3.4677015205833908E-6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23.708944235878491</v>
      </c>
      <c r="K1157" s="1">
        <f t="shared" si="1304"/>
        <v>23.724059980478717</v>
      </c>
      <c r="L1157" s="1">
        <f t="shared" ref="L1157" si="1305">SUM(L1162:L1179)</f>
        <v>18.432333874861474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22.410595685514259</v>
      </c>
      <c r="K1158" s="1">
        <f>IF(K1157-K1159&lt;0,0,K1157-K1159)</f>
        <v>22.425304474952206</v>
      </c>
      <c r="L1158" s="1">
        <f>IF(L1157-L1159&lt;0,0,L1157-L1159)</f>
        <v>17.423247013844403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1.2983485503642322</v>
      </c>
      <c r="K1159" s="1">
        <f t="shared" ref="K1159:L1159" si="1312">SUM(K1160:K1161)</f>
        <v>1.2987555055265114</v>
      </c>
      <c r="L1159" s="1">
        <f t="shared" si="1312"/>
        <v>1.0090868610170718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1.2983485503642322</v>
      </c>
      <c r="K1160" s="1">
        <f>[2]Transport!G$25/SUM([2]Transport!G$21,[2]Transport!G$25)*K1157*(K$35+K$600)/(K$35+K$600+K$39)</f>
        <v>1.2987555055265114</v>
      </c>
      <c r="L1160" s="1">
        <f>[2]Transport!H$25/SUM([2]Transport!H$21,[2]Transport!H$25)*L1157*(L$35+L$600)/(L$35+L$600+L$39)</f>
        <v>1.0090868610170718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1.1503702680060395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1.7330283668154183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1.1630629275238178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0.38470450147035606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6.0863206527407197E-2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0.80844673034771752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0.29888253010058285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1.9444470553422875E-4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1.1961405266124418E-4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1.5692326171143706E-2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2.630157479502013E-4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4.0152622879949002E-4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1.4922589830506197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0.50715124283492286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8.613874999272173E-5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0.92308901787948894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0.10356036881972229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1.7971453136754464E-4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0.98617115086969764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9.8904479202319998E-2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2.382581600951064E-4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11.944572730763015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16.530044244686859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13.862252925400623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0.24816164498027912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0.12308689086762155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1.0240481291669258E-4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4.9759279787940907E-4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4.0239281907937909E-4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1.4092012616973425E-4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4.5497867077701567E-4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3.9274395043364517E-4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1.547554470618704E-4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7.8178511890464E-2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0.27282692966777677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0.43069527669033281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2.1755501916481516E-4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1.5691885069752304E-4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6.6212605064313901E-5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1.0657275132318053E-2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6.625533076579027E-4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2.3298487742676524E-4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6.1539373043032164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4.2915549604768328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2.1658550943562478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2.1097864773450187E-2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9.6722119847801483E-4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2.9839095118297531E-4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11.906298321217733</v>
      </c>
      <c r="K1180" s="1">
        <f t="shared" si="1313"/>
        <v>9.9011009591426014</v>
      </c>
      <c r="L1180" s="1">
        <f t="shared" ref="L1180" si="1314">SUM(L1185:L1202)</f>
        <v>5.8949345744003541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11.408458304957115</v>
      </c>
      <c r="K1181" s="1">
        <f t="shared" si="1315"/>
        <v>9.4865423502107316</v>
      </c>
      <c r="L1181" s="1">
        <f t="shared" si="1315"/>
        <v>5.6442457885618431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0.49784001626061758</v>
      </c>
      <c r="K1182" s="1">
        <f t="shared" ref="K1182:L1182" si="1323">SUM(K1183:K1184)</f>
        <v>0.41455860893186963</v>
      </c>
      <c r="L1182" s="1">
        <f t="shared" si="1323"/>
        <v>0.25068878583851123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0.49784001626061758</v>
      </c>
      <c r="K1183" s="1">
        <f>[2]Transport!G$26/SUM([2]Transport!G$22,[2]Transport!G$26)*K1180*(K$34+K$582)/(K$34+K$582+K$38)</f>
        <v>0.41455860893186963</v>
      </c>
      <c r="L1183" s="1">
        <f>[2]Transport!H$26/SUM([2]Transport!H$22,[2]Transport!H$26)*L1180*(L$34+L$582)/(L$34+L$582+L$38)</f>
        <v>0.25068878583851123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0.12769934931021409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0.32878955128457704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0.15496378229415037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1.6699112208310538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1.1173250779482107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1.3507284536854471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6.1577468932567424E-3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1.936278997657432E-4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1.2302594481152147E-4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1.2398531613032098E-2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2.6641091934076624E-4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4.2120525493667259E-4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2.7500596065953574E-4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1.3934849086791413E-4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4.8199615581054064E-5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2.0428697805384463E-2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1.9840622113411242E-4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7.6925148525409459E-5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0.13816373013863401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2.13162938588049E-4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9.4326575208386325E-5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7.6876935013990261E-2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1.342230962156684E-4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6.4931101502778763E-5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0.20349306682501428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0.14625404640976444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2.6246131581664219E-2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7.3303944086239108E-4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9.242672219851966E-4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3.3908198914675618E-4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7.3348017877862938E-4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0.10003852227882515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0.26240022425633663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2.298215999302022E-4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2.7284912253547648E-4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1.7274835270006411E-4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2.2013727963166079E-4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1.5441952449440278E-4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6.5839338826384868E-5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8.5933514756045704E-4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7.2209549272196345E-4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2.4747129661111455E-4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9.6452405585499079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8.2044357815788302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4.0986380245033338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2.8776646298208325E-3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1.0391687147444574E-3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3.0420346157170627E-4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0.15185267817451586</v>
      </c>
      <c r="K1203" s="1">
        <f t="shared" si="1324"/>
        <v>0.15063026896363191</v>
      </c>
      <c r="L1203" s="1">
        <f t="shared" ref="L1203" si="1325">SUM(L1208:L1212)</f>
        <v>0.11423279497819118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0.12112565998091027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0.46126442277232554</v>
      </c>
      <c r="K1205" s="1">
        <f t="shared" ref="K1205:L1205" si="1331">SUM(K1206:K1207)</f>
        <v>2.9504608982721642E-2</v>
      </c>
      <c r="L1205" s="1">
        <f t="shared" si="1331"/>
        <v>0.16736751887872317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4.1525680666277005E-3</v>
      </c>
      <c r="K1206" s="1">
        <f>[2]Transport!G$27/SUM([2]Transport!G$24,[2]Transport!G$27)*K1203*(K$47+K$614)/(K$47+K$614+K$49)</f>
        <v>1.364979388693441E-5</v>
      </c>
      <c r="L1206" s="1">
        <f>[2]Transport!H$27/SUM([2]Transport!H$24,[2]Transport!H$27)*L1203*(L$47+L$614)/(L$47+L$614+L$49)</f>
        <v>8.0035912777093786E-6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0.45711185470569782</v>
      </c>
      <c r="K1207" s="1">
        <f>(K$49+K$716)/([2]Transport!G$24+[2]Transport!G$27)*K1203</f>
        <v>2.9490959188834709E-2</v>
      </c>
      <c r="L1207" s="1">
        <f>(L$49+L$716)/([2]Transport!H$24+[2]Transport!H$27)*L1203</f>
        <v>0.16735951528744547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1.356065008571561E-4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8.0240303831765266E-5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2.9406344294550321E-5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2.1789957976677365E-3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2.2148459603163332E-4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7.714708566967296E-5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4.9002206010847317E-3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1.8263658158583598E-3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4.0122384345577601E-4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0.14463785527490625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0.14850217824791015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0.11372501770477118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64.033692403650392</v>
      </c>
      <c r="K1213" s="3">
        <f t="shared" si="1332"/>
        <v>63.749569384165142</v>
      </c>
      <c r="L1213" s="3">
        <f t="shared" ref="L1213" si="1333">SUM(L1214:L1263)</f>
        <v>62.486792461813359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3.6469774766405951E-3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3.9981122721337685E-3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1.1707870819729742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15.70693899363984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17.745180344462611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16.558942360920742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4.2530474052738638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4.6002157357543831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4.4870175863391477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17.074950499881403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15.036774172650633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16.084183534568464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2.1324378435022778E-4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1.8163724825185298E-4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1.1206037944067127E-4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9.28923334992518E-3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6.9197781868128539E-4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3.8149743699524095E-4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5.6034781487040348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5.0347281323805761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4.3827576722171795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1.7090631105702039E-2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9.8231478147461394E-4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4.9537622442049007E-4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2.2031903365849593E-4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1.821139382242735E-4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1.1231322206182656E-4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7.4488472653367959E-4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7.6415959097098573E-4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3.9737687437231442E-4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8.6963572838161571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9.4177218966393248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8.3994305799433686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2.3531689401216616E-3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1.0670574354423943E-3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5.0841301222041585E-4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1.1671986320792689E-6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1.7315371527883138E-6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1.3034869988393835E-6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2.3160501286165092E-6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2.6602609609538396E-6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2.669615253052785E-6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2.2348181640832481E-6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2.637031913109897E-6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3.3807897581953726E-6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1.9537561720531179E-6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2.6310252573974142E-6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3.571403883028271E-6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1.0644262360363577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1.6347006209677966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1.1614461780845207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0.71258291982276156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9.8238741056749596E-2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0.71914970920900267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0.76162166082136074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1.4118832179767373E-4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9.0125133587714142E-5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2.5098539450944722E-2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1.8493841086799929E-4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3.0706690953233355E-4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0.8767611534926637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0.29520184989524351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5.8208316018849241E-5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0.51966527520306949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5.731507910426923E-2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9.7462046180867056E-5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0.4849920934787057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4.7698943818021526E-2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1.2321026104718859E-4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5.5886582590350926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8.0856789864475314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7.6524237121998073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0.1512560130971376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7.5041179362510702E-2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7.5838630451743113E-5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2.5555971661525985E-4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2.2415602189050928E-4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8.6848314995477977E-5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2.1583176112781484E-4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2.0589894813464801E-4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9.2378333557689433E-5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4.0570189447138111E-2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0.15293066297337746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0.28821647727600486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0.14398384611489201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0.3147500846910013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0.14907344330201178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1.9312027549463238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0.91221276249620686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1.1633296935299824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9.0147843265603531E-3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1.3841291831156942E-4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9.2656061881808531E-5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1.9560152073238538E-2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1.8750008196569446E-4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3.2203732283541672E-4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2.1330383930689991E-4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9.226576218785436E-5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3.3658106098335414E-5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1.6938499391574442E-2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1.0606497047969377E-4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4.3273515452308044E-5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8.1701073665935431E-2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1.0539474376960146E-4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4.9918571623679359E-5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3.0027488517775161E-2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6.230147509446324E-5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3.2547125853813758E-5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0.13331628337877433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9.9991584265948744E-2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1.9514234335180656E-2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4.0616685260167905E-4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5.4612929131766434E-4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2.1410311193726704E-4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3.7891567286237559E-4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5.8727614158035839E-2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0.18150201793976217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1.0930750999492084E-4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1.4274491945292849E-4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1.0321545822643029E-4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7.9405774877127256E-5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4.9008747912523162E-5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2.0013708424602393E-5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1.2214406678724102E-3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1.0857551879565244E-4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4.1814536357314773E-5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2.3444692404524848E-3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8.5759467204015566E-4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2.070667776318732E-4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6.8752318759058989E-2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7.1431785296435762E-2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6.4908775288106277E-2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1.8197391059924595</v>
      </c>
      <c r="K1266" s="1">
        <f t="shared" si="1337"/>
        <v>1.959787967719161</v>
      </c>
      <c r="L1266" s="1">
        <f t="shared" ref="L1266" si="1342">IFERROR(L1215/L1139,"-")</f>
        <v>2.2012566821100727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1.5189300574180267</v>
      </c>
      <c r="K1267" s="1">
        <f t="shared" si="1337"/>
        <v>1.5638642560137652</v>
      </c>
      <c r="L1267" s="1">
        <f t="shared" ref="L1267" si="1343">IFERROR(L1216/L1140,"-")</f>
        <v>1.7118951161827403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1.4035766074100953</v>
      </c>
      <c r="K1268" s="1">
        <f t="shared" si="1337"/>
        <v>1.4223442810580698</v>
      </c>
      <c r="L1268" s="1">
        <f t="shared" ref="L1268" si="1344">IFERROR(L1217/L1141,"-")</f>
        <v>1.565579442968583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1.3195758218547955</v>
      </c>
      <c r="K1269" s="1">
        <f t="shared" si="1337"/>
        <v>1.3604763211680468</v>
      </c>
      <c r="L1269" s="1">
        <f t="shared" ref="L1269" si="1345">IFERROR(L1218/L1142,"-")</f>
        <v>1.5326858585687468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0.8645473716744293</v>
      </c>
      <c r="K1270" s="1">
        <f t="shared" si="1346"/>
        <v>0.95495091531315102</v>
      </c>
      <c r="L1270" s="1">
        <f t="shared" ref="L1270" si="1347">IFERROR(L1219/SUM(L1143,L1176),"-")</f>
        <v>1.1844062110415055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0.74902400111726997</v>
      </c>
      <c r="K1271" s="1">
        <f t="shared" si="1346"/>
        <v>0.82779576115651465</v>
      </c>
      <c r="L1271" s="1">
        <f t="shared" ref="L1271" si="1348">IFERROR(L1220/SUM(L1144,L1177),"-")</f>
        <v>1.0590463327003043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0.7426461748589166</v>
      </c>
      <c r="K1272" s="1">
        <f t="shared" si="1346"/>
        <v>0.85928325205656653</v>
      </c>
      <c r="L1272" s="1">
        <f t="shared" ref="L1272" si="1349">IFERROR(L1221/SUM(L1145,L1178),"-")</f>
        <v>1.1311858894276061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0.67588482045115506</v>
      </c>
      <c r="K1273" s="1">
        <f t="shared" si="1346"/>
        <v>0.76726944750386428</v>
      </c>
      <c r="L1273" s="1">
        <f t="shared" ref="L1273" si="1350">IFERROR(L1222/SUM(L1146,L1179),"-")</f>
        <v>0.98678280765440551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0.88044424418491474</v>
      </c>
      <c r="K1274" s="1">
        <f t="shared" si="1351"/>
        <v>0.96995800275211452</v>
      </c>
      <c r="L1274" s="1">
        <f t="shared" ref="L1274" si="1352">IFERROR(L1223/SUM(L1147,L1199),"-")</f>
        <v>1.1900986732321168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0.7438294188096497</v>
      </c>
      <c r="K1275" s="1">
        <f t="shared" si="1351"/>
        <v>0.8366920277445592</v>
      </c>
      <c r="L1275" s="1">
        <f t="shared" ref="L1275" si="1353">IFERROR(L1224/SUM(L1148,L1200),"-")</f>
        <v>1.0539217406072792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0.73669607852082386</v>
      </c>
      <c r="K1276" s="1">
        <f t="shared" si="1351"/>
        <v>0.84563965295880283</v>
      </c>
      <c r="L1276" s="1">
        <f t="shared" ref="L1276" si="1354">IFERROR(L1225/SUM(L1149,L1201),"-")</f>
        <v>1.1391945556727527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0.68019349328900813</v>
      </c>
      <c r="K1277" s="1">
        <f t="shared" si="1351"/>
        <v>0.77382577620044535</v>
      </c>
      <c r="L1277" s="1">
        <f t="shared" ref="L1277" si="1355">IFERROR(L1226/SUM(L1150,L1202),"-")</f>
        <v>0.99080530556436108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1.1455463304443463</v>
      </c>
      <c r="K1278" s="1">
        <f t="shared" si="1356"/>
        <v>1.2103312187220991</v>
      </c>
      <c r="L1278" s="1">
        <f t="shared" ref="L1278" si="1357">IFERROR(L1227/L1153,"-")</f>
        <v>1.3521811106957675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0.92270582364485065</v>
      </c>
      <c r="K1279" s="1">
        <f t="shared" si="1358"/>
        <v>0.98661508787407581</v>
      </c>
      <c r="L1279" s="1">
        <f t="shared" ref="L1279" si="1359">IFERROR(L1228/L1154,"-")</f>
        <v>1.099689418753667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0.85853384152211298</v>
      </c>
      <c r="K1280" s="1">
        <f t="shared" si="1360"/>
        <v>0.92030173134495741</v>
      </c>
      <c r="L1280" s="1">
        <f t="shared" ref="L1280" si="1361">IFERROR(L1229/L1155,"-")</f>
        <v>1.034134284945958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0.86728706863141547</v>
      </c>
      <c r="K1281" s="1">
        <f t="shared" si="1362"/>
        <v>0.92220572253950805</v>
      </c>
      <c r="L1281" s="1">
        <f t="shared" ref="L1281" si="1363">IFERROR(L1230/L1156,"-")</f>
        <v>1.0299052158409048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0.92529011366170788</v>
      </c>
      <c r="K1283" s="1">
        <f t="shared" si="1364"/>
        <v>0.94326247179190326</v>
      </c>
      <c r="L1283" s="1">
        <f t="shared" ref="L1283" si="1366">IFERROR(L1232/L1163,"-")</f>
        <v>0.99860992092427947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1.8522864096968998</v>
      </c>
      <c r="K1284" s="1">
        <f t="shared" si="1364"/>
        <v>1.6140907891948133</v>
      </c>
      <c r="L1284" s="1">
        <f t="shared" ref="L1284" si="1367">IFERROR(L1233/L1164,"-")</f>
        <v>0.88954495356755581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2.5482307733578553</v>
      </c>
      <c r="K1285" s="1">
        <f t="shared" si="1364"/>
        <v>0.72611039426229007</v>
      </c>
      <c r="L1285" s="1">
        <f t="shared" ref="L1285" si="1368">IFERROR(L1234/L1165,"-")</f>
        <v>0.75346609852736257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1.5994148462895135</v>
      </c>
      <c r="K1286" s="1">
        <f t="shared" si="1364"/>
        <v>0.70314577096355091</v>
      </c>
      <c r="L1286" s="1">
        <f t="shared" ref="L1286" si="1369">IFERROR(L1235/L1166,"-")</f>
        <v>0.7647493177479906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0.58753953800988623</v>
      </c>
      <c r="K1288" s="1">
        <f t="shared" si="1364"/>
        <v>0.58207852995705145</v>
      </c>
      <c r="L1288" s="1">
        <f t="shared" ref="L1288" si="1371">IFERROR(L1237/L1168,"-")</f>
        <v>0.67575064676196872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0.56296333846202551</v>
      </c>
      <c r="K1289" s="1">
        <f t="shared" si="1364"/>
        <v>0.55344606974163268</v>
      </c>
      <c r="L1289" s="1">
        <f t="shared" ref="L1289" si="1372">IFERROR(L1238/L1169,"-")</f>
        <v>0.54231589086995835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0.49179302502511302</v>
      </c>
      <c r="K1290" s="1">
        <f t="shared" si="1364"/>
        <v>0.48227283741566535</v>
      </c>
      <c r="L1290" s="1">
        <f t="shared" ref="L1290" si="1373">IFERROR(L1239/L1170,"-")</f>
        <v>0.51712923913290654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0.4678826430217643</v>
      </c>
      <c r="K1291" s="1">
        <f t="shared" si="1364"/>
        <v>0.48915047453950139</v>
      </c>
      <c r="L1291" s="1">
        <f t="shared" ref="L1291" si="1374">IFERROR(L1240/L1171,"-")</f>
        <v>0.55203319066396628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0.60950600609194705</v>
      </c>
      <c r="K1292" s="1">
        <f t="shared" si="1364"/>
        <v>0.60966020697700929</v>
      </c>
      <c r="L1292" s="1">
        <f t="shared" ref="L1292" si="1375">IFERROR(L1241/L1172,"-")</f>
        <v>0.74057681755093541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0.51359207308541954</v>
      </c>
      <c r="K1293" s="1">
        <f t="shared" si="1364"/>
        <v>0.55705770894060247</v>
      </c>
      <c r="L1293" s="1">
        <f t="shared" ref="L1293" si="1376">IFERROR(L1242/L1173,"-")</f>
        <v>0.61629461565249855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0.47437775656431519</v>
      </c>
      <c r="K1294" s="1">
        <f t="shared" si="1364"/>
        <v>0.52425746572876886</v>
      </c>
      <c r="L1294" s="1">
        <f t="shared" ref="L1294" si="1377">IFERROR(L1243/L1174,"-")</f>
        <v>0.59693106324559331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0.51894297379286325</v>
      </c>
      <c r="K1295" s="1">
        <f t="shared" si="1364"/>
        <v>0.56054093765451296</v>
      </c>
      <c r="L1295" s="1">
        <f t="shared" ref="L1295" si="1378">IFERROR(L1244/L1175,"-")</f>
        <v>0.66918885085250357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1.127522159608807</v>
      </c>
      <c r="K1297" s="1">
        <f t="shared" si="1379"/>
        <v>0.9572995354057825</v>
      </c>
      <c r="L1297" s="1">
        <f t="shared" ref="L1297" si="1381">IFERROR(L1246/L1186,"-")</f>
        <v>0.96198893118807838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1.156470314622615</v>
      </c>
      <c r="K1298" s="1">
        <f t="shared" si="1379"/>
        <v>0.81642556897706098</v>
      </c>
      <c r="L1298" s="1">
        <f t="shared" ref="L1298" si="1382">IFERROR(L1247/L1187,"-")</f>
        <v>0.86126096652206496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1.463974483334531</v>
      </c>
      <c r="K1299" s="1">
        <f t="shared" si="1379"/>
        <v>0.71483974406077577</v>
      </c>
      <c r="L1299" s="1">
        <f t="shared" ref="L1299" si="1383">IFERROR(L1248/L1188,"-")</f>
        <v>0.7531424531935903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1.577618437709096</v>
      </c>
      <c r="K1300" s="1">
        <f t="shared" si="1379"/>
        <v>0.70380028877819034</v>
      </c>
      <c r="L1300" s="1">
        <f t="shared" ref="L1300" si="1384">IFERROR(L1249/L1189,"-")</f>
        <v>0.76456150311760573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0.77563351279856585</v>
      </c>
      <c r="K1302" s="1">
        <f t="shared" si="1379"/>
        <v>0.66212243572347962</v>
      </c>
      <c r="L1302" s="1">
        <f t="shared" ref="L1302" si="1386">IFERROR(L1251/L1191,"-")</f>
        <v>0.6983065257384643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0.82915218350872577</v>
      </c>
      <c r="K1303" s="1">
        <f t="shared" si="1379"/>
        <v>0.53458490300059336</v>
      </c>
      <c r="L1303" s="1">
        <f t="shared" ref="L1303" si="1387">IFERROR(L1252/L1192,"-")</f>
        <v>0.56254055119587054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0.59133517591017748</v>
      </c>
      <c r="K1304" s="1">
        <f t="shared" si="1379"/>
        <v>0.49443277742236208</v>
      </c>
      <c r="L1304" s="1">
        <f t="shared" ref="L1304" si="1388">IFERROR(L1253/L1193,"-")</f>
        <v>0.52921005043805758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0.39059164510539712</v>
      </c>
      <c r="K1305" s="1">
        <f t="shared" si="1379"/>
        <v>0.46416359666117241</v>
      </c>
      <c r="L1305" s="1">
        <f t="shared" ref="L1305" si="1389">IFERROR(L1254/L1194,"-")</f>
        <v>0.50125633325996921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0.65513919200703941</v>
      </c>
      <c r="K1306" s="1">
        <f t="shared" si="1379"/>
        <v>0.68368422426959219</v>
      </c>
      <c r="L1306" s="1">
        <f t="shared" ref="L1306" si="1390">IFERROR(L1255/L1195,"-")</f>
        <v>0.74350897291140128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0.55408594675866318</v>
      </c>
      <c r="K1307" s="1">
        <f t="shared" si="1379"/>
        <v>0.59087813386333776</v>
      </c>
      <c r="L1307" s="1">
        <f t="shared" ref="L1307" si="1391">IFERROR(L1256/L1196,"-")</f>
        <v>0.631419888965563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0.51659974437664469</v>
      </c>
      <c r="K1308" s="1">
        <f t="shared" si="1379"/>
        <v>0.58704999654384671</v>
      </c>
      <c r="L1308" s="1">
        <f t="shared" ref="L1308" si="1392">IFERROR(L1257/L1197,"-")</f>
        <v>0.69169917233932821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0.475618958479612</v>
      </c>
      <c r="K1309" s="1">
        <f t="shared" si="1379"/>
        <v>0.52316429727337121</v>
      </c>
      <c r="L1309" s="1">
        <f t="shared" ref="L1309" si="1393">IFERROR(L1258/L1198,"-")</f>
        <v>0.59749026033052288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9.2403732237125558E-2</v>
      </c>
      <c r="K1311" s="1">
        <f t="shared" si="1394"/>
        <v>6.7870175629795207E-2</v>
      </c>
      <c r="L1311" s="1">
        <f t="shared" ref="L1311" si="1396">IFERROR(L1260/L1200,"-")</f>
        <v>8.0872847472297629E-2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1.2663662046144393E-4</v>
      </c>
      <c r="K1312" s="1">
        <f t="shared" si="1394"/>
        <v>1.3233758138424796E-5</v>
      </c>
      <c r="L1312" s="1">
        <f t="shared" ref="L1312" si="1397">IFERROR(L1261/L1201,"-")</f>
        <v>1.0202056416626787E-5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0.81471246376561079</v>
      </c>
      <c r="K1313" s="1">
        <f t="shared" si="1394"/>
        <v>0.82526991033505781</v>
      </c>
      <c r="L1313" s="1">
        <f t="shared" ref="L1313" si="1398">IFERROR(L1262/L1202,"-")</f>
        <v>0.68068514592843909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0.45275670857807171</v>
      </c>
      <c r="K1314" s="1">
        <f t="shared" si="1394"/>
        <v>0.4742193304699085</v>
      </c>
      <c r="L1314" s="1">
        <f t="shared" ref="L1314" si="1399">IFERROR(L1263/L1203,"-")</f>
        <v>0.56821489223386656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2.9671833299257333</v>
      </c>
      <c r="K1315" s="3">
        <f t="shared" si="1402"/>
        <v>2.628426939512825</v>
      </c>
      <c r="L1315" s="3">
        <f t="shared" ref="L1315" si="1403">L1316+L1322+L1327+L1341</f>
        <v>2.4267213836113419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0.25355645018306994</v>
      </c>
      <c r="K1316" s="1">
        <f t="shared" si="1404"/>
        <v>0.25879865085045334</v>
      </c>
      <c r="L1316" s="1">
        <f t="shared" ref="L1316" si="1405">SUM(L1317:L1321)</f>
        <v>0.28271248613471051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0.19464299438505747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0.19024609166170156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0.18176595384047439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5.8334750997682303E-2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6.7731336827148797E-2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0.10042576405247733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5.6923123153076549E-4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8.1546201412456174E-4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5.2071125314366085E-4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9.4735687994258698E-6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5.760347478415397E-6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5.6988615123799597E-8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2.7014915110635513</v>
      </c>
      <c r="K1327" s="1">
        <f t="shared" si="1410"/>
        <v>2.3574937970390417</v>
      </c>
      <c r="L1327" s="1">
        <f t="shared" ref="L1327" si="1411">SUM(L1332:L1340)</f>
        <v>2.1333467115256366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2.5885336007616493</v>
      </c>
      <c r="K1328" s="1">
        <f t="shared" si="1412"/>
        <v>2.2587856480060227</v>
      </c>
      <c r="L1328" s="1">
        <f t="shared" si="1412"/>
        <v>2.0426237204330095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0.11295791030190201</v>
      </c>
      <c r="K1329" s="1">
        <f t="shared" ref="K1329:L1329" si="1417">SUM(K1330:K1331)</f>
        <v>9.8708149033019124E-2</v>
      </c>
      <c r="L1329" s="1">
        <f t="shared" si="1417"/>
        <v>9.072299109262702E-2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0.11295791030190201</v>
      </c>
      <c r="K1330" s="1">
        <f>[2]Transport!G$26/SUM([2]Transport!G$22,[2]Transport!G$26)*K1327*(K$34+K$582)/(K$34+K$582+K$38)</f>
        <v>9.8708149033019124E-2</v>
      </c>
      <c r="L1330" s="1">
        <f>[2]Transport!H$26/SUM([2]Transport!H$22,[2]Transport!H$26)*L1327*(L$34+L$582)/(L$34+L$582+L$38)</f>
        <v>9.072299109262702E-2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7.4891373694846355E-3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2.6092465339356071E-3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0.15266143799192319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1.3150832394558242E-3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0.11495813049201489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5.7690892181298546E-2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1.0579413167868967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1.9992175752955532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1.9216153209154623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0.16651986741531222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0.2000861146973929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6.3006203673780195E-4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0.21687805975324803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3.9241528094751926E-2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4.330185779068198E-4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1.2513480464991538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1.3812019253928169E-3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3.1597982230811286E-4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1.2135368679111937E-2</v>
      </c>
      <c r="K1341" s="1">
        <f t="shared" si="1418"/>
        <v>1.2134491623329989E-2</v>
      </c>
      <c r="L1341" s="1">
        <f t="shared" ref="L1341" si="1419">SUM(L1346:L1350)</f>
        <v>1.0662185950994871E-2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9.7576557256466127E-3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3.6862134380447997E-2</v>
      </c>
      <c r="K1343" s="1">
        <f t="shared" ref="K1343:L1343" si="1425">SUM(K1344:K1345)</f>
        <v>2.3768358976833767E-3</v>
      </c>
      <c r="L1343" s="1">
        <f t="shared" si="1425"/>
        <v>1.5621640079648587E-2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3.318541698403264E-4</v>
      </c>
      <c r="K1344" s="1">
        <f>[2]Transport!G$27/SUM([2]Transport!G$24,[2]Transport!G$27)*K1341*(K$47+K$614)/(K$47+K$614+K$49)</f>
        <v>1.0996017647766194E-6</v>
      </c>
      <c r="L1344" s="1">
        <f>[2]Transport!H$27/SUM([2]Transport!H$24,[2]Transport!H$27)*L1341*(L$47+L$614)/(L$47+L$614+L$49)</f>
        <v>7.4703397124258356E-7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3.6530280210607669E-2</v>
      </c>
      <c r="K1345" s="1">
        <f>(K$49+K$716)/([2]Transport!G$24+[2]Transport!G$27)*K1341</f>
        <v>2.3757362959186002E-3</v>
      </c>
      <c r="L1345" s="1">
        <f>(L$49+L$716)/([2]Transport!H$24+[2]Transport!H$27)*L1341</f>
        <v>1.5620893045677344E-2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2.048025377968826E-4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1.6814519202300787E-4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1.5416753193202645E-4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2.9686989650305778E-4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2.5650257903572494E-4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1.7988233291356767E-4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1.1633696244811998E-2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1.1709843852271256E-2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1.0328136086149277E-2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0.34543109173550118</v>
      </c>
      <c r="K1351" s="3">
        <f t="shared" si="1426"/>
        <v>0.35995070540615587</v>
      </c>
      <c r="L1351" s="3">
        <f t="shared" ref="L1351" si="1427">SUM(L1352:L1374)</f>
        <v>0.38475939227815081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9.1692435321226701E-2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8.9885005528653958E-2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9.6501199912649188E-2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1.9909695931741613E-2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2.3283547493144367E-2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3.872479870693029E-2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1.2866688838526538E-4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1.8924753104771676E-4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1.3396553376720174E-4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1.4403264271708781E-6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9.2078916843470708E-7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1.00001425408777E-8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1.3828803877150762E-3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5.0524499855339195E-4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3.4327335814440543E-2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1.7498622116444412E-4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1.6856630808670517E-2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8.46453997542569E-3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9.9203673505247877E-2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0.19214337692807132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0.2055834243531223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2.4464005700433875E-2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3.2095256015788852E-2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1.0299935451299654E-4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2.2315557218601387E-2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4.0464154788974246E-3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4.9510524806533407E-5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8.5313651937873269E-2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1.0130477245622955E-4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2.4380410693417382E-5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2.9098650579749773E-5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2.4870885413694136E-5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2.5202131781725289E-5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2.8968274938120608E-5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2.6577440183609143E-5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2.0301790592664358E-5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7.8603137116656447E-4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7.9230673610637041E-4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8.0172376928569532E-4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0.47108006949293946</v>
      </c>
      <c r="K1377" s="1">
        <f t="shared" si="1435"/>
        <v>0.47246702806641</v>
      </c>
      <c r="L1377" s="1">
        <f t="shared" ref="L1377" si="1436">IFERROR(L1353/L1318,"-")</f>
        <v>0.5309091052185867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0.3413007785450673</v>
      </c>
      <c r="K1378" s="1">
        <f t="shared" si="1437"/>
        <v>0.34376329456724392</v>
      </c>
      <c r="L1378" s="1">
        <f t="shared" ref="L1378" si="1438">IFERROR(L1354/L1319,"-")</f>
        <v>0.38560621442416615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0.22603624196665545</v>
      </c>
      <c r="K1379" s="1">
        <f t="shared" si="1439"/>
        <v>0.23207399948712903</v>
      </c>
      <c r="L1379" s="1">
        <f t="shared" ref="L1379" si="1440">IFERROR(L1355/L1320,"-")</f>
        <v>0.25727412833584667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0.15203630835067844</v>
      </c>
      <c r="K1380" s="1">
        <f t="shared" si="1441"/>
        <v>0.15984958752662004</v>
      </c>
      <c r="L1380" s="1">
        <f t="shared" ref="L1380" si="1442">IFERROR(L1356/L1321,"-")</f>
        <v>0.17547614587850263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0.18465149181930934</v>
      </c>
      <c r="K1385" s="1">
        <f t="shared" si="1451"/>
        <v>0.19363635899568116</v>
      </c>
      <c r="L1385" s="1">
        <f t="shared" ref="L1385" si="1452">IFERROR(L1361/L1332,"-")</f>
        <v>0.22485924583165978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0.13306094695332948</v>
      </c>
      <c r="K1386" s="1">
        <f t="shared" si="1453"/>
        <v>0.14663278479325476</v>
      </c>
      <c r="L1386" s="1">
        <f t="shared" ref="L1386" si="1454">IFERROR(L1362/L1333,"-")</f>
        <v>0.14672229281573859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9.3770487957254692E-2</v>
      </c>
      <c r="K1387" s="1">
        <f t="shared" si="1455"/>
        <v>9.610928760450993E-2</v>
      </c>
      <c r="L1387" s="1">
        <f t="shared" ref="L1387" si="1456">IFERROR(L1363/L1334,"-")</f>
        <v>0.10698469257373627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 t="str">
        <f t="shared" si="1457"/>
        <v>-</v>
      </c>
      <c r="K1388" s="1" t="str">
        <f t="shared" si="1457"/>
        <v>-</v>
      </c>
      <c r="L1388" s="1" t="str">
        <f t="shared" ref="L1388" si="1458">IFERROR(L1364/L1335,"-")</f>
        <v>-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>
        <f t="shared" si="1461"/>
        <v>0.14691343489614322</v>
      </c>
      <c r="K1390" s="1">
        <f t="shared" si="1461"/>
        <v>0.16040721298591465</v>
      </c>
      <c r="L1390" s="1">
        <f t="shared" ref="L1390" si="1462">IFERROR(L1366/L1337,"-")</f>
        <v>0.16347494136654253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>
        <f t="shared" si="1463"/>
        <v>0.10289448939183062</v>
      </c>
      <c r="K1391" s="1">
        <f t="shared" si="1463"/>
        <v>0.10311564496487034</v>
      </c>
      <c r="L1391" s="1">
        <f t="shared" ref="L1391" si="1464">IFERROR(L1367/L1338,"-")</f>
        <v>0.11433810772245309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>
        <f t="shared" si="1465"/>
        <v>6.8177396509749508E-2</v>
      </c>
      <c r="K1392" s="1">
        <f t="shared" si="1465"/>
        <v>7.3345374484196604E-2</v>
      </c>
      <c r="L1392" s="1">
        <f t="shared" ref="L1392" si="1466">IFERROR(L1368/L1339,"-")</f>
        <v>7.715812520979258E-2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0.14208149416883201</v>
      </c>
      <c r="K1395" s="1">
        <f t="shared" si="1471"/>
        <v>0.14791315240397102</v>
      </c>
      <c r="L1395" s="1">
        <f t="shared" ref="L1395" si="1472">IFERROR(L1371/L1347,"-")</f>
        <v>0.16347236973889603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>
        <f t="shared" si="1473"/>
        <v>9.75790246143136E-2</v>
      </c>
      <c r="K1396" s="1">
        <f t="shared" si="1473"/>
        <v>0.10361470938624565</v>
      </c>
      <c r="L1396" s="1">
        <f t="shared" ref="L1396" si="1474">IFERROR(L1372/L1348,"-")</f>
        <v>0.11286150376101271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>
        <f t="shared" si="1475"/>
        <v>6.7565058827893335E-2</v>
      </c>
      <c r="K1397" s="1">
        <f t="shared" si="1475"/>
        <v>6.766159703766618E-2</v>
      </c>
      <c r="L1397" s="1">
        <f t="shared" ref="L1397" si="1476">IFERROR(L1373/L1349,"-")</f>
        <v>7.7625213552410546E-2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0.90953989826077997</v>
      </c>
      <c r="K1399" s="3">
        <f t="shared" ref="K1399:L1399" si="1483">K1400+K1406+K1411+K1425</f>
        <v>0.78766158978402911</v>
      </c>
      <c r="L1399" s="3">
        <f t="shared" si="1483"/>
        <v>0.63269830174262243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7.9229281285657233E-2</v>
      </c>
      <c r="K1400" s="1">
        <f t="shared" ref="K1400:L1400" si="1488">SUM(K1401:K1405)</f>
        <v>8.5426460472791205E-2</v>
      </c>
      <c r="L1400" s="1">
        <f t="shared" si="1488"/>
        <v>8.9663994674718014E-2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7.8140601364073553E-2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8.3813925245339538E-2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8.8234639758572014E-2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9.3102868471312851E-4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1.3435909272487749E-3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1.2624123046964127E-3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1.4841033282566652E-4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2.5306172133983271E-4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1.6423623000187573E-4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9.2409040448744054E-6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1.5882578863068374E-5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2.7063814477087516E-6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0.8258739075304895</v>
      </c>
      <c r="K1411" s="1">
        <f t="shared" si="1496"/>
        <v>0.69788957600441826</v>
      </c>
      <c r="L1411" s="1">
        <f t="shared" ref="L1411" si="1497">SUM(L1416:L1424)</f>
        <v>0.53949887331881297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0.79134150556459049</v>
      </c>
      <c r="K1412" s="1">
        <f t="shared" si="1498"/>
        <v>0.6686689738703403</v>
      </c>
      <c r="L1412" s="1">
        <f t="shared" si="1498"/>
        <v>0.51655607118817259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3.4532401965898962E-2</v>
      </c>
      <c r="K1413" s="1">
        <f t="shared" ref="K1413:L1413" si="1503">SUM(K1414:K1415)</f>
        <v>2.922060213407799E-2</v>
      </c>
      <c r="L1413" s="1">
        <f t="shared" si="1503"/>
        <v>2.2942802130640365E-2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3.4532401965898962E-2</v>
      </c>
      <c r="K1414" s="1">
        <f>[2]Transport!G$26/SUM([2]Transport!G$22,[2]Transport!G$26)*K1411*(K$34+K$582)/(K$34+K$582+K$38)</f>
        <v>2.922060213407799E-2</v>
      </c>
      <c r="L1414" s="1">
        <f>[2]Transport!H$26/SUM([2]Transport!H$22,[2]Transport!H$26)*L1411*(L$34+L$582)/(L$34+L$582+L$38)</f>
        <v>2.2942802130640365E-2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3.5842161027510584E-3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1.5746318362937011E-3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7.2532625984798219E-2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0.20079338110682562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0.36094765623814051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0.35483423746493681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6.8017980343165807E-2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0.12336741689099147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0.10904619727068349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6.3706097549108398E-7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0.18573071122333623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0.15667547476393226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5.5401412439499997E-4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0.28529868264511365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5.3462394882315988E-2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2.1714133372583997E-3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8.2447459331787154E-2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1.8620013927443586E-3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3.6038513674094231E-4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8.3971653448973193E-7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4.4367094446332161E-3</v>
      </c>
      <c r="K1425" s="1">
        <f t="shared" ref="K1425:L1425" si="1508">SUM(K1430:K1434)</f>
        <v>4.3455533068196758E-3</v>
      </c>
      <c r="L1425" s="1">
        <f t="shared" si="1508"/>
        <v>3.5354337490914596E-3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3.4943707920872388E-3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1.3476852997188109E-2</v>
      </c>
      <c r="K1427" s="1">
        <f t="shared" ref="K1427:L1427" si="1514">SUM(K1428:K1429)</f>
        <v>8.5118251473243693E-4</v>
      </c>
      <c r="L1427" s="1">
        <f t="shared" si="1514"/>
        <v>5.1799203097368657E-3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1.2132639464887167E-4</v>
      </c>
      <c r="K1428" s="1">
        <f>[2]Transport!G$27/SUM([2]Transport!G$24,[2]Transport!G$27)*K1425*(K$47+K$614)/(K$47+K$614+K$49)</f>
        <v>3.9378477759404399E-7</v>
      </c>
      <c r="L1428" s="1">
        <f>[2]Transport!H$27/SUM([2]Transport!H$24,[2]Transport!H$27)*L1425*(L$47+L$614)/(L$47+L$614+L$49)</f>
        <v>2.4770615761043004E-7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1.3355526602539237E-2</v>
      </c>
      <c r="K1429" s="1">
        <f>(K$49+K$716)/([2]Transport!G$24+[2]Transport!G$27)*K1425</f>
        <v>8.5078872995484288E-4</v>
      </c>
      <c r="L1429" s="1">
        <f>(L$49+L$716)/([2]Transport!H$24+[2]Transport!H$27)*L1425</f>
        <v>5.1796726035792549E-3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1.8762686992590487E-4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1.045294087325912E-4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9.3632363607771388E-5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3.5389151178156066E-4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2.9881948358055236E-4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2.1780480140235178E-4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3.8951910629257502E-3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3.9422044145065319E-3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3.2239965840813365E-3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0.13463447565636963</v>
      </c>
      <c r="K1435" s="3">
        <f t="shared" ref="K1435:L1435" si="1519">SUM(K1436:K1458)</f>
        <v>0.1347247700500552</v>
      </c>
      <c r="L1435" s="3">
        <f t="shared" si="1519"/>
        <v>0.1311432512943001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3.6808733479177368E-2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3.9621308839032428E-2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4.674174514256748E-2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3.1534765973798527E-4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4.671722739033346E-4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4.7933864170448078E-4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3.3458498594860396E-5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5.9100420387291838E-5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4.2029864060176755E-5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1.404952936805557E-6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2.4976157183673655E-6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4.7490538572101498E-7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6.6239425164844564E-4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3.0687808543233017E-4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1.6306708218202907E-2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2.7985701238704499E-2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5.1483242291804704E-2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5.5267527085795298E-2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6.3769712987042267E-3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1.1844300544846626E-2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1.1658943316658106E-2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4.0324333062455896E-8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2.7335358464093205E-2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2.4931262914885156E-2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8.9764724569767551E-5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2.9165850545860662E-2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5.5594720740886313E-3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2.3892578086480293E-4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5.6245812173302597E-3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1.3626614582427739E-4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2.7698849646254027E-5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4.0239614904510099E-8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2.6789378139433439E-5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1.5458415185491012E-5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1.5351128609990444E-5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3.4865048275947529E-5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3.0767213424443454E-5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2.466205276873512E-5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2.6293905921798702E-4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2.670432155221133E-4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2.5008158346640711E-4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0.47105771950330544</v>
      </c>
      <c r="K1461" s="1">
        <f t="shared" si="1527"/>
        <v>0.47272942679934399</v>
      </c>
      <c r="L1461" s="1">
        <f t="shared" ref="L1461" si="1528">IFERROR(L1437/L1402,"-")</f>
        <v>0.52974370689858807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0.33870885496417458</v>
      </c>
      <c r="K1462" s="1">
        <f t="shared" si="1529"/>
        <v>0.34770424868821292</v>
      </c>
      <c r="L1462" s="1">
        <f t="shared" ref="L1462" si="1530">IFERROR(L1438/L1403,"-")</f>
        <v>0.37970054626467936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0.22544588343564434</v>
      </c>
      <c r="K1463" s="1">
        <f t="shared" si="1531"/>
        <v>0.23354152526263261</v>
      </c>
      <c r="L1463" s="1">
        <f t="shared" ref="L1463" si="1532">IFERROR(L1439/L1404,"-")</f>
        <v>0.2559110377758716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0.15203630835067847</v>
      </c>
      <c r="K1464" s="1">
        <f t="shared" si="1533"/>
        <v>0.15725504906354032</v>
      </c>
      <c r="L1464" s="1">
        <f t="shared" ref="L1464" si="1534">IFERROR(L1440/L1405,"-")</f>
        <v>0.17547614587850299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0.18480868135713863</v>
      </c>
      <c r="K1469" s="1">
        <f t="shared" si="1543"/>
        <v>0.19488878502205711</v>
      </c>
      <c r="L1469" s="1">
        <f t="shared" ref="L1469" si="1544">IFERROR(L1445/L1416,"-")</f>
        <v>0.22481894177691231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0.13937561628993941</v>
      </c>
      <c r="K1470" s="1">
        <f t="shared" si="1545"/>
        <v>0.14263354090831906</v>
      </c>
      <c r="L1470" s="1">
        <f t="shared" ref="L1470" si="1546">IFERROR(L1446/L1417,"-")</f>
        <v>0.15575590303981474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9.3754199500352575E-2</v>
      </c>
      <c r="K1471" s="1">
        <f t="shared" si="1547"/>
        <v>9.6008337074224015E-2</v>
      </c>
      <c r="L1471" s="1">
        <f t="shared" ref="L1471" si="1548">IFERROR(L1447/L1418,"-")</f>
        <v>0.10691746808664325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>
        <f t="shared" si="1549"/>
        <v>6.3297446577027475E-2</v>
      </c>
      <c r="K1472" s="1" t="str">
        <f t="shared" si="1549"/>
        <v>-</v>
      </c>
      <c r="L1472" s="1" t="str">
        <f t="shared" ref="L1472" si="1550">IFERROR(L1448/L1419,"-")</f>
        <v>-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>
        <f t="shared" si="1553"/>
        <v>0.14717737461966193</v>
      </c>
      <c r="K1474" s="1">
        <f t="shared" si="1553"/>
        <v>0.1591267743241235</v>
      </c>
      <c r="L1474" s="1">
        <f t="shared" ref="L1474" si="1554">IFERROR(L1450/L1421,"-")</f>
        <v>0.16202605785149127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>
        <f t="shared" si="1555"/>
        <v>0.10222918057473263</v>
      </c>
      <c r="K1475" s="1">
        <f t="shared" si="1555"/>
        <v>0.10398845929604184</v>
      </c>
      <c r="L1475" s="1">
        <f t="shared" ref="L1475" si="1556">IFERROR(L1451/L1422,"-")</f>
        <v>0.11003238156696032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>
        <f t="shared" si="1557"/>
        <v>6.8220188504483539E-2</v>
      </c>
      <c r="K1476" s="1">
        <f t="shared" si="1557"/>
        <v>7.3182622932111793E-2</v>
      </c>
      <c r="L1476" s="1">
        <f t="shared" ref="L1476" si="1558">IFERROR(L1452/L1423,"-")</f>
        <v>7.6859023368005736E-2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>
        <f t="shared" si="1559"/>
        <v>4.7920474650368042E-2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>
        <f t="shared" si="1563"/>
        <v>0.14278007275830348</v>
      </c>
      <c r="K1479" s="1">
        <f t="shared" si="1563"/>
        <v>0.1478857995364441</v>
      </c>
      <c r="L1479" s="1">
        <f t="shared" ref="L1479" si="1564">IFERROR(L1455/L1431,"-")</f>
        <v>0.16395109573754599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>
        <f t="shared" si="1565"/>
        <v>9.8519029463097041E-2</v>
      </c>
      <c r="K1480" s="1">
        <f t="shared" si="1565"/>
        <v>0.10296254131685352</v>
      </c>
      <c r="L1480" s="1">
        <f t="shared" ref="L1480" si="1566">IFERROR(L1456/L1432,"-")</f>
        <v>0.11323006935543538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>
        <f t="shared" si="1567"/>
        <v>6.7503507522552339E-2</v>
      </c>
      <c r="K1481" s="1">
        <f t="shared" si="1567"/>
        <v>6.7739565847840646E-2</v>
      </c>
      <c r="L1481" s="1">
        <f t="shared" ref="L1481" si="1568">IFERROR(L1457/L1433,"-")</f>
        <v>7.7568811549366679E-2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0.47125700201555526</v>
      </c>
      <c r="K1483" s="3">
        <f t="shared" si="1571"/>
        <v>0.48412865182977366</v>
      </c>
      <c r="L1483" s="3">
        <f t="shared" si="1571"/>
        <v>0.49986232723086516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0.47125700201555526</v>
      </c>
      <c r="K1484" s="1">
        <f t="shared" si="1572"/>
        <v>0.48412865182977366</v>
      </c>
      <c r="L1484" s="1">
        <f t="shared" si="1572"/>
        <v>0.49986232723086516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0.47125700201555526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0.48412865182977366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0.49986232723086516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3.1931033304286191E-2</v>
      </c>
      <c r="K1486" s="3">
        <f t="shared" si="1576"/>
        <v>3.280317966421524E-2</v>
      </c>
      <c r="L1486" s="3">
        <f t="shared" si="1576"/>
        <v>3.3869248732860013E-2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3.1931033304286191E-2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3.280317966421524E-2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3.3869248732860013E-2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6.7757154095786171E-2</v>
      </c>
      <c r="K1489" s="1">
        <f t="shared" si="1577"/>
        <v>6.7757154095786282E-2</v>
      </c>
      <c r="L1489" s="1">
        <f t="shared" ref="L1489" si="1578">L1487/L1485</f>
        <v>6.7757154095786157E-2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0.77535793541680942</v>
      </c>
      <c r="K1490" s="3">
        <f t="shared" ref="K1490:L1491" si="1583">K1491</f>
        <v>0.79250415598894708</v>
      </c>
      <c r="L1490" s="3">
        <f t="shared" si="1583"/>
        <v>0.81825971326555591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0.77535793541680942</v>
      </c>
      <c r="K1491" s="1">
        <f t="shared" si="1583"/>
        <v>0.79250415598894708</v>
      </c>
      <c r="L1491" s="1">
        <f t="shared" si="1583"/>
        <v>0.81825971326555591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0.77535793541680942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0.79250415598894708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0.81825971326555591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3.9154487950248104E-2</v>
      </c>
      <c r="K1493" s="3">
        <f t="shared" ref="K1493:L1493" si="1591">K1494</f>
        <v>4.0020348033853431E-2</v>
      </c>
      <c r="L1493" s="3">
        <f t="shared" si="1591"/>
        <v>4.1320967542566908E-2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3.9154487950248104E-2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4.0020348033853431E-2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4.1320967542566908E-2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5.0498597050147961E-2</v>
      </c>
      <c r="K1496" s="1">
        <f t="shared" si="1592"/>
        <v>5.0498597050147948E-2</v>
      </c>
      <c r="L1496" s="1">
        <f t="shared" ref="L1496" si="1593">L1494/L1492</f>
        <v>5.0498597050147948E-2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1.1935299789199307</v>
      </c>
      <c r="K1497" s="3">
        <f t="shared" si="1594"/>
        <v>1.071214622628172</v>
      </c>
      <c r="L1497" s="3">
        <f t="shared" ref="L1497" si="1595">SUM(L1498,L1503,L1508)</f>
        <v>0.90337151723698905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3.1045701028694375E-4</v>
      </c>
      <c r="K1498" s="1">
        <f t="shared" si="1597"/>
        <v>2.4607121108215365E-4</v>
      </c>
      <c r="L1498" s="1">
        <f t="shared" ref="L1498" si="1598">SUM(L1499:L1502)</f>
        <v>1.4054995705899061E-4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8.5450140351887464E-5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9.6050608304077876E-5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7.2117330261261428E-5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4.5906340761033483E-5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3.2960471623276026E-5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2.1695755561420285E-5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1.3338786191941928E-4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6.5343989795426923E-5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1.7586661770470776E-5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4.5712667254603586E-5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5.1716141359372833E-5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2.9150209465838121E-5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5.296980923063419E-5</v>
      </c>
      <c r="K1503" s="1">
        <f t="shared" si="1602"/>
        <v>7.0574014063614279E-5</v>
      </c>
      <c r="L1503" s="1">
        <f t="shared" ref="L1503" si="1603">SUM(L1504:L1507)</f>
        <v>5.8355544553860656E-5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2.0015254230101981E-5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2.5161327441827103E-5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1.7811887932699091E-5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1.5467576185732189E-5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2.0040482891627348E-5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1.418202791973617E-5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1.131739472608319E-5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1.616990978381048E-5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1.5448234621545128E-5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6.1695840887168364E-6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9.2022939463493535E-6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1.0913394079880265E-5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1.1931665521004131</v>
      </c>
      <c r="K1508" s="1">
        <f t="shared" si="1607"/>
        <v>1.0708979774030263</v>
      </c>
      <c r="L1508" s="1">
        <f t="shared" ref="L1508" si="1608">SUM(L1513:L1517)</f>
        <v>0.90317261173537622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1.1278263982812331</v>
      </c>
      <c r="K1509" s="1">
        <f t="shared" si="1609"/>
        <v>1.0122724872822868</v>
      </c>
      <c r="L1509" s="1">
        <f t="shared" si="1609"/>
        <v>0.85372799870264426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6.5340153819179958E-2</v>
      </c>
      <c r="K1510" s="1">
        <f t="shared" ref="K1510:L1510" si="1616">SUM(K1511:K1512)</f>
        <v>5.8625490120739483E-2</v>
      </c>
      <c r="L1510" s="1">
        <f t="shared" si="1616"/>
        <v>4.9444613032731899E-2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6.5340153819179958E-2</v>
      </c>
      <c r="K1511" s="1">
        <f>[2]Transport!G$25/SUM([2]Transport!G$21,[2]Transport!G$25)*K1508*(K$35+K$600)/(K$35+K$600+K$39)</f>
        <v>5.8625490120739483E-2</v>
      </c>
      <c r="L1511" s="1">
        <f>[2]Transport!H$25/SUM([2]Transport!H$21,[2]Transport!H$25)*L1508*(L$35+L$600)/(L$35+L$600+L$39)</f>
        <v>4.9444613032731899E-2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0.87053699107287064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0.91167951982585893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0.89625685002791444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9.4807993895870742E-3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1.043438659335152E-4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6.0898500515383824E-5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0.18757887651289015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4.539577516856038E-2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5.7325975299519129E-5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0.1255698851250652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0.11371833854267344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6.7975372316469275E-3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1.9971926351193297</v>
      </c>
      <c r="K1518" s="3">
        <f t="shared" si="1619"/>
        <v>1.9957103884345271</v>
      </c>
      <c r="L1518" s="3">
        <f t="shared" ref="L1518" si="1620">SUM(L1519:L1531)</f>
        <v>1.9420601561435569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9.8055640386150592E-4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1.1095456072713621E-3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8.5106470983637523E-4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2.946842269739323E-4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2.1560341845379251E-4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1.4390853509929912E-4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5.4837546353316967E-4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2.7108233524619633E-4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7.628543969773042E-5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1.7473603982991374E-4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1.9895039375989097E-4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1.1567623862541451E-4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9.3802088843853953E-5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1.1935800125223226E-4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8.6621764667288158E-5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4.2156157369634367E-5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5.5125703172484912E-5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3.9819306349577541E-5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2.0098881832273659E-5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2.8923694951237592E-5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2.8149675622001739E-5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9.7355448909090648E-6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1.4650185220481658E-5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1.7643993891021238E-5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1.762608632473837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1.8834518412754848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1.935971818045112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1.0507892028460988E-2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1.2335909712014875E-4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7.4067405179878263E-5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0.13697374048081964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3.3192403880452255E-2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4.5589419705382705E-5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8.4938225329076925E-2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7.6929544842142164E-2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4.6095116097710134E-3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11.475187750699194</v>
      </c>
      <c r="K1533" s="1">
        <f t="shared" si="1624"/>
        <v>11.551677046737202</v>
      </c>
      <c r="L1533" s="1">
        <f t="shared" ref="L1533" si="1625">IFERROR(L1519/L1499,"-")</f>
        <v>11.801112253506886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6.4192488899936038</v>
      </c>
      <c r="K1534" s="1">
        <f t="shared" si="1624"/>
        <v>6.5412722523526536</v>
      </c>
      <c r="L1534" s="1">
        <f t="shared" ref="L1534" si="1626">IFERROR(L1520/L1500,"-")</f>
        <v>6.633027123295923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4.111134668793536</v>
      </c>
      <c r="K1535" s="1">
        <f t="shared" si="1624"/>
        <v>4.1485427519023022</v>
      </c>
      <c r="L1535" s="1">
        <f t="shared" ref="L1535" si="1627">IFERROR(L1521/L1501,"-")</f>
        <v>4.3376873162943843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3.8224862018375574</v>
      </c>
      <c r="K1536" s="1">
        <f t="shared" si="1624"/>
        <v>3.8469690222515793</v>
      </c>
      <c r="L1536" s="1">
        <f t="shared" ref="L1536" si="1628">IFERROR(L1522/L1502,"-")</f>
        <v>3.9682815576669683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4.6865299718641653</v>
      </c>
      <c r="K1537" s="1">
        <f t="shared" si="1629"/>
        <v>4.7437084362177444</v>
      </c>
      <c r="L1537" s="1">
        <f t="shared" ref="L1537" si="1630">IFERROR(L1523/L1504,"-")</f>
        <v>4.8631433677655131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2.7254533524470772</v>
      </c>
      <c r="K1538" s="1">
        <f t="shared" si="1629"/>
        <v>2.7507173090881811</v>
      </c>
      <c r="L1538" s="1">
        <f t="shared" ref="L1538" si="1631">IFERROR(L1524/L1505,"-")</f>
        <v>2.8077300774569554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1.7759283226157858</v>
      </c>
      <c r="K1539" s="1">
        <f t="shared" si="1629"/>
        <v>1.7887357034110583</v>
      </c>
      <c r="L1539" s="1">
        <f t="shared" ref="L1539" si="1632">IFERROR(L1525/L1506,"-")</f>
        <v>1.8221936882511056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1.5779904691977193</v>
      </c>
      <c r="K1540" s="1">
        <f t="shared" si="1629"/>
        <v>1.5920144809429326</v>
      </c>
      <c r="L1540" s="1">
        <f t="shared" ref="L1540" si="1633">IFERROR(L1526/L1507,"-")</f>
        <v>1.6167283763306399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2.0247372030699764</v>
      </c>
      <c r="K1542" s="1">
        <f t="shared" si="1634"/>
        <v>2.0659143924119796</v>
      </c>
      <c r="L1542" s="1">
        <f t="shared" ref="L1542" si="1636">IFERROR(L1528/L1514,"-")</f>
        <v>2.1600636223698766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1.1083339702348294</v>
      </c>
      <c r="K1543" s="1">
        <f t="shared" si="1634"/>
        <v>1.1822362150042389</v>
      </c>
      <c r="L1543" s="1">
        <f t="shared" ref="L1543" si="1637">IFERROR(L1529/L1515,"-")</f>
        <v>1.2162434961952435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0.73021943103176123</v>
      </c>
      <c r="K1544" s="1">
        <f t="shared" si="1634"/>
        <v>0.73117825958923643</v>
      </c>
      <c r="L1544" s="1">
        <f t="shared" ref="L1544" si="1638">IFERROR(L1530/L1516,"-")</f>
        <v>0.7952663599212263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0.67642194021663782</v>
      </c>
      <c r="K1545" s="1">
        <f t="shared" si="1634"/>
        <v>0.67649198737874561</v>
      </c>
      <c r="L1545" s="1">
        <f t="shared" ref="L1545" si="1639">IFERROR(L1531/L1517,"-")</f>
        <v>0.67811494850087162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9.5552028562899221</v>
      </c>
      <c r="K1546" s="3">
        <f t="shared" si="1640"/>
        <v>9.6213514928122521</v>
      </c>
      <c r="L1546" s="3">
        <f t="shared" ref="L1546" si="1641">L1547+L1550+L1552+L1559+L1567</f>
        <v>10.27230180762842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2.5565923518278653</v>
      </c>
      <c r="K1547" s="1">
        <f t="shared" si="1644"/>
        <v>2.7956041157039482</v>
      </c>
      <c r="L1547" s="1">
        <f t="shared" ref="L1547" si="1645">SUM(L1548:L1549)</f>
        <v>3.2606564443696202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2.5565923518278653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2.7956041157039482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3.2606564443696202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2.5261158181062682E-6</v>
      </c>
      <c r="K1550" s="1">
        <f t="shared" si="1647"/>
        <v>2.4167073748460253E-6</v>
      </c>
      <c r="L1550" s="1">
        <f t="shared" si="1647"/>
        <v>2.0259237715470345E-6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2.5261158181062682E-6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2.4167073748460253E-6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2.0259237715470345E-6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0.96780920846056961</v>
      </c>
      <c r="K1552" s="1">
        <f t="shared" si="1648"/>
        <v>0.14011603367800088</v>
      </c>
      <c r="L1552" s="1">
        <f t="shared" ref="L1552" si="1649">SUM(L1557:L1558)</f>
        <v>3.6711333217322308E-4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0.91481006727855074</v>
      </c>
      <c r="K1553" s="1">
        <f t="shared" si="1650"/>
        <v>0.13244548865739392</v>
      </c>
      <c r="L1553" s="1">
        <f t="shared" si="1650"/>
        <v>3.4701553866995846E-4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5.299914118201883E-2</v>
      </c>
      <c r="K1554" s="1">
        <f t="shared" si="1651"/>
        <v>7.6705450206069553E-3</v>
      </c>
      <c r="L1554" s="1">
        <f t="shared" ref="L1554" si="1652">SUM(L1555:L1556)</f>
        <v>2.0097793503264619E-5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5.299914118201883E-2</v>
      </c>
      <c r="K1555" s="1">
        <f>[2]Transport!G$25/SUM([2]Transport!G$21,[2]Transport!G$25)*K1552*(K$35+K$600)/(K$35+K$600+K$39)</f>
        <v>7.6705450206069553E-3</v>
      </c>
      <c r="L1555" s="1">
        <f>[2]Transport!H$25/SUM([2]Transport!H$21,[2]Transport!H$25)*L1552*(L$35+L$600)/(L$35+L$600+L$39)</f>
        <v>2.0097793503264619E-5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0.96780920846056961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0.14011603367800088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3.6711333217322308E-4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5.9967256134274249</v>
      </c>
      <c r="K1559" s="1">
        <f t="shared" si="1653"/>
        <v>6.6371017341447205</v>
      </c>
      <c r="L1559" s="1">
        <f t="shared" ref="L1559" si="1654">SUM(L1564:L1566)</f>
        <v>6.976378164147401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5.7459835358852391</v>
      </c>
      <c r="K1560" s="1">
        <f t="shared" si="1655"/>
        <v>6.3592066118143444</v>
      </c>
      <c r="L1560" s="1">
        <f t="shared" si="1655"/>
        <v>6.6796997617923903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0.25074207754218564</v>
      </c>
      <c r="K1561" s="1">
        <f t="shared" si="1656"/>
        <v>0.27789512233037578</v>
      </c>
      <c r="L1561" s="1">
        <f t="shared" ref="L1561" si="1657">SUM(L1562:L1563)</f>
        <v>0.29667840235501103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0.25074207754218564</v>
      </c>
      <c r="K1562" s="1">
        <f>[2]Transport!G$26/SUM([2]Transport!G$22,[2]Transport!G$26)*K1559*(K$34+K$582)/(K$34+K$582+K$38)</f>
        <v>0.27789512233037578</v>
      </c>
      <c r="L1562" s="1">
        <f>[2]Transport!H$26/SUM([2]Transport!H$22,[2]Transport!H$26)*L1559*(L$34+L$582)/(L$34+L$582+L$38)</f>
        <v>0.29667840235501103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6.8671989133127682E-4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4.1893570625229509E-4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1.6691904209186674E-4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5.9960388935360935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6.6366827984384678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6.9762112451053095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3.407315645824225E-2</v>
      </c>
      <c r="K1567" s="1">
        <f t="shared" si="1658"/>
        <v>4.8527192578206764E-2</v>
      </c>
      <c r="L1567" s="1">
        <f t="shared" ref="L1567" si="1659">L1572</f>
        <v>3.4898059855454092E-2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3.9021959321304665E-2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0.10349988577534257</v>
      </c>
      <c r="K1569" s="1">
        <f t="shared" si="1661"/>
        <v>9.5052332569021004E-3</v>
      </c>
      <c r="L1569" s="1">
        <f t="shared" ref="L1569" si="1662">SUM(L1570:L1571)</f>
        <v>5.1130690558728119E-2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9.3176559767420286E-4</v>
      </c>
      <c r="K1570" s="1">
        <f>[2]Transport!G$27/SUM([2]Transport!G$24,[2]Transport!G$27)*K1567*(K$47+K$614)/(K$47+K$614+K$49)</f>
        <v>4.3974307498848166E-6</v>
      </c>
      <c r="L1570" s="1">
        <f>[2]Transport!H$27/SUM([2]Transport!H$24,[2]Transport!H$27)*L1567*(L$47+L$614)/(L$47+L$614+L$49)</f>
        <v>2.4450930008446063E-6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0.10256812017766836</v>
      </c>
      <c r="K1571" s="1">
        <f>(K$49+K$716)/([2]Transport!G$24+[2]Transport!G$27)*K1567</f>
        <v>9.5008358261522152E-3</v>
      </c>
      <c r="L1571" s="1">
        <f>(L$49+L$716)/([2]Transport!H$24+[2]Transport!H$27)*L1567</f>
        <v>5.1128245465727272E-2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3.407315645824225E-2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4.8527192578206764E-2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3.4898059855454092E-2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4.85581657545774</v>
      </c>
      <c r="K1573" s="3">
        <f t="shared" si="1663"/>
        <v>5.0276886778060561</v>
      </c>
      <c r="L1573" s="3">
        <f t="shared" ref="L1573" si="1664">SUM(L1574:L1582)</f>
        <v>5.4474597889433714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1.7419535522038345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1.9048060268288081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2.2216729513897944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1.3592887355586264E-6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1.3723375951940574E-6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1.2170508488221208E-6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0.33992325292882475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4.921290016559228E-2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1.2894107327657929E-4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2.3493684148655442E-4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1.4332398530359945E-4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5.7105426867716328E-5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2.7627804063894579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3.05796835619498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3.2144120612006732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1.0923067805401462E-2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1.5556698293776818E-2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1.1187512801910474E-2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0.6813575699537725</v>
      </c>
      <c r="K1585" s="1">
        <f t="shared" si="1667"/>
        <v>0.68135756995377283</v>
      </c>
      <c r="L1585" s="1">
        <f t="shared" ref="L1585" si="1668">IFERROR(L1575/L1549,"-")</f>
        <v>0.68135756995377306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0.53809438419875499</v>
      </c>
      <c r="K1586" s="1">
        <f t="shared" si="1669"/>
        <v>0.56785426712304898</v>
      </c>
      <c r="L1586" s="1">
        <f t="shared" ref="L1586" si="1670">IFERROR(L1576/L1551,"-")</f>
        <v>0.60073871777157606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0.35122961215622062</v>
      </c>
      <c r="K1588" s="1">
        <f t="shared" si="1673"/>
        <v>0.35122961215622123</v>
      </c>
      <c r="L1588" s="1">
        <f t="shared" ref="L1588" si="1674">IFERROR(L1578/L1558,"-")</f>
        <v>0.35122961215622156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0.34211451343153215</v>
      </c>
      <c r="K1590" s="1">
        <f t="shared" si="1677"/>
        <v>0.34211451343153271</v>
      </c>
      <c r="L1590" s="1">
        <f t="shared" ref="L1590" si="1678">IFERROR(L1580/L1565,"-")</f>
        <v>0.3421145134315316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0.46076759264650807</v>
      </c>
      <c r="K1591" s="1">
        <f t="shared" si="1679"/>
        <v>0.46076759264650757</v>
      </c>
      <c r="L1591" s="1">
        <f t="shared" ref="L1591" si="1680">IFERROR(L1581/L1566,"-")</f>
        <v>0.46076759264650824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0.32057692743518007</v>
      </c>
      <c r="K1592" s="1">
        <f t="shared" si="1681"/>
        <v>0.32057692743518046</v>
      </c>
      <c r="L1592" s="1">
        <f t="shared" ref="L1592" si="1682">IFERROR(L1582/L1572,"-")</f>
        <v>0.32057692743517996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14.853056500758328</v>
      </c>
      <c r="K1593" s="3">
        <f t="shared" ref="K1593:L1593" si="1687">K1594+K1597+K1599+K1606+K1614</f>
        <v>15.474790021068525</v>
      </c>
      <c r="L1593" s="3">
        <f t="shared" si="1687"/>
        <v>16.726164203014129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2.7063153508133147E-4</v>
      </c>
      <c r="K1594" s="1">
        <f t="shared" ref="K1594:L1594" si="1694">SUM(K1595:K1596)</f>
        <v>2.6285937021846824E-4</v>
      </c>
      <c r="L1594" s="1">
        <f t="shared" si="1694"/>
        <v>1.261222269396624E-4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2.7063153508133147E-4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2.6285937021846824E-4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1.261222269396624E-4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4.4372932961517288E-5</v>
      </c>
      <c r="K1597" s="1">
        <f t="shared" ref="K1597:L1597" si="1700">K1598</f>
        <v>4.3242692581298014E-5</v>
      </c>
      <c r="L1597" s="1">
        <f t="shared" si="1700"/>
        <v>3.7744494449869608E-5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4.4372932961517288E-5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4.3242692581298014E-5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3.7744494449869608E-5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14.7966533092918</v>
      </c>
      <c r="K1606" s="1">
        <f t="shared" si="1707"/>
        <v>15.419721892265363</v>
      </c>
      <c r="L1606" s="1">
        <f t="shared" ref="L1606" si="1708">SUM(L1611:L1613)</f>
        <v>16.67566677469673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14.177958403002307</v>
      </c>
      <c r="K1607" s="1">
        <f t="shared" si="1709"/>
        <v>14.77409889698915</v>
      </c>
      <c r="L1607" s="1">
        <f t="shared" si="1709"/>
        <v>15.96651511168246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0.61869490628949286</v>
      </c>
      <c r="K1608" s="1">
        <f t="shared" si="1710"/>
        <v>0.64562299527621236</v>
      </c>
      <c r="L1608" s="1">
        <f t="shared" ref="L1608" si="1711">SUM(L1609:L1610)</f>
        <v>0.70915166301426946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0.61869490628949286</v>
      </c>
      <c r="K1609" s="1">
        <f>[2]Transport!G$26/SUM([2]Transport!G$22,[2]Transport!G$26)*K1606*(K$34+K$582)/(K$34+K$582+K$38)</f>
        <v>0.64562299527621236</v>
      </c>
      <c r="L1609" s="1">
        <f>[2]Transport!H$26/SUM([2]Transport!H$22,[2]Transport!H$26)*L1606*(L$34+L$582)/(L$34+L$582+L$38)</f>
        <v>0.70915166301426946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2.7320524991558882E-4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4.0302568473843224E-4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1.3177658376323088E-4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14.796380104041885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15.419318866580625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16.675534998112965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5.6088186998485418E-2</v>
      </c>
      <c r="K1614" s="1">
        <f t="shared" si="1712"/>
        <v>5.476202674036252E-2</v>
      </c>
      <c r="L1614" s="1">
        <f t="shared" ref="L1614" si="1713">L1619</f>
        <v>5.0333561596010497E-2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4.403554927210649E-2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5.7621976306944524E-2</v>
      </c>
      <c r="K1616" s="1">
        <f t="shared" si="1715"/>
        <v>1.0726477468256028E-2</v>
      </c>
      <c r="L1616" s="1">
        <f t="shared" ref="L1616" si="1716">SUM(L1617:L1618)</f>
        <v>5.0337088159942006E-2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1.5337893084591038E-3</v>
      </c>
      <c r="K1617" s="1">
        <f>[2]Transport!G$27/SUM([2]Transport!G$24,[2]Transport!G$27)*K1614*(K$47+K$614)/(K$47+K$614+K$49)</f>
        <v>4.9624181313598576E-6</v>
      </c>
      <c r="L1617" s="1">
        <f>[2]Transport!H$27/SUM([2]Transport!H$24,[2]Transport!H$27)*L1614*(L$47+L$614)/(L$47+L$614+L$49)</f>
        <v>3.5265639315118522E-6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5.6088186998485418E-2</v>
      </c>
      <c r="K1618" s="1">
        <f>IF((K$49+K$716)/([2]Transport!G$24+[2]Transport!G$27)*K1614&gt;K1614,K1614,(K$49+K$716)/([2]Transport!G$24+[2]Transport!G$27)*K1614)</f>
        <v>1.0721515050124667E-2</v>
      </c>
      <c r="L1618" s="1">
        <f>IF((L$49+L$716)/([2]Transport!H$24+[2]Transport!H$27)*L1614&gt;L1614,L1614,(L$49+L$716)/([2]Transport!H$24+[2]Transport!H$27)*L1614)</f>
        <v>5.0333561596010497E-2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5.6088186998485418E-2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5.476202674036252E-2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5.0333561596010497E-2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2.4253165162533854</v>
      </c>
      <c r="K1620" s="3">
        <f t="shared" ref="K1620:L1620" si="1721">SUM(K1621:K1629)</f>
        <v>2.5271635356860269</v>
      </c>
      <c r="L1620" s="3">
        <f t="shared" si="1721"/>
        <v>2.7324423957306614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8.096704282426227E-5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8.2223617265244386E-5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4.2178638404218576E-5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8.6452958529649203E-6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8.5559806894358294E-6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8.2626401473016203E-6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3.2430423470651814E-5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4.7840565397828304E-5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1.5642343682186866E-5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2.4187176780348278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2.5205475165960856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2.7258972131708439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6.4767954564096657E-3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6.4773989265889944E-3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6.4790989375835455E-3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0.29917815305570233</v>
      </c>
      <c r="K1632" s="1">
        <f t="shared" si="1725"/>
        <v>0.31280458899717561</v>
      </c>
      <c r="L1632" s="1">
        <f t="shared" ref="L1632" si="1726">IFERROR(L1622/L1596,"-")</f>
        <v>0.33442668614150844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0.19483264404592343</v>
      </c>
      <c r="K1633" s="1">
        <f t="shared" si="1727"/>
        <v>0.19785957299837975</v>
      </c>
      <c r="L1633" s="1">
        <f t="shared" ref="L1633" si="1728">IFERROR(L1623/L1598,"-")</f>
        <v>0.21890981102623205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0.11870351496053505</v>
      </c>
      <c r="K1637" s="1">
        <f t="shared" si="1735"/>
        <v>0.11870351496053487</v>
      </c>
      <c r="L1637" s="1">
        <f t="shared" ref="L1637" si="1736">IFERROR(L1627/L1612,"-")</f>
        <v>0.11870351496053497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0.16346685209675801</v>
      </c>
      <c r="K1638" s="1">
        <f t="shared" si="1737"/>
        <v>0.16346685209675801</v>
      </c>
      <c r="L1638" s="1">
        <f t="shared" ref="L1638" si="1738">IFERROR(L1628/L1613,"-")</f>
        <v>0.16346685209675801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0.115475215067739</v>
      </c>
      <c r="K1639" s="1">
        <f t="shared" si="1739"/>
        <v>0.11828267345362525</v>
      </c>
      <c r="L1639" s="1">
        <f t="shared" ref="L1639" si="1740">IFERROR(L1629/L1619,"-")</f>
        <v>0.1287232361895306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27.714609304528537</v>
      </c>
      <c r="K1640" s="1">
        <f t="shared" si="1741"/>
        <v>28.268372362669872</v>
      </c>
      <c r="L1640" s="1">
        <f t="shared" ref="L1640" si="1742">L1641+L1645+L1649+L1655</f>
        <v>29.472097550304667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11.461842251684669</v>
      </c>
      <c r="K1641" s="1">
        <f t="shared" si="1745"/>
        <v>12.015604861893921</v>
      </c>
      <c r="L1641" s="1">
        <f t="shared" ref="L1641" si="1746">SUM(L1642:L1644)</f>
        <v>13.21925017541321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9.4440196589962646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9.950936434090222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10.704624989869087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1.9815018145169341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2.0283159004733542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2.1805286202314376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3.6320778171470725E-2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3.635252733034635E-2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0.3340965653126865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6.1846846427297403E-6</v>
      </c>
      <c r="K1645" s="1">
        <f t="shared" si="1748"/>
        <v>1.9138511881424023E-5</v>
      </c>
      <c r="L1645" s="1">
        <f t="shared" ref="L1645" si="1749">SUM(L1646:L1648)</f>
        <v>3.1678850650792404E-5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1.2632356156462905E-5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2.0775638847398715E-5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6.1846846427297403E-6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6.5061557249611177E-6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1.0903211803393692E-5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1.4529518012751557E-5</v>
      </c>
      <c r="K1649" s="1">
        <f t="shared" si="1751"/>
        <v>6.7799140246953075E-6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1.373385294805417E-5</v>
      </c>
      <c r="K1650" s="1">
        <f t="shared" si="1754"/>
        <v>6.4087528206764768E-6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7.9566506469738644E-7</v>
      </c>
      <c r="K1651" s="1">
        <f t="shared" si="1756"/>
        <v>3.7116120401883068E-7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7.9566506469738644E-7</v>
      </c>
      <c r="K1652" s="1">
        <f>[2]Transport!G$25/SUM([2]Transport!G$21,[2]Transport!G$25)*K1649*(K$35+K$600)/(K$35+K$600+K$39)</f>
        <v>3.7116120401883068E-7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1.4529518012751557E-5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6.7799140246953075E-6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16.252746338641213</v>
      </c>
      <c r="K1655" s="1">
        <f>[2]TRA_FuelByFleet!K$99</f>
        <v>16.252741582350048</v>
      </c>
      <c r="L1655" s="1">
        <f>[2]TRA_FuelByFleet!L$99</f>
        <v>16.252815696040809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15.573167574258187</v>
      </c>
      <c r="K1656" s="1">
        <f t="shared" si="1758"/>
        <v>15.572240093726538</v>
      </c>
      <c r="L1656" s="1">
        <f t="shared" ref="L1656" si="1759">L1655-L1657</f>
        <v>15.561646255248156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0.67957876438302522</v>
      </c>
      <c r="K1657" s="1">
        <f t="shared" si="1760"/>
        <v>0.68050148862350868</v>
      </c>
      <c r="L1657" s="1">
        <f t="shared" ref="L1657" si="1761">SUM(L1658:L1659)</f>
        <v>0.69116944079265286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0.67957876438302522</v>
      </c>
      <c r="K1658" s="1">
        <f>[2]Transport!G$26/SUM([2]Transport!G$22,[2]Transport!G$26)*K1655*(K$34+K$582)/(K$34+K$582+K$38)</f>
        <v>0.68050148862350868</v>
      </c>
      <c r="L1658" s="1">
        <f>[2]Transport!H$26/SUM([2]Transport!H$22,[2]Transport!H$26)*L1655*(L$34+L$582)/(L$34+L$582+L$38)</f>
        <v>0.69116944079265286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16.252746338641213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16.252741582350048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16.252815696040809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81.659783437750548</v>
      </c>
      <c r="K1663" s="1">
        <f>IF([2]Transport!G$23+[2]Transport_Aviation_Intl!G$11&lt;0,0,[2]Transport!G$23+[2]Transport_Aviation_Intl!G$11)</f>
        <v>80.294459627550921</v>
      </c>
      <c r="L1663" s="1">
        <f>IF([2]Transport!H$23+[2]Transport_Aviation_Intl!H$11&lt;0,0,[2]Transport!H$23+[2]Transport_Aviation_Intl!H$11)</f>
        <v>76.50979594312156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5.8751688993143452</v>
      </c>
      <c r="L1664" s="1">
        <f t="shared" ref="L1664" si="1764">L36</f>
        <v>5.9234998923102609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0.79940148247449283</v>
      </c>
      <c r="K1665" s="1">
        <f t="shared" si="1765"/>
        <v>4.83309929959157E-2</v>
      </c>
      <c r="L1665" s="1">
        <f t="shared" ref="L1665" si="1766">L40</f>
        <v>8.5264834833618686E-2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0.2385028801229401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0.25112304892327914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0.26975229908514847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3.3099070152492971E-2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3.3881054152630881E-2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3.6423620327672594E-2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8.9498462506589299E-2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8.9495813561530996E-2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8.9498044693736206E-2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2.2664826634455677E-7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4.0138695013743075E-7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1.10920974570697E-5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1.1668648854549901E-5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1.9554673343043099E-5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1.3169733390177E-5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6.1453972551047902E-6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16.0620980509429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16.062093350444002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16.062166594764999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2.5254382004144284E-2</v>
      </c>
      <c r="K1678" s="7">
        <f t="shared" si="1770"/>
        <v>2.523612230734126E-2</v>
      </c>
      <c r="L1678" s="7">
        <f t="shared" ref="L1678" si="1771">IFERROR(L1667/L1642,"-")</f>
        <v>2.5199602913735273E-2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1.6704032219401282E-2</v>
      </c>
      <c r="K1679" s="7">
        <f t="shared" si="1770"/>
        <v>1.6704032219401307E-2</v>
      </c>
      <c r="L1679" s="7">
        <f t="shared" ref="L1679" si="1772">IFERROR(L1668/L1643,"-")</f>
        <v>1.67040322194013E-2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2.4641119219435841</v>
      </c>
      <c r="K1680">
        <f t="shared" si="1770"/>
        <v>2.461886975512201</v>
      </c>
      <c r="L1680">
        <f t="shared" ref="L1680" si="1773">IFERROR(L1669/L1644,"-")</f>
        <v>0.26788076857352155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1.7941883805152221E-2</v>
      </c>
      <c r="L1681">
        <f t="shared" ref="L1681" si="1775">IFERROR(L1670/L1646,"-")</f>
        <v>1.9320077379362404E-2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 t="str">
        <f t="shared" ref="L1682" si="1776">IFERROR(L1671/L1647,"-")</f>
        <v>-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1.7934782608695745</v>
      </c>
      <c r="K1683">
        <f t="shared" si="1774"/>
        <v>1.7934782608695761</v>
      </c>
      <c r="L1683">
        <f t="shared" ref="L1683" si="1777">IFERROR(L1672/L1648,"-")</f>
        <v>1.7934782608695712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0.90641226905247874</v>
      </c>
      <c r="K1684" s="4">
        <f t="shared" si="1778"/>
        <v>0.90641226905247774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 t="str">
        <f t="shared" si="1780"/>
        <v>-</v>
      </c>
      <c r="K1686" t="str">
        <f t="shared" si="1780"/>
        <v>-</v>
      </c>
      <c r="L1686" t="str">
        <f t="shared" ref="L1686" si="1782">IFERROR(L1675/L1661,"-")</f>
        <v>-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0.98826978015124478</v>
      </c>
      <c r="K1687" s="4">
        <f t="shared" si="1780"/>
        <v>0.98826978015124023</v>
      </c>
      <c r="L1687" s="4">
        <f t="shared" ref="L1687" si="1783">IFERROR(L1676/L1662,"-")</f>
        <v>0.98826978015124778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20.144341225503858</v>
      </c>
      <c r="K1688" s="3">
        <f t="shared" si="1784"/>
        <v>19.441752482180753</v>
      </c>
      <c r="L1688" s="3">
        <f t="shared" ref="L1688" si="1785">SUM(L1689:L1691,L1694:L1696,-L1701)</f>
        <v>16.74939061788163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2.3986028839708609</v>
      </c>
      <c r="K1689" s="1">
        <f>[2]Summary!G53+[2]Summary!G59</f>
        <v>2.6142816965466444</v>
      </c>
      <c r="L1689" s="1">
        <f>[2]Summary!H53+[2]Summary!H59</f>
        <v>3.7854254251030608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5.0037240938799989</v>
      </c>
      <c r="K1691" s="1">
        <f>[2]Summary!G55+[2]Summary!G60</f>
        <v>4.6662213446348977</v>
      </c>
      <c r="L1691" s="1">
        <f>[2]Summary!H55+[2]Summary!H60</f>
        <v>3.6848843147343837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2.918189139110519</v>
      </c>
      <c r="K1692" s="1">
        <f t="shared" si="1790"/>
        <v>2.5888084975085874</v>
      </c>
      <c r="L1692" s="1">
        <f t="shared" ref="L1692" si="1791">L1691-L1693</f>
        <v>1.6211357584793937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2.88873897213099</v>
      </c>
      <c r="K1694" s="1">
        <f>[2]Summary!G56</f>
        <v>2.6382978250122817</v>
      </c>
      <c r="L1694" s="1">
        <f>[2]Summary!H56</f>
        <v>1.7573467172309007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4.1342757451115819</v>
      </c>
      <c r="K1695" s="1">
        <f>[2]Summary!G57</f>
        <v>3.9920313873452402</v>
      </c>
      <c r="L1695" s="1">
        <f>[2]Summary!H57</f>
        <v>2.6303262745554705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5.718999530410426</v>
      </c>
      <c r="K1696" s="1">
        <f>[2]Summary!G58</f>
        <v>5.5309202286416888</v>
      </c>
      <c r="L1696" s="1">
        <f>[2]Summary!H58</f>
        <v>4.891407886257813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809.56144443841958</v>
      </c>
      <c r="K1711" s="3">
        <f t="shared" si="1801"/>
        <v>760.45564575277024</v>
      </c>
      <c r="L1711" s="3">
        <f t="shared" ref="L1711" si="1802">SUM(L1712:L1713,L1730,L1739:L1740,L1741,L1742,L1747,L1750,,L1755:L1758,L1751)</f>
        <v>670.63187803933772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4.3150084983956127E-4</v>
      </c>
      <c r="K1712" s="1">
        <f t="shared" si="1804"/>
        <v>1.4036414627889622E-4</v>
      </c>
      <c r="L1712" s="1">
        <f t="shared" ref="L1712" si="1805">L21</f>
        <v>6.9803593413080809E-5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132.56008298989093</v>
      </c>
      <c r="K1713" s="1">
        <f t="shared" si="1804"/>
        <v>119.63048400819498</v>
      </c>
      <c r="L1713" s="1">
        <f t="shared" ref="L1713" si="1809">L22</f>
        <v>89.665507737908712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121.59496935673451</v>
      </c>
      <c r="K1714" s="1">
        <f t="shared" si="1804"/>
        <v>108.71788974546008</v>
      </c>
      <c r="L1714" s="1">
        <f t="shared" ref="L1714" si="1810">L23</f>
        <v>79.064045619311898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43.923791385518683</v>
      </c>
      <c r="K1715" s="1">
        <f t="shared" si="1804"/>
        <v>33.624734144844595</v>
      </c>
      <c r="L1715" s="1">
        <f t="shared" ref="L1715" si="1811">L24</f>
        <v>12.617771148671793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2.1475595720041343E-4</v>
      </c>
      <c r="K1716" s="1">
        <f t="shared" si="1804"/>
        <v>1.5167079044543772E-4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51.052124630228811</v>
      </c>
      <c r="K1717" s="1">
        <f t="shared" si="1804"/>
        <v>49.855875386360132</v>
      </c>
      <c r="L1717" s="1">
        <f t="shared" ref="L1717" si="1813">L26</f>
        <v>47.103607497066932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24.817981271949122</v>
      </c>
      <c r="K1718" s="1">
        <f t="shared" si="1804"/>
        <v>23.92159287327998</v>
      </c>
      <c r="L1718" s="1">
        <f t="shared" ref="L1718" si="1814">L27</f>
        <v>18.549938163230824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1.8008573130806771</v>
      </c>
      <c r="K1719" s="1">
        <f t="shared" si="1804"/>
        <v>1.3155356701849374</v>
      </c>
      <c r="L1719" s="1">
        <f t="shared" ref="L1719" si="1815">L28</f>
        <v>0.79272881034235598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10.965113633156435</v>
      </c>
      <c r="K1720" s="1">
        <f t="shared" si="1804"/>
        <v>10.912594262734894</v>
      </c>
      <c r="L1720" s="1">
        <f t="shared" ref="L1720" si="1816">L29</f>
        <v>10.601462118596821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3.6521414263238698</v>
      </c>
      <c r="K1721" s="1">
        <f t="shared" si="1804"/>
        <v>3.603690445801714</v>
      </c>
      <c r="L1721" s="1">
        <f t="shared" ref="L1721" si="1817">L30</f>
        <v>3.5183652615259673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1.4378033075182204</v>
      </c>
      <c r="K1722" s="1">
        <f t="shared" si="1804"/>
        <v>1.3854039246229191</v>
      </c>
      <c r="L1722" s="1">
        <f t="shared" ref="L1722" si="1818">L31</f>
        <v>1.074332129926973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10.165712150681943</v>
      </c>
      <c r="K1723" s="1">
        <f t="shared" si="1819"/>
        <v>10.864263269738977</v>
      </c>
      <c r="L1723" s="1">
        <f t="shared" ref="L1723" si="1820">L33</f>
        <v>10.516197283763201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3.6521414263238698</v>
      </c>
      <c r="K1724" s="1">
        <f t="shared" si="1819"/>
        <v>3.603690445801714</v>
      </c>
      <c r="L1724" s="1">
        <f t="shared" ref="L1724" si="1821">L34</f>
        <v>3.5183652615259673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1.4378033075182204</v>
      </c>
      <c r="K1725" s="1">
        <f t="shared" si="1819"/>
        <v>1.3854039246229191</v>
      </c>
      <c r="L1725" s="1">
        <f t="shared" ref="L1725" si="1822">L35</f>
        <v>1.074332129926973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0.79940148247449283</v>
      </c>
      <c r="K1726" s="1">
        <f t="shared" si="1823"/>
        <v>4.83309929959157E-2</v>
      </c>
      <c r="L1726" s="1">
        <f t="shared" ref="L1726" si="1824">L37</f>
        <v>8.5264834833618686E-2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0.79940148247449283</v>
      </c>
      <c r="K1729" s="1">
        <f t="shared" si="1823"/>
        <v>4.83309929959157E-2</v>
      </c>
      <c r="L1729" s="1">
        <f t="shared" ref="L1729" si="1827">L40</f>
        <v>8.5264834833618686E-2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107.65551502654873</v>
      </c>
      <c r="K1730" s="1">
        <f t="shared" si="1823"/>
        <v>111.84402573533811</v>
      </c>
      <c r="L1730" s="1">
        <f t="shared" ref="L1730" si="1828">L41</f>
        <v>102.66671556366366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104.16686420954009</v>
      </c>
      <c r="K1731" s="1">
        <f t="shared" si="1823"/>
        <v>108.30242764219322</v>
      </c>
      <c r="L1731" s="1">
        <f t="shared" ref="L1731" si="1829">L42</f>
        <v>98.813920997702013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104.16629052741675</v>
      </c>
      <c r="K1732" s="1">
        <f t="shared" si="1823"/>
        <v>108.30227939769186</v>
      </c>
      <c r="L1732" s="1">
        <f t="shared" ref="L1732" si="1830">L43</f>
        <v>98.813837168848906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5.7368212334943977E-4</v>
      </c>
      <c r="K1733" s="1">
        <f t="shared" si="1823"/>
        <v>1.4824450135803792E-4</v>
      </c>
      <c r="L1733" s="1">
        <f t="shared" ref="L1733" si="1831">L44</f>
        <v>8.3828853105365157E-5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3.4886508170086321</v>
      </c>
      <c r="K1734" s="1">
        <f t="shared" si="1823"/>
        <v>3.5415980931448887</v>
      </c>
      <c r="L1734" s="1">
        <f t="shared" ref="L1734" si="1832">L45</f>
        <v>3.8527945659616498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3.4886508170086321</v>
      </c>
      <c r="L1735" s="1">
        <f t="shared" ref="L1735" si="1833">L46</f>
        <v>3.5415980931448887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3.4886508170086321</v>
      </c>
      <c r="L1736" s="1">
        <f t="shared" ref="L1736" si="1834">L47</f>
        <v>3.5415980931448887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0.7785155375189392</v>
      </c>
      <c r="K1737" s="1">
        <f t="shared" si="1823"/>
        <v>5.2947276136256605E-2</v>
      </c>
      <c r="L1737" s="1">
        <f t="shared" ref="L1737" si="1835">L48</f>
        <v>0.3111964728167611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0.7785155375189392</v>
      </c>
      <c r="K1738" s="1">
        <f t="shared" si="1823"/>
        <v>5.2947276136256605E-2</v>
      </c>
      <c r="L1738" s="1">
        <f t="shared" ref="L1738" si="1836">L49</f>
        <v>0.3111964728167611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167.60362368854229</v>
      </c>
      <c r="K1739" s="1">
        <f t="shared" si="1823"/>
        <v>98.94550350108716</v>
      </c>
      <c r="L1739" s="1">
        <f t="shared" ref="L1739" si="1837">L50</f>
        <v>0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14.20327302365191</v>
      </c>
      <c r="K1740" s="1">
        <f t="shared" si="1838"/>
        <v>23.022210248179984</v>
      </c>
      <c r="L1740" s="1">
        <f t="shared" ref="L1740" si="1839">-L58+L51</f>
        <v>22.791054006224563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7.2453169143617101E-5</v>
      </c>
      <c r="L1741" s="1">
        <f t="shared" ref="L1741" si="1841">L56</f>
        <v>7.2893619374695488E-5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51.13949865960852</v>
      </c>
      <c r="K1742" s="1">
        <f t="shared" si="1842"/>
        <v>51.482183658933934</v>
      </c>
      <c r="L1742" s="1">
        <f t="shared" ref="L1742" si="1843">L3</f>
        <v>51.482184938282288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15.849139690109613</v>
      </c>
      <c r="K1743" s="1">
        <f t="shared" si="1842"/>
        <v>16.266396698059427</v>
      </c>
      <c r="L1743" s="1">
        <f t="shared" ref="L1743" si="1844">L4</f>
        <v>16.956994255419907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7.6690268602129636</v>
      </c>
      <c r="K1744" s="1">
        <f t="shared" si="1842"/>
        <v>7.6690269607091919</v>
      </c>
      <c r="L1744" s="1">
        <f t="shared" ref="L1744" si="1845">L5</f>
        <v>7.6690270418265705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4.80538619107356</v>
      </c>
      <c r="K1745" s="1">
        <f t="shared" si="1842"/>
        <v>4.8053863256623561</v>
      </c>
      <c r="L1745" s="1">
        <f t="shared" ref="L1745" si="1846">L6</f>
        <v>4.8053862181681222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22.815945918212382</v>
      </c>
      <c r="K1746" s="1">
        <f t="shared" si="1842"/>
        <v>22.74137367450296</v>
      </c>
      <c r="L1746" s="1">
        <f t="shared" ref="L1746" si="1847">L7</f>
        <v>22.050777422867686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69.752121343009406</v>
      </c>
      <c r="K1747" s="1">
        <f t="shared" si="1842"/>
        <v>69.973987654766034</v>
      </c>
      <c r="L1747" s="1">
        <f t="shared" ref="L1747" si="1848">L8</f>
        <v>70.417719434830445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34.93758404670367</v>
      </c>
      <c r="K1748" s="1">
        <f t="shared" si="1842"/>
        <v>35.159448241670432</v>
      </c>
      <c r="L1748" s="1">
        <f t="shared" ref="L1748" si="1849">L9</f>
        <v>35.603175446770223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34.81453729630573</v>
      </c>
      <c r="K1749" s="1">
        <f t="shared" si="1842"/>
        <v>34.814539413095609</v>
      </c>
      <c r="L1749" s="1">
        <f t="shared" ref="L1749" si="1850">L10</f>
        <v>34.81454398806023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12.540426527137894</v>
      </c>
      <c r="K1750" s="1">
        <f t="shared" si="1842"/>
        <v>12.63183105397669</v>
      </c>
      <c r="L1750" s="1">
        <f t="shared" ref="L1750" si="1851">L11</f>
        <v>18.810737841567107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150.71277586495196</v>
      </c>
      <c r="K1751" s="1">
        <f t="shared" si="1842"/>
        <v>150.85143100877715</v>
      </c>
      <c r="L1751" s="1">
        <f t="shared" ref="L1751" si="1852">L12</f>
        <v>151.10375641274109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71.524206751417864</v>
      </c>
      <c r="K1752" s="1">
        <f t="shared" si="1853"/>
        <v>72.608853931233639</v>
      </c>
      <c r="L1752" s="1">
        <f t="shared" ref="L1752" si="1854">L13</f>
        <v>74.778475292619063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63.379645718084582</v>
      </c>
      <c r="K1753" s="1">
        <f t="shared" si="1853"/>
        <v>62.29499855033518</v>
      </c>
      <c r="L1753" s="1">
        <f t="shared" ref="L1753" si="1855">L14</f>
        <v>60.125377697233297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15.808923395449503</v>
      </c>
      <c r="K1754" s="1">
        <f t="shared" si="1853"/>
        <v>15.947578527208313</v>
      </c>
      <c r="L1754" s="1">
        <f t="shared" ref="L1754" si="1856">L15</f>
        <v>16.199903422888735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42.910802652330567</v>
      </c>
      <c r="K1755" s="1">
        <f t="shared" si="1853"/>
        <v>53.088704476245482</v>
      </c>
      <c r="L1755" s="1">
        <f t="shared" ref="L1755" si="1857">L16</f>
        <v>70.978015215696217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2.5788221826429445</v>
      </c>
      <c r="K1756" s="1">
        <f t="shared" si="1853"/>
        <v>2.5788235084895206</v>
      </c>
      <c r="L1756" s="1">
        <f t="shared" ref="L1756" si="1858">L17</f>
        <v>3.1828672922570966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57.904070979254719</v>
      </c>
      <c r="K1757" s="1">
        <f t="shared" si="1853"/>
        <v>66.402250833894385</v>
      </c>
      <c r="L1757" s="1">
        <f t="shared" ref="L1757" si="1859">L18</f>
        <v>89.507771904861073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3.9972475712946138E-3</v>
      </c>
      <c r="L1758" s="1">
        <f t="shared" ref="L1758" si="1860">L19</f>
        <v>2.5404994092800007E-2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32.528951337405715</v>
      </c>
      <c r="K1759" s="3">
        <f t="shared" si="1861"/>
        <v>35.12702254704589</v>
      </c>
      <c r="L1759" s="3">
        <f t="shared" ref="L1759" si="1862">SUM(L1760,L1762,L1766,L1770,L1786,L1793,L1801,L1803,L1811,L1815,L1809)</f>
        <v>38.980525550721126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2.0753299036414274</v>
      </c>
      <c r="K1760" s="1">
        <f t="shared" si="1863"/>
        <v>1.2356852315929483</v>
      </c>
      <c r="L1760" s="1">
        <f t="shared" si="1863"/>
        <v>0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2.0753299036414274</v>
      </c>
      <c r="K1761" s="1">
        <f>'[2]Electricity and CHPs_CAP'!G$14</f>
        <v>1.2356852315929483</v>
      </c>
      <c r="L1761" s="1">
        <f>'[2]Electricity and CHPs_CAP'!H$14</f>
        <v>0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16.648762176420696</v>
      </c>
      <c r="K1762" s="1">
        <f t="shared" si="1865"/>
        <v>16.685661169842973</v>
      </c>
      <c r="L1762" s="1">
        <f t="shared" ref="L1762" si="1866">SUM(L1763:L1765)</f>
        <v>16.952764892370077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7.4264748092731763</v>
      </c>
      <c r="K1763" s="1">
        <f>'[2]Electricity and CHPs_CAP'!G$15</f>
        <v>7.4633721081370767</v>
      </c>
      <c r="L1763" s="1">
        <f>'[2]Electricity and CHPs_CAP'!H$15</f>
        <v>7.7304670000413909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4.8628022067014376</v>
      </c>
      <c r="K1764" s="1">
        <f>'[2]Electricity and CHPs_CAP'!G$16</f>
        <v>4.8628038837080876</v>
      </c>
      <c r="L1764" s="1">
        <f>'[2]Electricity and CHPs_CAP'!H$16</f>
        <v>4.8628126702228043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4.3594851604460816</v>
      </c>
      <c r="K1765" s="1">
        <f>'[2]Electricity and CHPs_CAP'!G$17</f>
        <v>4.359485177997807</v>
      </c>
      <c r="L1765" s="1">
        <f>'[2]Electricity and CHPs_CAP'!H$17</f>
        <v>4.3594852221058833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5.1643858422767003E-2</v>
      </c>
      <c r="K1766" s="1">
        <f t="shared" si="1867"/>
        <v>6.3954539122859769E-2</v>
      </c>
      <c r="L1766" s="1">
        <f t="shared" ref="L1766" si="1868">SUM(L1767:L1769)</f>
        <v>7.4452360953869881E-2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2.3395924864511683E-2</v>
      </c>
      <c r="K1767" s="1">
        <f>'[2]Electricity and CHPs_CAP'!G$18</f>
        <v>2.3395695023622941E-2</v>
      </c>
      <c r="L1767" s="1">
        <f>'[2]Electricity and CHPs_CAP'!H$18</f>
        <v>3.8261631127930011E-3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1.0916842448913545E-4</v>
      </c>
      <c r="K1768" s="1">
        <f>'[2]Electricity and CHPs_CAP'!G$28</f>
        <v>3.9553208571261017E-5</v>
      </c>
      <c r="L1768" s="1">
        <f>'[2]Electricity and CHPs_CAP'!H$28</f>
        <v>2.2130499772038688E-5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2.8138765133766182E-2</v>
      </c>
      <c r="K1769" s="1">
        <f>'[2]Electricity and CHPs_CAP'!G$41</f>
        <v>4.0519290890665562E-2</v>
      </c>
      <c r="L1769" s="1">
        <f>'[2]Electricity and CHPs_CAP'!H$41</f>
        <v>7.0604067341304838E-2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0.47964273089823012</v>
      </c>
      <c r="K1770" s="1">
        <f t="shared" si="1870"/>
        <v>0.79371768667091136</v>
      </c>
      <c r="L1770" s="1">
        <f t="shared" ref="L1770" si="1871">SUM(L1771:L1785)</f>
        <v>1.4807373110986457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2.9472047285186501E-2</v>
      </c>
      <c r="L1771" s="1">
        <f>'[2]Electricity and CHPs_CAP'!H$21</f>
        <v>0.51227171018529338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6.7549491605438906E-5</v>
      </c>
      <c r="K1772" s="1">
        <f>'[2]Electricity and CHPs_CAP'!G$22</f>
        <v>2.8035846559293088E-4</v>
      </c>
      <c r="L1772" s="1">
        <f>'[2]Electricity and CHPs_CAP'!H$22</f>
        <v>2.771996476107202E-4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4.8111058410895205E-4</v>
      </c>
      <c r="K1774" s="1">
        <f>IF('[2]Electricity and CHPs_CAP'!G$24&lt;0,0,'[2]Electricity and CHPs_CAP'!G$24)</f>
        <v>2.1861680481458427E-2</v>
      </c>
      <c r="L1774" s="1">
        <f>IF('[2]Electricity and CHPs_CAP'!H$24&lt;0,0,'[2]Electricity and CHPs_CAP'!H$24)</f>
        <v>2.1386612852494619E-2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1.2623958975283201E-2</v>
      </c>
      <c r="L1775" s="1">
        <f>'[2]Electricity and CHPs_CAP'!H$29</f>
        <v>6.404189711740603E-2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4.6541625990609951E-2</v>
      </c>
      <c r="K1776" s="1">
        <f>'[2]Electricity and CHPs_CAP'!G$39</f>
        <v>4.6541418963859792E-2</v>
      </c>
      <c r="L1776" s="1">
        <f>'[2]Electricity and CHPs_CAP'!H$39</f>
        <v>1.030183421369168E-2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3.38692821079842E-5</v>
      </c>
      <c r="K1778" s="1">
        <f>'[2]Electricity and CHPs_CAP'!G$47</f>
        <v>3.8959936102807619E-5</v>
      </c>
      <c r="L1778" s="1">
        <f>'[2]Electricity and CHPs_CAP'!H$47</f>
        <v>2.1082036615970814E-5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4.4027144337869444E-4</v>
      </c>
      <c r="K1779" s="1">
        <f>'[2]Electricity and CHPs_CAP'!G$48</f>
        <v>1.6197938204113199E-4</v>
      </c>
      <c r="L1779" s="1">
        <f>'[2]Electricity and CHPs_CAP'!H$48</f>
        <v>3.5857024057725395E-5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1.228418373651447E-5</v>
      </c>
      <c r="K1780" s="1">
        <f>'[2]Electricity and CHPs_CAP'!G$49</f>
        <v>1.2397518333047819E-5</v>
      </c>
      <c r="L1780" s="1">
        <f>'[2]Electricity and CHPs_CAP'!H$49</f>
        <v>1.1982351653520574E-5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9.1235563687993446E-2</v>
      </c>
      <c r="K1781" s="1">
        <f>'[2]Electricity and CHPs_CAP'!G$51</f>
        <v>0.3083871124503994</v>
      </c>
      <c r="L1781" s="1">
        <f>'[2]Electricity and CHPs_CAP'!H$51</f>
        <v>0.24794159413513508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8.0238469188092498E-5</v>
      </c>
      <c r="K1782" s="1">
        <f>'[2]Electricity and CHPs_CAP'!G$52</f>
        <v>1.9547755946313166E-4</v>
      </c>
      <c r="L1782" s="1">
        <f>'[2]Electricity and CHPs_CAP'!H$52</f>
        <v>0.11933803725673726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8.4744286031431734E-2</v>
      </c>
      <c r="K1783" s="1">
        <f>'[2]Electricity and CHPs_CAP'!G$54</f>
        <v>8.4744248790131455E-2</v>
      </c>
      <c r="L1783" s="1">
        <f>'[2]Electricity and CHPs_CAP'!H$54</f>
        <v>8.4744224739316837E-2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0.2559841616865694</v>
      </c>
      <c r="K1784" s="1">
        <f>'[2]Electricity and CHPs_CAP'!G$55</f>
        <v>0.28923488068639119</v>
      </c>
      <c r="L1784" s="1">
        <f>'[2]Electricity and CHPs_CAP'!H$55</f>
        <v>2.0181884995001953E-5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2.1770047499944899E-5</v>
      </c>
      <c r="K1785" s="1">
        <f>'[2]Electricity and CHPs_CAP'!G$58</f>
        <v>1.6316617666827735E-4</v>
      </c>
      <c r="L1785" s="1">
        <f>'[2]Electricity and CHPs_CAP'!H$58</f>
        <v>0.42034509765363781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0.34945787699909864</v>
      </c>
      <c r="K1786" s="1">
        <f t="shared" si="1874"/>
        <v>0.37170519170243344</v>
      </c>
      <c r="L1786" s="1">
        <f t="shared" ref="L1786" si="1875">SUM(L1787:L1792)</f>
        <v>0.38785917329611252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0.27948867479731909</v>
      </c>
      <c r="K1787" s="1">
        <f>'[2]Electricity and CHPs_CAP'!G$19</f>
        <v>0.30158281040264401</v>
      </c>
      <c r="L1787" s="1">
        <f>'[2]Electricity and CHPs_CAP'!H$19</f>
        <v>0.31754612501934948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6.9925869391233159E-2</v>
      </c>
      <c r="K1789" s="1">
        <f>'[2]Electricity and CHPs_CAP'!G$26</f>
        <v>7.0079081770044835E-2</v>
      </c>
      <c r="L1789" s="1">
        <f>'[2]Electricity and CHPs_CAP'!H$26</f>
        <v>7.0293015113080365E-2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4.3332810546397454E-5</v>
      </c>
      <c r="K1791" s="1">
        <f>'[2]Electricity and CHPs_CAP'!G$44</f>
        <v>4.3299529744579048E-5</v>
      </c>
      <c r="L1791" s="1">
        <f>'[2]Electricity and CHPs_CAP'!H$44</f>
        <v>2.003316368273363E-5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0.12927035473594314</v>
      </c>
      <c r="K1793" s="1">
        <f t="shared" si="1877"/>
        <v>0.17454871547264195</v>
      </c>
      <c r="L1793" s="1">
        <f t="shared" ref="L1793" si="1878">SUM(L1794:L1800)</f>
        <v>0.22591666479050249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4.1642514179065906E-2</v>
      </c>
      <c r="K1794" s="1">
        <f>'[2]Electricity and CHPs_CAP'!G$25</f>
        <v>3.9680899133790366E-2</v>
      </c>
      <c r="L1794" s="1">
        <f>'[2]Electricity and CHPs_CAP'!H$25</f>
        <v>8.1055368591326393E-2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8.7542722986912527E-2</v>
      </c>
      <c r="K1796" s="1">
        <f>'[2]Electricity and CHPs_CAP'!G$42</f>
        <v>0.13480007785216969</v>
      </c>
      <c r="L1796" s="1">
        <f>'[2]Electricity and CHPs_CAP'!H$42</f>
        <v>0.14482583367059954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2.2666507466375172E-5</v>
      </c>
      <c r="K1798" s="1">
        <f>'[2]Electricity and CHPs_CAP'!G$50</f>
        <v>1.8208915247508671E-5</v>
      </c>
      <c r="L1798" s="1">
        <f>'[2]Electricity and CHPs_CAP'!H$50</f>
        <v>1.047727754339274E-5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3.7453894838696199E-5</v>
      </c>
      <c r="K1799" s="1">
        <f>'[2]Electricity and CHPs_CAP'!G$53</f>
        <v>2.9539332297585583E-5</v>
      </c>
      <c r="L1799" s="1">
        <f>'[2]Electricity and CHPs_CAP'!H$53</f>
        <v>1.6464573652263573E-5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2.4997167659643301E-5</v>
      </c>
      <c r="K1800" s="1">
        <f>'[2]Electricity and CHPs_CAP'!G$56</f>
        <v>1.9990239136807616E-5</v>
      </c>
      <c r="L1800" s="1">
        <f>'[2]Electricity and CHPs_CAP'!H$56</f>
        <v>8.5206773809262103E-6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0.42875345312302876</v>
      </c>
      <c r="K1801" s="1">
        <f t="shared" si="1880"/>
        <v>0.42875388350414367</v>
      </c>
      <c r="L1801" s="1">
        <f t="shared" si="1880"/>
        <v>0.52918211569133999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0.42875345312302876</v>
      </c>
      <c r="K1802" s="1">
        <f>'[2]Electricity and CHPs_CAP'!G$33</f>
        <v>0.42875388350414367</v>
      </c>
      <c r="L1802" s="1">
        <f>'[2]Electricity and CHPs_CAP'!H$33</f>
        <v>0.52918211569133999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11.73254572768742</v>
      </c>
      <c r="K1803" s="1">
        <f t="shared" si="1881"/>
        <v>14.601286669208736</v>
      </c>
      <c r="L1803" s="1">
        <f t="shared" ref="L1803" si="1882">SUM(L1804:L1808)</f>
        <v>18.269051272379485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0.3149114281546796</v>
      </c>
      <c r="K1804" s="1">
        <f>'[2]Electricity and CHPs_CAP'!G$34</f>
        <v>0.48550347938932603</v>
      </c>
      <c r="L1804" s="1">
        <f>'[2]Electricity and CHPs_CAP'!H$34</f>
        <v>2.6453072258957402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5.6769236688767908</v>
      </c>
      <c r="K1805" s="1">
        <f>'[2]Electricity and CHPs_CAP'!G$35</f>
        <v>8.0683511109311876</v>
      </c>
      <c r="L1805" s="1">
        <f>'[2]Electricity and CHPs_CAP'!H$35</f>
        <v>8.9124791242278292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1.329322858228335</v>
      </c>
      <c r="K1806" s="1">
        <f>'[2]Electricity and CHPs_CAP'!G$36</f>
        <v>1.4110187945227326</v>
      </c>
      <c r="L1806" s="1">
        <f>'[2]Electricity and CHPs_CAP'!H$36</f>
        <v>1.5897810747704895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1.1581165200722059</v>
      </c>
      <c r="K1807" s="1">
        <f>'[2]Electricity and CHPs_CAP'!G$37</f>
        <v>1.2171922864797722</v>
      </c>
      <c r="L1807" s="1">
        <f>'[2]Electricity and CHPs_CAP'!H$37</f>
        <v>1.344536854698106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3.2532712523554093</v>
      </c>
      <c r="K1808" s="1">
        <f>'[2]Electricity and CHPs_CAP'!G$38</f>
        <v>3.4192209978857191</v>
      </c>
      <c r="L1808" s="1">
        <f>'[2]Electricity and CHPs_CAP'!H$38</f>
        <v>3.77694699278732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2.36549810199159E-5</v>
      </c>
      <c r="L1809" s="1">
        <f>'[2]Electricity and CHPs_CAP'!H$32</f>
        <v>1.51171974099677E-4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2.36549810199159E-5</v>
      </c>
      <c r="L1810" s="1">
        <f t="shared" ref="L1810" si="1886">L1809</f>
        <v>1.51171974099677E-4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0.63354525547709983</v>
      </c>
      <c r="K1815" s="1">
        <f t="shared" si="1889"/>
        <v>0.77168580494721895</v>
      </c>
      <c r="L1815" s="1">
        <f t="shared" ref="L1815" si="1890">SUM(L1816:L1822)</f>
        <v>1.0604105881669783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9.9998422581159888E-2</v>
      </c>
      <c r="K1816" s="1">
        <f>'[2]Electricity and CHPs_CAP'!G$63</f>
        <v>9.9998443590857578E-2</v>
      </c>
      <c r="L1816" s="1">
        <f>'[2]Electricity and CHPs_CAP'!H$63</f>
        <v>9.9998620055231829E-2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3.4398204804376331E-2</v>
      </c>
      <c r="K1817" s="1">
        <f>'[2]Electricity and CHPs_CAP'!G$64</f>
        <v>3.5474950807269694E-2</v>
      </c>
      <c r="L1817" s="1">
        <f>'[2]Electricity and CHPs_CAP'!H$64</f>
        <v>0.10699525023719224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2.3896811468426878E-2</v>
      </c>
      <c r="K1818" s="1">
        <f>'[2]Electricity and CHPs_CAP'!G$65</f>
        <v>3.0292832144442755E-2</v>
      </c>
      <c r="L1818" s="1">
        <f>'[2]Electricity and CHPs_CAP'!H$65</f>
        <v>0.11570320512789986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0.15432784874378519</v>
      </c>
      <c r="K1819" s="1">
        <f>'[2]Electricity and CHPs_CAP'!G$66</f>
        <v>0.25849158203529427</v>
      </c>
      <c r="L1819" s="1">
        <f>'[2]Electricity and CHPs_CAP'!H$66</f>
        <v>0.31196399048391188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0.14110803451474291</v>
      </c>
      <c r="K1820" s="1">
        <f>'[2]Electricity and CHPs_CAP'!G$67</f>
        <v>0.1542101458575455</v>
      </c>
      <c r="L1820" s="1">
        <f>'[2]Electricity and CHPs_CAP'!H$67</f>
        <v>0.19110778429489844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4.3310290882131952E-2</v>
      </c>
      <c r="K1821" s="1">
        <f>'[2]Electricity and CHPs_CAP'!G$68</f>
        <v>4.643704287239659E-2</v>
      </c>
      <c r="L1821" s="1">
        <f>'[2]Electricity and CHPs_CAP'!H$68</f>
        <v>5.6295606289470668E-2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0.13650564248247674</v>
      </c>
      <c r="K1822" s="1">
        <f>'[2]Electricity and CHPs_CAP'!G$69</f>
        <v>0.14678080763941251</v>
      </c>
      <c r="L1822" s="1">
        <f>'[2]Electricity and CHPs_CAP'!H$69</f>
        <v>0.17834613167837343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10.013054774685687</v>
      </c>
      <c r="K1823" s="3">
        <f t="shared" si="1893"/>
        <v>9.749621570215357</v>
      </c>
      <c r="L1823" s="3">
        <f t="shared" ref="L1823" si="1894">SUM(L1824,L1843)</f>
        <v>9.7353232258097808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8.2647035816064225</v>
      </c>
      <c r="K1824" s="1">
        <f t="shared" si="1895"/>
        <v>7.8550952735877031</v>
      </c>
      <c r="L1824" s="1">
        <f t="shared" ref="L1824" si="1896">SUM(L1825,L1828,L1830,L1833,L1835,L1837,L1839,L1841)</f>
        <v>7.5552862480145961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3.5040621939721683</v>
      </c>
      <c r="K1825" s="1">
        <f t="shared" si="1897"/>
        <v>3.7892918564120159</v>
      </c>
      <c r="L1825" s="1">
        <f t="shared" ref="L1825" si="1898">SUM(L1826:L1827)</f>
        <v>4.3791120744843974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1.5984266943374292E-2</v>
      </c>
      <c r="K1826" s="1" cm="1">
        <f t="array" ref="K1826">SUMPRODUCT(([2]OUT_FinalEnergyCons!$B$4:$B$10000="var_cap")*1,(ISNUMBER(SEARCH("RH*-SHELCBR",[2]OUT_FinalEnergyCons!$A$4:$A$10000)))*1,[2]OUT_FinalEnergyCons!I$4:I$10000)</f>
        <v>8.0667480597720748E-3</v>
      </c>
      <c r="L1826" s="1" cm="1">
        <f t="array" ref="L1826">SUMPRODUCT(([2]OUT_FinalEnergyCons!$B$4:$B$10000="var_cap")*1,(ISNUMBER(SEARCH("RH*-SHELCBR",[2]OUT_FinalEnergyCons!$A$4:$A$10000)))*1,[2]OUT_FinalEnergyCons!J$4:J$10000)</f>
        <v>3.6992367187826166E-3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3.4880779270287943</v>
      </c>
      <c r="K1827" s="1" cm="1">
        <f t="array" ref="K1827">SUMPRODUCT(([2]OUT_FinalEnergyCons!$B$4:$B$10000="var_cap")*1,ISNUMBER(SEARCH("RH*-SHELCHP",[2]OUT_FinalEnergyCons!$A$4:$A$10000))*1,[2]OUT_FinalEnergyCons!I$4:I$10000)</f>
        <v>3.7812251083522437</v>
      </c>
      <c r="L1827" s="1" cm="1">
        <f t="array" ref="L1827">SUMPRODUCT(([2]OUT_FinalEnergyCons!$B$4:$B$10000="var_cap")*1,ISNUMBER(SEARCH("RH*-SHELCHP",[2]OUT_FinalEnergyCons!$A$4:$A$10000))*1,[2]OUT_FinalEnergyCons!J$4:J$10000)</f>
        <v>4.375412837765615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1.3891082961083141</v>
      </c>
      <c r="K1828" s="1">
        <f t="shared" si="1903"/>
        <v>0.98613524875051151</v>
      </c>
      <c r="L1828" s="1">
        <f t="shared" si="1903"/>
        <v>0.45240480441650738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1.3891082961083141</v>
      </c>
      <c r="K1829" s="1" cm="1">
        <f t="array" ref="K1829">SUMPRODUCT(([2]OUT_FinalEnergyCons!$B$4:$B$10000="var_cap")*1, (ISNUMBER(SEARCH("RH*-SHLFOBR",[2]OUT_FinalEnergyCons!$A$4:$A$10000)))*1,[2]OUT_FinalEnergyCons!I$4:I$10000)</f>
        <v>0.98613524875051151</v>
      </c>
      <c r="L1829" s="1" cm="1">
        <f t="array" ref="L1829">SUMPRODUCT(([2]OUT_FinalEnergyCons!$B$4:$B$10000="var_cap")*1, (ISNUMBER(SEARCH("RH*-SHLFOBR",[2]OUT_FinalEnergyCons!$A$4:$A$10000)))*1,[2]OUT_FinalEnergyCons!J$4:J$10000)</f>
        <v>0.45240480441650738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2.5677028786782627</v>
      </c>
      <c r="K1830" s="1">
        <f t="shared" si="1906"/>
        <v>2.3740472303906843</v>
      </c>
      <c r="L1830" s="1">
        <f t="shared" ref="L1830" si="1907">SUM(L1831:L1832)</f>
        <v>2.1892795145253112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1.6272128731031699</v>
      </c>
      <c r="K1831" s="1" cm="1">
        <f t="array" ref="K1831">SUMPRODUCT(([2]OUT_FinalEnergyCons!$B$4:$B$10000="var_cap")*1, (ISNUMBER(SEARCH("RH*-SHNGABR",[2]OUT_FinalEnergyCons!$A$4:$A$10000)))*1,[2]OUT_FinalEnergyCons!I$4:I$10000)</f>
        <v>1.2455800993240103</v>
      </c>
      <c r="L1831" s="1" cm="1">
        <f t="array" ref="L1831">SUMPRODUCT(([2]OUT_FinalEnergyCons!$B$4:$B$10000="var_cap")*1, (ISNUMBER(SEARCH("RH*-SHNGABR",[2]OUT_FinalEnergyCons!$A$4:$A$10000)))*1,[2]OUT_FinalEnergyCons!J$4:J$10000)</f>
        <v>0.69406697068704193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0.94049000557509288</v>
      </c>
      <c r="K1832" s="1" cm="1">
        <f t="array" ref="K1832">SUMPRODUCT(([2]OUT_FinalEnergyCons!$B$4:$B$10000="var_cap")*1,ISNUMBER(SEARCH("RH*-SHngahp",[2]OUT_FinalEnergyCons!$A$4:$A$10000))*1,[2]OUT_FinalEnergyCons!I$4:I$10000)</f>
        <v>1.1284671310666743</v>
      </c>
      <c r="L1832" s="1" cm="1">
        <f t="array" ref="L1832">SUMPRODUCT(([2]OUT_FinalEnergyCons!$B$4:$B$10000="var_cap")*1,ISNUMBER(SEARCH("RH*-SHngahp",[2]OUT_FinalEnergyCons!$A$4:$A$10000))*1,[2]OUT_FinalEnergyCons!J$4:J$10000)</f>
        <v>1.4952125438382695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2.5347050735369898E-5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2.5347050735369898E-5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0.71632651331455588</v>
      </c>
      <c r="K1835" s="1">
        <f t="shared" si="1913"/>
        <v>0.64214173495544868</v>
      </c>
      <c r="L1835" s="1">
        <f t="shared" si="1913"/>
        <v>0.4590805040837127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0.71632651331455588</v>
      </c>
      <c r="K1836" s="1" cm="1">
        <f t="array" ref="K1836">SUMPRODUCT(([2]OUT_FinalEnergyCons!$B$4:$B$10000="var_cap")*1, (ISNUMBER(SEARCH("RH*-SHWODBR",[2]OUT_FinalEnergyCons!$A$4:$A$10000)))*1,[2]OUT_FinalEnergyCons!I$4:I$10000)</f>
        <v>0.64214173495544868</v>
      </c>
      <c r="L1836" s="1" cm="1">
        <f t="array" ref="L1836">SUMPRODUCT(([2]OUT_FinalEnergyCons!$B$4:$B$10000="var_cap")*1, (ISNUMBER(SEARCH("RH*-SHWODBR",[2]OUT_FinalEnergyCons!$A$4:$A$10000)))*1,[2]OUT_FinalEnergyCons!J$4:J$10000)</f>
        <v>0.4590805040837127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5.0877538414279555E-2</v>
      </c>
      <c r="K1837" s="1">
        <f t="shared" si="1916"/>
        <v>5.7461918091484938E-2</v>
      </c>
      <c r="L1837" s="1">
        <f t="shared" si="1916"/>
        <v>6.8990717027972562E-2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5.0877538414279555E-2</v>
      </c>
      <c r="K1838" s="1" cm="1">
        <f t="array" ref="K1838">SUMPRODUCT(([2]OUT_FinalEnergyCons!$B$4:$B$10000="var_cap")*1, (ISNUMBER(SEARCH("RH*-SHPLTBR",[2]OUT_FinalEnergyCons!$A$4:$A$10000)))*1,[2]OUT_FinalEnergyCons!I$4:I$10000)</f>
        <v>5.7461918091484938E-2</v>
      </c>
      <c r="L1838" s="1" cm="1">
        <f t="array" ref="L1838">SUMPRODUCT(([2]OUT_FinalEnergyCons!$B$4:$B$10000="var_cap")*1, (ISNUMBER(SEARCH("RH*-SHPLTBR",[2]OUT_FinalEnergyCons!$A$4:$A$10000)))*1,[2]OUT_FinalEnergyCons!J$4:J$10000)</f>
        <v>6.8990717027972562E-2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3.6600814068105544E-2</v>
      </c>
      <c r="K1839" s="1">
        <f t="shared" si="1919"/>
        <v>6.0172849875577174E-3</v>
      </c>
      <c r="L1839" s="1">
        <f t="shared" si="1919"/>
        <v>6.4186334766950428E-3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3.6600814068105544E-2</v>
      </c>
      <c r="K1840" s="1" cm="1">
        <f t="array" ref="K1840">SUMPRODUCT(([2]OUT_FinalEnergyCons!$B$4:$B$10000="var_cap")*1, (ISNUMBER(SEARCH("RH*-SHSOLBR",[2]OUT_FinalEnergyCons!$A$4:$A$10000)))*1,[2]OUT_FinalEnergyCons!I$4:I$10000)</f>
        <v>6.0172849875577174E-3</v>
      </c>
      <c r="L1840" s="1" cm="1">
        <f t="array" ref="L1840">SUMPRODUCT(([2]OUT_FinalEnergyCons!$B$4:$B$10000="var_cap")*1, (ISNUMBER(SEARCH("RH*-SHSOLBR",[2]OUT_FinalEnergyCons!$A$4:$A$10000)))*1,[2]OUT_FinalEnergyCons!J$4:J$10000)</f>
        <v>6.4186334766950428E-3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1.7483511930792646</v>
      </c>
      <c r="K1843" s="1">
        <f t="shared" ref="K1843:L1843" si="1929">SUM(K1844,K1847,K1849,K1852,K1854,K1856,K1858,K1860)</f>
        <v>1.8945262966276544</v>
      </c>
      <c r="L1843" s="1">
        <f t="shared" si="1929"/>
        <v>2.1800369777951851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0.75006709594761145</v>
      </c>
      <c r="K1844" s="1">
        <f t="shared" ref="K1844:L1844" si="1935">SUM(K1845:K1846)</f>
        <v>0.85941653951571251</v>
      </c>
      <c r="L1844" s="1">
        <f t="shared" si="1935"/>
        <v>1.0783162528232091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0.1415435696616591</v>
      </c>
      <c r="K1845" s="1" cm="1">
        <f t="array" ref="K1845">SUMPRODUCT(([2]OUT_FinalEnergyCons!$B$4:$B$10000="var_cap")*1,(ISNUMBER(SEARCH("RH*-WHELCBR",[2]OUT_FinalEnergyCons!$A$4:$A$10000)))*1,[2]OUT_FinalEnergyCons!I$4:I$10000)</f>
        <v>0.13839422949968788</v>
      </c>
      <c r="L1845" s="1" cm="1">
        <f t="array" ref="L1845">SUMPRODUCT(([2]OUT_FinalEnergyCons!$B$4:$B$10000="var_cap")*1,(ISNUMBER(SEARCH("RH*-WHELCBR",[2]OUT_FinalEnergyCons!$A$4:$A$10000)))*1,[2]OUT_FinalEnergyCons!J$4:J$10000)</f>
        <v>0.11509750445332738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0.60852352628595241</v>
      </c>
      <c r="K1846" s="1" cm="1">
        <f t="array" ref="K1846">SUMPRODUCT(([2]OUT_FinalEnergyCons!$B$4:$B$10000="var_cap")*1,ISNUMBER(SEARCH("RH*-WHELCHP",[2]OUT_FinalEnergyCons!$A$4:$A$10000))*1,[2]OUT_FinalEnergyCons!I$4:I$10000)</f>
        <v>0.72102231001602457</v>
      </c>
      <c r="L1846" s="1" cm="1">
        <f t="array" ref="L1846">SUMPRODUCT(([2]OUT_FinalEnergyCons!$B$4:$B$10000="var_cap")*1,ISNUMBER(SEARCH("RH*-WHELCHP",[2]OUT_FinalEnergyCons!$A$4:$A$10000))*1,[2]OUT_FinalEnergyCons!J$4:J$10000)</f>
        <v>0.96321874836988164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0.15581848541192805</v>
      </c>
      <c r="K1847" s="1">
        <f t="shared" ref="K1847:L1847" si="1943">K1848</f>
        <v>0.12919350619897463</v>
      </c>
      <c r="L1847" s="1">
        <f t="shared" si="1943"/>
        <v>8.115285673795837E-2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0.15581848541192805</v>
      </c>
      <c r="K1848" s="1" cm="1">
        <f t="array" ref="K1848">SUMPRODUCT(([2]OUT_FinalEnergyCons!$B$4:$B$10000="var_cap")*1, (ISNUMBER(SEARCH("RH*-WHLFOBR",[2]OUT_FinalEnergyCons!$A$4:$A$10000)))*1,[2]OUT_FinalEnergyCons!I$4:I$10000)</f>
        <v>0.12919350619897463</v>
      </c>
      <c r="L1848" s="1" cm="1">
        <f t="array" ref="L1848">SUMPRODUCT(([2]OUT_FinalEnergyCons!$B$4:$B$10000="var_cap")*1, (ISNUMBER(SEARCH("RH*-WHLFOBR",[2]OUT_FinalEnergyCons!$A$4:$A$10000)))*1,[2]OUT_FinalEnergyCons!J$4:J$10000)</f>
        <v>8.115285673795837E-2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0.46314236025542777</v>
      </c>
      <c r="K1849" s="1">
        <f t="shared" ref="K1849:L1849" si="1950">SUM(K1850:K1851)</f>
        <v>0.48788003242514238</v>
      </c>
      <c r="L1849" s="1">
        <f t="shared" si="1950"/>
        <v>0.53964237899398548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0.24428157537647921</v>
      </c>
      <c r="K1850" s="1" cm="1">
        <f t="array" ref="K1850">SUMPRODUCT(([2]OUT_FinalEnergyCons!$B$4:$B$10000="var_cap")*1, (ISNUMBER(SEARCH("RH*-WHNGABR",[2]OUT_FinalEnergyCons!$A$4:$A$10000)))*1,[2]OUT_FinalEnergyCons!I$4:I$10000)</f>
        <v>0.20749576026296923</v>
      </c>
      <c r="L1850" s="1" cm="1">
        <f t="array" ref="L1850">SUMPRODUCT(([2]OUT_FinalEnergyCons!$B$4:$B$10000="var_cap")*1, (ISNUMBER(SEARCH("RH*-WHNGABR",[2]OUT_FinalEnergyCons!$A$4:$A$10000)))*1,[2]OUT_FinalEnergyCons!J$4:J$10000)</f>
        <v>0.13174959173591669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0.21886078487894856</v>
      </c>
      <c r="K1851" s="1" cm="1">
        <f t="array" ref="K1851">SUMPRODUCT(([2]OUT_FinalEnergyCons!$B$4:$B$10000="var_cap")*1,ISNUMBER(SEARCH("RH*-WHngahp",[2]OUT_FinalEnergyCons!$A$4:$A$10000))*1,[2]OUT_FinalEnergyCons!I$4:I$10000)</f>
        <v>0.28038427216217315</v>
      </c>
      <c r="L1851" s="1" cm="1">
        <f t="array" ref="L1851">SUMPRODUCT(([2]OUT_FinalEnergyCons!$B$4:$B$10000="var_cap")*1,ISNUMBER(SEARCH("RH*-WHngahp",[2]OUT_FinalEnergyCons!$A$4:$A$10000))*1,[2]OUT_FinalEnergyCons!J$4:J$10000)</f>
        <v>0.40789278725806877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9.2653272643646006E-2</v>
      </c>
      <c r="K1854" s="1">
        <f t="shared" ref="K1854:L1854" si="1965">K1855</f>
        <v>9.3509698101083213E-2</v>
      </c>
      <c r="L1854" s="1">
        <f t="shared" si="1965"/>
        <v>9.1044775324652258E-2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9.2653272643646006E-2</v>
      </c>
      <c r="K1855" s="1" cm="1">
        <f t="array" ref="K1855">SUMPRODUCT(([2]OUT_FinalEnergyCons!$B$4:$B$10000="var_cap")*1, (ISNUMBER(SEARCH("RH*-WHWODBR",[2]OUT_FinalEnergyCons!$A$4:$A$10000)))*1,[2]OUT_FinalEnergyCons!I$4:I$10000)</f>
        <v>9.3509698101083213E-2</v>
      </c>
      <c r="L1855" s="1" cm="1">
        <f t="array" ref="L1855">SUMPRODUCT(([2]OUT_FinalEnergyCons!$B$4:$B$10000="var_cap")*1, (ISNUMBER(SEARCH("RH*-WHWODBR",[2]OUT_FinalEnergyCons!$A$4:$A$10000)))*1,[2]OUT_FinalEnergyCons!J$4:J$10000)</f>
        <v>9.1044775324652258E-2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1.3664951147863078E-2</v>
      </c>
      <c r="K1856" s="1">
        <f t="shared" ref="K1856:L1856" si="1972">K1857</f>
        <v>1.6364648795613883E-2</v>
      </c>
      <c r="L1856" s="1">
        <f t="shared" si="1972"/>
        <v>2.1846237689564962E-2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1.3664951147863078E-2</v>
      </c>
      <c r="K1857" s="1" cm="1">
        <f t="array" ref="K1857">SUMPRODUCT(([2]OUT_FinalEnergyCons!$B$4:$B$10000="var_cap")*1, (ISNUMBER(SEARCH("RH*-WHPLTBR",[2]OUT_FinalEnergyCons!$A$4:$A$10000)))*1,[2]OUT_FinalEnergyCons!I$4:I$10000)</f>
        <v>1.6364648795613883E-2</v>
      </c>
      <c r="L1857" s="1" cm="1">
        <f t="array" ref="L1857">SUMPRODUCT(([2]OUT_FinalEnergyCons!$B$4:$B$10000="var_cap")*1, (ISNUMBER(SEARCH("RH*-WHPLTBR",[2]OUT_FinalEnergyCons!$A$4:$A$10000)))*1,[2]OUT_FinalEnergyCons!J$4:J$10000)</f>
        <v>2.1846237689564962E-2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0.27300502767278811</v>
      </c>
      <c r="K1858" s="1">
        <f t="shared" ref="K1858:L1858" si="1979">K1859</f>
        <v>0.30816187159112757</v>
      </c>
      <c r="L1858" s="1">
        <f t="shared" si="1979"/>
        <v>0.36803447622581487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0.27300502767278811</v>
      </c>
      <c r="K1859" s="1" cm="1">
        <f t="array" ref="K1859">SUMPRODUCT(([2]OUT_FinalEnergyCons!$B$4:$B$10000="var_cap")*1, (ISNUMBER(SEARCH("RH*-WHSOLBR",[2]OUT_FinalEnergyCons!$A$4:$A$10000)))*1,[2]OUT_FinalEnergyCons!I$4:I$10000)</f>
        <v>0.30816187159112757</v>
      </c>
      <c r="L1859" s="1" cm="1">
        <f t="array" ref="L1859">SUMPRODUCT(([2]OUT_FinalEnergyCons!$B$4:$B$10000="var_cap")*1, (ISNUMBER(SEARCH("RH*-WHSOLBR",[2]OUT_FinalEnergyCons!$A$4:$A$10000)))*1,[2]OUT_FinalEnergyCons!J$4:J$10000)</f>
        <v>0.36803447622581487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3.4983702132686809</v>
      </c>
      <c r="K1862" s="17">
        <f t="shared" si="1988"/>
        <v>3.4298698297416657</v>
      </c>
      <c r="L1862" s="17">
        <f t="shared" ref="L1862" si="1989">SUM(L1863,L1866,L1869,L1873,L1875,L1877,L1879,L1881,L1883)</f>
        <v>3.1844938128704827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1.1653853270604899</v>
      </c>
      <c r="K1863" s="18">
        <f t="shared" si="1990"/>
        <v>1.1969817170090784</v>
      </c>
      <c r="L1863" s="18">
        <f t="shared" ref="L1863" si="1991">SUM(L1864:L1865)</f>
        <v>1.5900337092810366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0.82589513385762281</v>
      </c>
      <c r="K1864" s="1" cm="1">
        <f t="array" ref="K1864">SUMPRODUCT(([2]OUT_FinalEnergyCons!$B$4:$B$10000="Var_cap")*1,  (ISNUMBER(SEARCH("ITOT-SWHELCBR",[2]OUT_FinalEnergyCons!$A$4:$A$10000)))*1,[2]OUT_FinalEnergyCons!I$4:I$10000)</f>
        <v>0.85499164211314449</v>
      </c>
      <c r="L1864" s="1" cm="1">
        <f t="array" ref="L1864">SUMPRODUCT(([2]OUT_FinalEnergyCons!$B$4:$B$10000="Var_cap")*1,  (ISNUMBER(SEARCH("ITOT-SWHELCBR",[2]OUT_FinalEnergyCons!$A$4:$A$10000)))*1,[2]OUT_FinalEnergyCons!J$4:J$10000)</f>
        <v>0.86192241513257462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0.33949019320286716</v>
      </c>
      <c r="K1865" s="1" cm="1">
        <f t="array" ref="K1865">SUMPRODUCT(([2]OUT_FinalEnergyCons!$B$4:$B$10000="Var_cap")*1,  (ISNUMBER(SEARCH("ITOT-SWHELCHP",[2]OUT_FinalEnergyCons!$A$4:$A$10000)))*1,[2]OUT_FinalEnergyCons!I$4:I$10000)</f>
        <v>0.34199007489593392</v>
      </c>
      <c r="L1865" s="1" cm="1">
        <f t="array" ref="L1865">SUMPRODUCT(([2]OUT_FinalEnergyCons!$B$4:$B$10000="Var_cap")*1,  (ISNUMBER(SEARCH("ITOT-SWHELCHP",[2]OUT_FinalEnergyCons!$A$4:$A$10000)))*1,[2]OUT_FinalEnergyCons!J$4:J$10000)</f>
        <v>0.7281112941484621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0.27167752191663602</v>
      </c>
      <c r="K1866" s="18">
        <f t="shared" si="1993"/>
        <v>0.17407783338972119</v>
      </c>
      <c r="L1866" s="18">
        <f t="shared" ref="L1866" si="1994">SUM(L1867:L1868)</f>
        <v>7.0151978150207989E-2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0.27166360979219512</v>
      </c>
      <c r="K1867" s="1" cm="1">
        <f t="array" ref="K1867">SUMPRODUCT(([2]OUT_FinalEnergyCons!$B$4:$B$10000="Var_cap")*1,  (ISNUMBER(SEARCH("ITOT-SWHLFOBR",[2]OUT_FinalEnergyCons!$A$4:$A$10000)))*1,[2]OUT_FinalEnergyCons!I$4:I$10000)</f>
        <v>0.17406784726794639</v>
      </c>
      <c r="L1867" s="1" cm="1">
        <f t="array" ref="L1867">SUMPRODUCT(([2]OUT_FinalEnergyCons!$B$4:$B$10000="Var_cap")*1,  (ISNUMBER(SEARCH("ITOT-SWHLFOBR",[2]OUT_FinalEnergyCons!$A$4:$A$10000)))*1,[2]OUT_FinalEnergyCons!J$4:J$10000)</f>
        <v>7.0151978150207989E-2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1.3912124440931123E-5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9.9861217748096394E-6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1.3543220792381638</v>
      </c>
      <c r="K1869" s="18">
        <f t="shared" si="1997"/>
        <v>1.3490054844253572</v>
      </c>
      <c r="L1869" s="18">
        <f t="shared" ref="L1869" si="1998">SUM(L1870:L1871)</f>
        <v>0.76233872507873812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1.3530275617320593</v>
      </c>
      <c r="K1870" s="1" cm="1">
        <f t="array" ref="K1870">SUMPRODUCT(([2]OUT_FinalEnergyCons!$B$4:$B$10000="Var_cap")*1,  (ISNUMBER(SEARCH("ITOT-SWHNGA*BR",[2]OUT_FinalEnergyCons!$A$4:$A$10000)))*1,[2]OUT_FinalEnergyCons!I$4:I$10000)</f>
        <v>1.3373894350239894</v>
      </c>
      <c r="L1870" s="1" cm="1">
        <f t="array" ref="L1870">SUMPRODUCT(([2]OUT_FinalEnergyCons!$B$4:$B$10000="Var_cap")*1,  (ISNUMBER(SEARCH("ITOT-SWHNGA*BR",[2]OUT_FinalEnergyCons!$A$4:$A$10000)))*1,[2]OUT_FinalEnergyCons!J$4:J$10000)</f>
        <v>0.75251734633651901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1.2945175061045801E-3</v>
      </c>
      <c r="K1871" s="1" cm="1">
        <f t="array" ref="K1871">SUMPRODUCT(([2]OUT_FinalEnergyCons!$B$4:$B$10000="Var_cap")*1,  (ISNUMBER(SEARCH("ITOT-SWHNGAHP",[2]OUT_FinalEnergyCons!$A$4:$A$10000)))*1,[2]OUT_FinalEnergyCons!I$4:I$10000)</f>
        <v>1.1616049401367639E-2</v>
      </c>
      <c r="L1871" s="1" cm="1">
        <f t="array" ref="L1871">SUMPRODUCT(([2]OUT_FinalEnergyCons!$B$4:$B$10000="Var_cap")*1,  (ISNUMBER(SEARCH("ITOT-SWHNGAHP",[2]OUT_FinalEnergyCons!$A$4:$A$10000)))*1,[2]OUT_FinalEnergyCons!J$4:J$10000)</f>
        <v>9.8213787422190696E-3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0.32921235885254163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0.28957589456971183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0.40520082703060828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1.2935280315137798E-5</v>
      </c>
      <c r="K1873" s="1">
        <f t="shared" si="1999"/>
        <v>8.9822708359718997E-6</v>
      </c>
      <c r="L1873" s="1">
        <f t="shared" si="1999"/>
        <v>4.52436577982151E-6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1.2935280315137798E-5</v>
      </c>
      <c r="K1874" s="1" cm="1">
        <f t="array" ref="K1874">SUMPRODUCT(([2]OUT_FinalEnergyCons!$B$4:$B$10000="Var_cap")*1,  (ISNUMBER(SEARCH("ITOT-SWHCOA*BR",[2]OUT_FinalEnergyCons!$A$4:$A$10000)))*1,[2]OUT_FinalEnergyCons!I$4:I$10000)</f>
        <v>8.9822708359718997E-6</v>
      </c>
      <c r="L1874" s="1" cm="1">
        <f t="array" ref="L1874">SUMPRODUCT(([2]OUT_FinalEnergyCons!$B$4:$B$10000="Var_cap")*1,  (ISNUMBER(SEARCH("ITOT-SWHCOA*BR",[2]OUT_FinalEnergyCons!$A$4:$A$10000)))*1,[2]OUT_FinalEnergyCons!J$4:J$10000)</f>
        <v>4.52436577982151E-6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0.33878947782173108</v>
      </c>
      <c r="K1875" s="1">
        <f t="shared" si="2000"/>
        <v>0.33191671079950713</v>
      </c>
      <c r="L1875" s="1">
        <f t="shared" si="2000"/>
        <v>0.3412858458580269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0.33878947782173108</v>
      </c>
      <c r="K1876" s="1" cm="1">
        <f t="array" ref="K1876">SUMPRODUCT(([2]OUT_FinalEnergyCons!$B$4:$B$10000="Var_cap")*1,  (ISNUMBER(SEARCH("ITOT-SWHWOD*BR",[2]OUT_FinalEnergyCons!$A$4:$A$10000)))*1,[2]OUT_FinalEnergyCons!I$4:I$10000)</f>
        <v>0.33191671079950713</v>
      </c>
      <c r="L1876" s="1" cm="1">
        <f t="array" ref="L1876">SUMPRODUCT(([2]OUT_FinalEnergyCons!$B$4:$B$10000="Var_cap")*1,  (ISNUMBER(SEARCH("ITOT-SWHWOD*BR",[2]OUT_FinalEnergyCons!$A$4:$A$10000)))*1,[2]OUT_FinalEnergyCons!J$4:J$10000)</f>
        <v>0.3412858458580269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4.0719452167995877E-2</v>
      </c>
      <c r="K1877" s="1">
        <f t="shared" si="2001"/>
        <v>4.0981447339661553E-2</v>
      </c>
      <c r="L1877" s="1">
        <f t="shared" si="2001"/>
        <v>4.023054517949258E-2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4.0719452167995877E-2</v>
      </c>
      <c r="K1878" s="1" cm="1">
        <f t="array" ref="K1878">SUMPRODUCT(([2]OUT_FinalEnergyCons!$B$4:$B$10000="Var_cap")*1,  (ISNUMBER(SEARCH("ITOT-SWHPLT*BR",[2]OUT_FinalEnergyCons!$A$4:$A$10000)))*1,[2]OUT_FinalEnergyCons!I$4:I$10000)</f>
        <v>4.0981447339661553E-2</v>
      </c>
      <c r="L1878" s="1" cm="1">
        <f t="array" ref="L1878">SUMPRODUCT(([2]OUT_FinalEnergyCons!$B$4:$B$10000="Var_cap")*1,  (ISNUMBER(SEARCH("ITOT-SWHPLT*BR",[2]OUT_FinalEnergyCons!$A$4:$A$10000)))*1,[2]OUT_FinalEnergyCons!J$4:J$10000)</f>
        <v>4.023054517949258E-2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0.31461474517275323</v>
      </c>
      <c r="K1879" s="1">
        <f t="shared" si="2002"/>
        <v>0.31828186163587036</v>
      </c>
      <c r="L1879" s="1">
        <f t="shared" si="2002"/>
        <v>0.36111849165987919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0.31461474517275323</v>
      </c>
      <c r="K1880" s="1" cm="1">
        <f t="array" ref="K1880">SUMPRODUCT(([2]OUT_FinalEnergyCons!$B$4:$B$10000="Var_cap")*1,  (ISNUMBER(SEARCH("ITOT-SWHWST*BR",[2]OUT_FinalEnergyCons!$A$4:$A$10000)))*1,[2]OUT_FinalEnergyCons!I$4:I$10000)</f>
        <v>0.31828186163587036</v>
      </c>
      <c r="L1880" s="1" cm="1">
        <f t="array" ref="L1880">SUMPRODUCT(([2]OUT_FinalEnergyCons!$B$4:$B$10000="Var_cap")*1,  (ISNUMBER(SEARCH("ITOT-SWHWST*BR",[2]OUT_FinalEnergyCons!$A$4:$A$10000)))*1,[2]OUT_FinalEnergyCons!J$4:J$10000)</f>
        <v>0.36111849165987919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1.2419893549439971E-2</v>
      </c>
      <c r="K1881" s="1">
        <f t="shared" si="2003"/>
        <v>1.2419496893524701E-2</v>
      </c>
      <c r="L1881" s="1">
        <f t="shared" si="2003"/>
        <v>1.2419144074095299E-2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1.2419893549439971E-2</v>
      </c>
      <c r="K1882" s="1" cm="1">
        <f t="array" ref="K1882">SUMPRODUCT(([2]OUT_FinalEnergyCons!$B$4:$B$10000="Var_cap")*1, (ISNUMBER(SEARCH("ITOT-SWHSOLBR",[2]OUT_FinalEnergyCons!$A$4:$A$10000)))*1,[2]OUT_FinalEnergyCons!I$4:I$10000)</f>
        <v>1.2419496893524701E-2</v>
      </c>
      <c r="L1882" s="1" cm="1">
        <f t="array" ref="L1882">SUMPRODUCT(([2]OUT_FinalEnergyCons!$B$4:$B$10000="Var_cap")*1, (ISNUMBER(SEARCH("ITOT-SWHSOLBR",[2]OUT_FinalEnergyCons!$A$4:$A$10000)))*1,[2]OUT_FinalEnergyCons!J$4:J$10000)</f>
        <v>1.2419144074095299E-2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4.2878106115504792E-4</v>
      </c>
      <c r="K1883" s="1">
        <f t="shared" si="2004"/>
        <v>6.1962959781089984E-3</v>
      </c>
      <c r="L1883" s="1">
        <f t="shared" si="2004"/>
        <v>6.9108492232263967E-3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4.2878106115504792E-4</v>
      </c>
      <c r="K1884" s="1" cm="1">
        <f t="array" ref="K1884">SUMPRODUCT(([2]OUT_FinalEnergyCons!$B$4:$B$10000="Var_cap")*1, (ISNUMBER(SEARCH("ITOT-SWHH2BR",[2]OUT_FinalEnergyCons!$A$4:$A$10000)))*1,[2]OUT_FinalEnergyCons!I$4:I$10000)</f>
        <v>6.1962959781089984E-3</v>
      </c>
      <c r="L1884" s="1" cm="1">
        <f t="array" ref="L1884">SUMPRODUCT(([2]OUT_FinalEnergyCons!$B$4:$B$10000="Var_cap")*1, (ISNUMBER(SEARCH("ITOT-SWHH2BR",[2]OUT_FinalEnergyCons!$A$4:$A$10000)))*1,[2]OUT_FinalEnergyCons!J$4:J$10000)</f>
        <v>6.9108492232263967E-3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4.6068505693226438</v>
      </c>
      <c r="K1885" s="17">
        <f t="shared" si="2005"/>
        <v>4.59773675980587</v>
      </c>
      <c r="L1885" s="17">
        <f t="shared" ref="L1885" si="2006">SUM(L1886,L1889,L1891,L1895,L1897,L1899,L1901)</f>
        <v>4.632774828999155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0.78819087079559602</v>
      </c>
      <c r="K1886" s="1">
        <f t="shared" si="2007"/>
        <v>0.94819727499225415</v>
      </c>
      <c r="L1886" s="1">
        <f t="shared" ref="L1886" si="2008">SUM(L1887:L1888)</f>
        <v>1.2789848819409446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2.5234666054815495E-2</v>
      </c>
      <c r="K1887" s="1" cm="1">
        <f t="array" ref="K1887">SUMPRODUCT(([2]OUT_FinalEnergyCons!$B$4:$B$10000="Var_cap")*1, (ISNUMBER(SEARCH("SCOM-SHELCBR",[2]OUT_FinalEnergyCons!$A$4:$A$10000)))*1,[2]OUT_FinalEnergyCons!I$4:I$10000)</f>
        <v>2.6906585074209528E-2</v>
      </c>
      <c r="L1887" s="1" cm="1">
        <f t="array" ref="L1887">SUMPRODUCT(([2]OUT_FinalEnergyCons!$B$4:$B$10000="Var_cap")*1, (ISNUMBER(SEARCH("SCOM-SHELCBR",[2]OUT_FinalEnergyCons!$A$4:$A$10000)))*1,[2]OUT_FinalEnergyCons!J$4:J$10000)</f>
        <v>2.1572498982105184E-2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0.76295620474078052</v>
      </c>
      <c r="K1888" s="1" cm="1">
        <f t="array" ref="K1888">SUMPRODUCT(([2]OUT_FinalEnergyCons!$B$4:$B$10000="Var_cap")*1, (ISNUMBER(SEARCH("SCOM-SHELCHP",[2]OUT_FinalEnergyCons!$A$4:$A$10000)))*1,[2]OUT_FinalEnergyCons!I$4:I$10000)</f>
        <v>0.92129068991804464</v>
      </c>
      <c r="L1888" s="1" cm="1">
        <f t="array" ref="L1888">SUMPRODUCT(([2]OUT_FinalEnergyCons!$B$4:$B$10000="Var_cap")*1, (ISNUMBER(SEARCH("SCOM-SHELCHP",[2]OUT_FinalEnergyCons!$A$4:$A$10000)))*1,[2]OUT_FinalEnergyCons!J$4:J$10000)</f>
        <v>1.2574123829588395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0.95063773866435564</v>
      </c>
      <c r="K1889" s="1">
        <f t="shared" si="2011"/>
        <v>0.79731650249662089</v>
      </c>
      <c r="L1889" s="1">
        <f t="shared" si="2011"/>
        <v>0.43762053093441766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0.95063773866435564</v>
      </c>
      <c r="K1890" s="1" cm="1">
        <f t="array" ref="K1890">SUMPRODUCT(([2]OUT_FinalEnergyCons!$B$4:$B$10000="Var_cap")*1,(ISNUMBER(SEARCH("SCOM-SHLFOBR",[2]OUT_FinalEnergyCons!$A$4:$A$10000)))*1,[2]OUT_FinalEnergyCons!I$4:I$10000)</f>
        <v>0.79731650249662089</v>
      </c>
      <c r="L1890" s="1" cm="1">
        <f t="array" ref="L1890">SUMPRODUCT(([2]OUT_FinalEnergyCons!$B$4:$B$10000="Var_cap")*1,(ISNUMBER(SEARCH("SCOM-SHLFOBR",[2]OUT_FinalEnergyCons!$A$4:$A$10000)))*1,[2]OUT_FinalEnergyCons!J$4:J$10000)</f>
        <v>0.43762053093441766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1.5818753208178089</v>
      </c>
      <c r="K1891" s="1">
        <f t="shared" si="2015"/>
        <v>1.5632513885196127</v>
      </c>
      <c r="L1891" s="1">
        <f t="shared" ref="L1891" si="2016">SUM(L1892:L1894)</f>
        <v>1.3694460698183475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1.1830627770518278</v>
      </c>
      <c r="K1892" s="1" cm="1">
        <f t="array" ref="K1892">SUMPRODUCT(([2]OUT_FinalEnergyCons!$B$4:$B$10000="Var_cap")*1, (ISNUMBER(SEARCH("SCOM-SHNGABR",[2]OUT_FinalEnergyCons!$A$4:$A$10000)))*1,[2]OUT_FinalEnergyCons!I$4:I$10000)</f>
        <v>1.1004684753191589</v>
      </c>
      <c r="L1892" s="1" cm="1">
        <f t="array" ref="L1892">SUMPRODUCT(([2]OUT_FinalEnergyCons!$B$4:$B$10000="Var_cap")*1, (ISNUMBER(SEARCH("SCOM-SHNGABR",[2]OUT_FinalEnergyCons!$A$4:$A$10000)))*1,[2]OUT_FinalEnergyCons!J$4:J$10000)</f>
        <v>0.69976836860891689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0.37149135277301587</v>
      </c>
      <c r="K1893" s="1" cm="1">
        <f t="array" ref="K1893">SUMPRODUCT(([2]OUT_FinalEnergyCons!$B$4:$B$10000="Var_cap")*1, (ISNUMBER(SEARCH("SCOM-SHngahp",[2]OUT_FinalEnergyCons!$A$4:$A$10000)))*1,[2]OUT_FinalEnergyCons!I$4:I$10000)</f>
        <v>0.46277173167822444</v>
      </c>
      <c r="L1893" s="1" cm="1">
        <f t="array" ref="L1893">SUMPRODUCT(([2]OUT_FinalEnergyCons!$B$4:$B$10000="Var_cap")*1, (ISNUMBER(SEARCH("SCOM-SHngahp",[2]OUT_FinalEnergyCons!$A$4:$A$10000)))*1,[2]OUT_FinalEnergyCons!J$4:J$10000)</f>
        <v>0.66966797852852844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2.7321190992965164E-2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1.1181522229162694E-5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9.7226809021916205E-6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0.52219679194367008</v>
      </c>
      <c r="K1895" s="1">
        <f t="shared" si="2021"/>
        <v>0.47176299134373989</v>
      </c>
      <c r="L1895" s="1">
        <f t="shared" si="2021"/>
        <v>0.39833951943649437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0.52219679194367008</v>
      </c>
      <c r="K1896" s="1" cm="1">
        <f t="array" ref="K1896">SUMPRODUCT(([2]OUT_FinalEnergyCons!$B$4:$B$10000="Var_cap")*1, (ISNUMBER(SEARCH("SCOM-SHWODBR",[2]OUT_FinalEnergyCons!$A$4:$A$10000)))*1,[2]OUT_FinalEnergyCons!I$4:I$10000)</f>
        <v>0.47176299134373989</v>
      </c>
      <c r="L1896" s="1" cm="1">
        <f t="array" ref="L1896">SUMPRODUCT(([2]OUT_FinalEnergyCons!$B$4:$B$10000="Var_cap")*1, (ISNUMBER(SEARCH("SCOM-SHWODBR",[2]OUT_FinalEnergyCons!$A$4:$A$10000)))*1,[2]OUT_FinalEnergyCons!J$4:J$10000)</f>
        <v>0.39833951943649437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8.0141726355204404E-2</v>
      </c>
      <c r="K1897" s="1">
        <f t="shared" si="2024"/>
        <v>9.2044029489053353E-2</v>
      </c>
      <c r="L1897" s="1">
        <f t="shared" si="2024"/>
        <v>0.11056651723945085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8.0141726355204404E-2</v>
      </c>
      <c r="K1898" s="1" cm="1">
        <f t="array" ref="K1898">SUMPRODUCT(([2]OUT_FinalEnergyCons!$B$4:$B$10000="Var_cap")*1,(ISNUMBER(SEARCH("SCOM-SHPLTBR",[2]OUT_FinalEnergyCons!$A$4:$A$10000)))*1,[2]OUT_FinalEnergyCons!I$4:I$10000)</f>
        <v>9.2044029489053353E-2</v>
      </c>
      <c r="L1898" s="1" cm="1">
        <f t="array" ref="L1898">SUMPRODUCT(([2]OUT_FinalEnergyCons!$B$4:$B$10000="Var_cap")*1,(ISNUMBER(SEARCH("SCOM-SHPLTBR",[2]OUT_FinalEnergyCons!$A$4:$A$10000)))*1,[2]OUT_FinalEnergyCons!J$4:J$10000)</f>
        <v>0.11056651723945085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0.10255462147014657</v>
      </c>
      <c r="K1899" s="1">
        <f t="shared" si="2027"/>
        <v>0.11088854580734207</v>
      </c>
      <c r="L1899" s="1">
        <f t="shared" si="2027"/>
        <v>0.13186942182041345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0.10255462147014657</v>
      </c>
      <c r="K1900" s="1" cm="1">
        <f t="array" ref="K1900">SUMPRODUCT(([2]OUT_FinalEnergyCons!$B$4:$B$10000="Var_cap")*1, (ISNUMBER(SEARCH("SCOM-SHSOLBR",[2]OUT_FinalEnergyCons!$A$4:$A$10000)))*1,[2]OUT_FinalEnergyCons!I$4:I$10000)</f>
        <v>0.11088854580734207</v>
      </c>
      <c r="L1900" s="1" cm="1">
        <f t="array" ref="L1900">SUMPRODUCT(([2]OUT_FinalEnergyCons!$B$4:$B$10000="Var_cap")*1, (ISNUMBER(SEARCH("SCOM-SHSOLBR",[2]OUT_FinalEnergyCons!$A$4:$A$10000)))*1,[2]OUT_FinalEnergyCons!J$4:J$10000)</f>
        <v>0.13186942182041345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0.58125349927586267</v>
      </c>
      <c r="K1901" s="1">
        <f t="shared" si="2030"/>
        <v>0.61427602715724716</v>
      </c>
      <c r="L1901" s="1">
        <f t="shared" si="2030"/>
        <v>0.9059478878090873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0.58125349927586267</v>
      </c>
      <c r="K1902" s="1" cm="1">
        <f t="array" ref="K1902">SUMPRODUCT(([2]OUT_FinalEnergyCons!$B$4:$B$10000="Var_cap")*1, (ISNUMBER(SEARCH("SCOM-SHH2BR",[2]OUT_FinalEnergyCons!$A$4:$A$10000)))*1,[2]OUT_FinalEnergyCons!I$4:I$10000)</f>
        <v>0.61427602715724716</v>
      </c>
      <c r="L1902" s="1" cm="1">
        <f t="array" ref="L1902">SUMPRODUCT(([2]OUT_FinalEnergyCons!$B$4:$B$10000="Var_cap")*1, (ISNUMBER(SEARCH("SCOM-SHH2BR",[2]OUT_FinalEnergyCons!$A$4:$A$10000)))*1,[2]OUT_FinalEnergyCons!J$4:J$10000)</f>
        <v>0.9059478878090873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5.4899191377775152</v>
      </c>
      <c r="K1903" s="3">
        <f t="shared" si="2032"/>
        <v>5.7203863344802786</v>
      </c>
      <c r="L1903" s="3">
        <f t="shared" ref="L1903" si="2033">SUM(L1904:L1953)</f>
        <v>5.9304444320694722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5.5203083287971985E-4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6.0634071328276166E-4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0.17793072201667701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1.4217715675772022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1.865223252506059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1.74657466284036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0.29243118294362436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0.3162993295028822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0.30851662000237601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1.3445000838925181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1.1840065029372329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1.4581676165178901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3.1267667599595028E-5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2.67445444805268E-5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1.67171439425811E-5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9.693270940404308E-4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6.6164520718545498E-5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3.90001229514369E-5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0.38528489577195868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0.34617544146400803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0.30134830106114102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1.8679152352679418E-3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8.1387218244942299E-5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4.7411073728907701E-5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3.2341678360996703E-5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2.6798923443933381E-5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1.6755922939767798E-5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7.2458538694107865E-5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7.2998562545481099E-5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4.0666262262285802E-5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0.59793998671096305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0.64753635488466199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0.57752231839872703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2.36223333167024E-4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8.8013345294902696E-5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4.8726363345793002E-5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4.2384764834005103E-7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4.5317010548416201E-7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3.8947490297771901E-7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4.0101079728568901E-7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4.0511417553290301E-7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3.8037800478189498E-7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4.2102362749677394E-7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3.5032272959283399E-7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3.7133254425173797E-7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3.89985597495389E-7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4.1109420545826999E-7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4.50706415165142E-7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0.18475118353184725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0.25983721696061751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0.17652244993429791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5.4437374215542442E-2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7.7800052457603396E-3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7.5860509736928788E-2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5.2386506338969574E-2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2.6100909973396301E-5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1.459852326401864E-5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6.5395869975891988E-3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1.7202811213087747E-2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3.2448045480381993E-2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0.13324444507848188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4.4862370803771215E-2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8.6284333832189698E-6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5.4802239870673002E-2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6.0407511945021622E-3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9.6438526236749496E-6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3.3354526806663315E-2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3.2822066768556793E-3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9.8445433084533307E-6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0.62862587004222759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0.80660670041551119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0.86078313447755594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2.2986214868002602E-2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1.14035694751484E-2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1.1319934347926801E-5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2.4536459022555101E-5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2.16514769740474E-5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8.6222221423906807E-6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1.6660388100135599E-5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1.5581749005926799E-5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7.6775096940926599E-6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4.5574775184083899E-3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1.71865957466866E-2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3.2417104819706999E-2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4.2140292549133859E-2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6.3028378220446477E-2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2.5620414884879129E-2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0.18730977967621423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9.3766963519974225E-2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0.12272364123940002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6.4994754798105864E-4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4.0494724040904565E-3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1.2488162626057571E-2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1.5572882467564529E-3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2.8767531674909202E-5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4.1275981814182242E-5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3.1254546155267898E-5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1.33793497909597E-5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4.9556184789865502E-6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1.7781637899869356E-3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9.6496166839240498E-6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4.1321784118204197E-6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5.6217014705008872E-3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8.0182011728408303E-6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3.9694279379631303E-6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3.3712558101031283E-3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5.77409658783212E-6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3.0807337606329899E-6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2.02596716884424E-2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1.51950928660814E-2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2.9652993266898299E-3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3.92483454684415E-5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4.7424874065843397E-5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2.1345991039024401E-5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2.76067229897747E-5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4.0391801529296801E-3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1.2481072401589801E-2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1.0106053817838699E-5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1.2417664019587099E-5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9.0771699592672407E-6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1.145185946663253E-5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7.0618415681285304E-6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2.9587541651189899E-6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1.092063668274074E-4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9.4283438481554693E-6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3.9401537748168703E-6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1.6321367410798961E-4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6.0316820141802598E-5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1.5296369167837701E-5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5.4214101700869747E-3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5.6284982852377501E-3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5.6831201265010404E-3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6.9028504484449176</v>
      </c>
      <c r="K1954" s="3">
        <f t="shared" si="2037"/>
        <v>7.2364323731368954</v>
      </c>
      <c r="L1954" s="3">
        <f t="shared" ref="L1954" si="2038">SUM(L1955:L1977)</f>
        <v>7.4205171512343968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1.9202609505428732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2.0221150564953643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1.973861259903001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0.37556903177472784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0.43915003422328064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0.73031416018899908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2.4426872568062302E-3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3.5817943417748902E-3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2.5271858781083702E-3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8.2260901407123696E-5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9.8446996783718214E-5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4.1732264475339096E-5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1.0633326413943199E-5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1.8833952251003598E-6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2.6974097705653059E-2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1.0063739506539E-2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0.65730379208291101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3.3954820850194897E-3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0.31793088852754797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0.15966254293783902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1.8707635753738701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3.6233773276397798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3.8768113161834998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0.65749069951090189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0.72579049528031747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2.4545433061400274E-3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0.42096673537219542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7.6377677768037472E-2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9.76493026415882E-4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1.6088375267333102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1.92666098167539E-3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4.7083433492967199E-4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6.2858631638116409E-4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5.3467466304533192E-4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5.5028080379925155E-4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5.930654573535869E-4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5.3478986887260096E-4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4.1822827927253103E-4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1.4835116088004701E-2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1.4948903448652E-2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1.51247820450062E-2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2.9278120731356641</v>
      </c>
      <c r="K1978" s="3">
        <f t="shared" ref="K1978:L1978" si="2045">SUM(K1979:K2001)</f>
        <v>2.9287285702611472</v>
      </c>
      <c r="L1978" s="3">
        <f t="shared" si="2045"/>
        <v>2.8503395610482367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0.80018913401238168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0.861170271705192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1.01579478082897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6.9231609014318001E-3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1.02200787350737E-2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1.0444362293831499E-2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7.5330352946099803E-4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1.30495497701356E-3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9.2586779179090295E-4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6.7299549233729102E-5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1.0480542340805799E-4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3.7621188345685901E-5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1.4628270476235097E-2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6.8239298277037687E-3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0.35444212093420702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0.60818003267431597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1.11875372244765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1.20097661930527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0.138592049543285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0.25738811346833901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0.253355271665964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1.2414305751031899E-5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1.9784987117278497E-5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1.9841072062317303E-6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0.59518410657628462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0.54219738611922297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2.1073191607339998E-3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0.63384324246902801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0.12084851269661201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5.22247148665325E-3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0.122246186103321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2.9783397739812198E-3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6.1888736453008704E-4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1.28929670535818E-5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2.08298395495788E-5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2.1100963447745098E-6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6.4495671846241014E-4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3.8352539482044794E-4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3.896562116249347E-4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8.0217275274894399E-4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6.9991849398474406E-4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5.6973307863116701E-4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5.73285055667046E-3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5.8143963714792097E-3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5.4507555341338403E-3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443.87404028888733</v>
      </c>
      <c r="K2002" s="3">
        <f t="shared" si="2048"/>
        <v>469.23168622315376</v>
      </c>
      <c r="L2002" s="3">
        <f t="shared" ref="L2002" si="2049">SUM(L2003:L2011)</f>
        <v>508.45416745227863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134.63843694392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160.08274057647608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188.36728196718201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1.6328394238744549E-4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1.5365371750124151E-4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1.5388754992775301E-4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33.843320550433297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4.8973078706659496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1.2029081502437099E-2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2.1552847150359499E-2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1.2961652548237499E-2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5.16550995767896E-3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274.28432477543203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303.15228074827201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318.983313765356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1.0862418880093099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1.0862417214739699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1.0862232407305301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47.371168610391798</v>
      </c>
      <c r="K2012" s="3">
        <f t="shared" ref="K2012:L2012" si="2056">SUM(K2013:K2021)</f>
        <v>49.49631075597074</v>
      </c>
      <c r="L2012" s="3">
        <f t="shared" si="2056"/>
        <v>53.52305138419942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1.6388729746059699E-3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1.70185478463108E-3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8.72830081561261E-4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1.9611867459824801E-4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1.9928790804485668E-4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1.9429224000632801E-4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7.5666074012645398E-4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1.1366791001514499E-3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3.6077865847961997E-4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47.246566424419299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49.371259278191999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53.399609492065004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0.122010533583175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0.12201365598590899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0.122013991154371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4.1862892996174372E-4</v>
      </c>
      <c r="K2022" s="3">
        <f t="shared" ref="K2022:L2022" si="2064">SUM(K2023,K2027,K2030)</f>
        <v>1.3681341247250301E-2</v>
      </c>
      <c r="L2022" s="3">
        <f t="shared" si="2064"/>
        <v>1.7612564807056946E-2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4.1848542340331628E-4</v>
      </c>
      <c r="K2023" s="1" cm="1">
        <f t="array" ref="K2023">SUMPRODUCT(ISNUMBER(SEARCH("SUP_ELCH2*",[2]OUT_SyntheticFuels!$C$4:$C$1000))*1,("Var_cap"=[2]OUT_SyntheticFuels!$B$4:$B$1000)*1,[2]OUT_SyntheticFuels!J$4:J$1000)</f>
        <v>1.3681174052307388E-2</v>
      </c>
      <c r="L2023" s="1" cm="1">
        <f t="array" ref="L2023">SUMPRODUCT(ISNUMBER(SEARCH("SUP_ELCH2*",[2]OUT_SyntheticFuels!$C$4:$C$1000))*1,("Var_cap"=[2]OUT_SyntheticFuels!$B$4:$B$1000)*1,[2]OUT_SyntheticFuels!K$4:K$1000)</f>
        <v>1.7595195980894141E-2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4.1540533256426821E-4</v>
      </c>
      <c r="K2024" s="1">
        <f t="shared" ref="K2024:L2024" si="2072">K2023-K2025-K2026</f>
        <v>1.3619900120335498E-2</v>
      </c>
      <c r="L2024" s="1">
        <f t="shared" si="2072"/>
        <v>1.7538141714901895E-2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3.0800908390480698E-6</v>
      </c>
      <c r="K2025" s="1" cm="1">
        <f t="array" ref="K2025">SUMPRODUCT(ISNUMBER(SEARCH("SUP_ELCH2*D",[2]OUT_SyntheticFuels!$C$4:$C$1000))*1,("Var_cap"=[2]OUT_SyntheticFuels!$B$4:$B$1000)*1,[2]OUT_SyntheticFuels!J$4:J$1000)</f>
        <v>2.1012571924645299E-5</v>
      </c>
      <c r="L2025" s="1" cm="1">
        <f t="array" ref="L2025">SUMPRODUCT(ISNUMBER(SEARCH("SUP_ELCH2*D",[2]OUT_SyntheticFuels!$C$4:$C$1000))*1,("Var_cap"=[2]OUT_SyntheticFuels!$B$4:$B$1000)*1,[2]OUT_SyntheticFuels!K$4:K$1000)</f>
        <v>2.1928119074156799E-5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4.02613600472445E-5</v>
      </c>
      <c r="L2026" s="1" cm="1">
        <f t="array" ref="L2026">SUMPRODUCT(ISNUMBER(SEARCH("SUP_ELCH2*SOEC*",[2]OUT_SyntheticFuels!$C$4:$C$1000))*1,("Var_cap"=[2]OUT_SyntheticFuels!$B$4:$B$1000)*1,[2]OUT_SyntheticFuels!K$4:K$1000)</f>
        <v>3.5126146918090082E-5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1.4350655842742341E-7</v>
      </c>
      <c r="K2027" s="1">
        <f t="shared" ref="K2027:L2027" si="2078">SUM(K2028:K2029)</f>
        <v>1.6719494291380398E-7</v>
      </c>
      <c r="L2027" s="1">
        <f t="shared" si="2078"/>
        <v>1.7368826162805557E-5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1.4350655842742341E-7</v>
      </c>
      <c r="K2028" s="1" cm="1">
        <f t="array" ref="K2028">SUMPRODUCT(ISNUMBER(SEARCH("SUP_NGAH2",[2]OUT_SyntheticFuels!$C$4:$C$1000))*1,("Var_cap"=[2]OUT_SyntheticFuels!$B$4:$B$1000)*1,[2]OUT_SyntheticFuels!J$4:J$1000)-K2029</f>
        <v>1.6719494291380398E-7</v>
      </c>
      <c r="L2028" s="1" cm="1">
        <f t="array" ref="L2028">SUMPRODUCT(ISNUMBER(SEARCH("SUP_NGAH2",[2]OUT_SyntheticFuels!$C$4:$C$1000))*1,("Var_cap"=[2]OUT_SyntheticFuels!$B$4:$B$1000)*1,[2]OUT_SyntheticFuels!K$4:K$1000)-L2029</f>
        <v>1.7368826162805557E-5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7.6792697591785558E-6</v>
      </c>
      <c r="K2034" s="7" cm="1">
        <f t="array" ref="K2034">SUMPRODUCT(("CT_CWODBDS"=[2]OUT_SyntheticFuels!$C$4:$C$1000)*1,("Var_cap"=[2]OUT_SyntheticFuels!$B$4:$B$1000)*1,[2]OUT_SyntheticFuels!J$4:J$1000)</f>
        <v>7.3283317001639941E-6</v>
      </c>
      <c r="L2034" s="7" cm="1">
        <f t="array" ref="L2034">SUMPRODUCT(("CT_CWODBDS"=[2]OUT_SyntheticFuels!$C$4:$C$1000)*1,("Var_cap"=[2]OUT_SyntheticFuels!$B$4:$B$1000)*1,[2]OUT_SyntheticFuels!K$4:K$1000)</f>
        <v>2.903559904818384E-6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5.3921466380297406E-6</v>
      </c>
      <c r="K2036" s="7" cm="1">
        <f t="array" ref="K2036">SUMPRODUCT(("CT_CWODETH"=[2]OUT_SyntheticFuels!$C$4:$C$1000)*1,("Var_cap"=[2]OUT_SyntheticFuels!$B$4:$B$1000)*1,[2]OUT_SyntheticFuels!J$4:J$1000)</f>
        <v>2.9691012591497382E-6</v>
      </c>
      <c r="L2036" s="7" cm="1">
        <f t="array" ref="L2036">SUMPRODUCT(("CT_CWODETH"=[2]OUT_SyntheticFuels!$C$4:$C$1000)*1,("Var_cap"=[2]OUT_SyntheticFuels!$B$4:$B$1000)*1,[2]OUT_SyntheticFuels!K$4:K$1000)</f>
        <v>2.1894876349169633E-6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0.16239917124908312</v>
      </c>
      <c r="K2038" s="7" cm="1">
        <f t="array" ref="K2038">SUMPRODUCT(("SUP_MNRBIO"=[2]OUT_SyntheticFuels!$C$4:$C$1000)*1,("Var_cap"=[2]OUT_SyntheticFuels!$B$4:$B$1000)*1,[2]OUT_SyntheticFuels!J$4:J$1000)</f>
        <v>0.16358255945651534</v>
      </c>
      <c r="L2038" s="7" cm="1">
        <f t="array" ref="L2038">SUMPRODUCT(("SUP_MNRBIO"=[2]OUT_SyntheticFuels!$C$4:$C$1000)*1,("Var_cap"=[2]OUT_SyntheticFuels!$B$4:$B$1000)*1,[2]OUT_SyntheticFuels!K$4:K$1000)</f>
        <v>0.24359938036436887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0.23446982450157713</v>
      </c>
      <c r="K2039" s="7" cm="1">
        <f t="array" ref="K2039">SUMPRODUCT(("SUP_WSTBIO"=[2]OUT_SyntheticFuels!$C$4:$C$1000)*1,("Var_cap"=[2]OUT_SyntheticFuels!$B$4:$B$1000)*1,[2]OUT_SyntheticFuels!J$4:J$1000)</f>
        <v>0.2283960807767802</v>
      </c>
      <c r="L2039" s="7" cm="1">
        <f t="array" ref="L2039">SUMPRODUCT(("SUP_WSTBIO"=[2]OUT_SyntheticFuels!$C$4:$C$1000)*1,("Var_cap"=[2]OUT_SyntheticFuels!$B$4:$B$1000)*1,[2]OUT_SyntheticFuels!K$4:K$1000)</f>
        <v>0.21625241442934193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3.08399746283928E-6</v>
      </c>
      <c r="L2041" s="7" cm="1">
        <f t="array" ref="L2041">SUMPRODUCT(("SUP_WSTHTGBIO"=[2]OUT_SyntheticFuels!$C$4:$C$1000)*1,("Var_cap"=[2]OUT_SyntheticFuels!$B$4:$B$1000)*1,[2]OUT_SyntheticFuels!K$4:K$1000)</f>
        <v>3.1051435796645799E-6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6.0244287442286205E-6</v>
      </c>
      <c r="K2043" s="7" cm="1">
        <f t="array" ref="K2043">SUMPRODUCT(("SUP_WODBIO"=[2]OUT_SyntheticFuels!$C$4:$C$1000)*1,("Var_cap"=[2]OUT_SyntheticFuels!$B$4:$B$1000)*1,[2]OUT_SyntheticFuels!J$4:J$1000)</f>
        <v>5.0459571396521469E-6</v>
      </c>
      <c r="L2043" s="7" cm="1">
        <f t="array" ref="L2043">SUMPRODUCT(("SUP_WODBIO"=[2]OUT_SyntheticFuels!$C$4:$C$1000)*1,("Var_cap"=[2]OUT_SyntheticFuels!$B$4:$B$1000)*1,[2]OUT_SyntheticFuels!K$4:K$1000)</f>
        <v>3.4444557388101268E-6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0.10473512649798208</v>
      </c>
      <c r="K2045" s="7" cm="1">
        <f t="array" ref="K2045">SUMPRODUCT(("SUP_BIONGA"=[2]OUT_SyntheticFuels!$C$4:$C$1000)*1,("Var_cap"=[2]OUT_SyntheticFuels!$B$4:$B$1000)*1,[2]OUT_SyntheticFuels!J$4:J$1000)</f>
        <v>0.10368916895561456</v>
      </c>
      <c r="L2045" s="7" cm="1">
        <f t="array" ref="L2045">SUMPRODUCT(("SUP_BIONGA"=[2]OUT_SyntheticFuels!$C$4:$C$1000)*1,("Var_cap"=[2]OUT_SyntheticFuels!$B$4:$B$1000)*1,[2]OUT_SyntheticFuels!K$4:K$1000)</f>
        <v>0.10369628679455042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0.18424816020440313</v>
      </c>
      <c r="K2046" s="7" cm="1">
        <f t="array" ref="K2046">SUMPRODUCT(("CT_CWODPLT"=[2]OUT_SyntheticFuels!$C$4:$C$1000)*1,("Var_cap"=[2]OUT_SyntheticFuels!$B$4:$B$1000)*1,[2]OUT_SyntheticFuels!J$4:J$1000)</f>
        <v>0.20617937213786444</v>
      </c>
      <c r="L2046" s="7" cm="1">
        <f t="array" ref="L2046">SUMPRODUCT(("CT_CWODPLT"=[2]OUT_SyntheticFuels!$C$4:$C$1000)*1,("Var_cap"=[2]OUT_SyntheticFuels!$B$4:$B$1000)*1,[2]OUT_SyntheticFuels!K$4:K$1000)</f>
        <v>0.24575273271094242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1.8141511484546298E-7</v>
      </c>
      <c r="K2047" s="7" cm="1">
        <f t="array" ref="K2047">SUMPRODUCT(("SUP_H2NGA"=[2]OUT_SyntheticFuels!$C$4:$C$1000)*1,("Var_cap"=[2]OUT_SyntheticFuels!$B$4:$B$1000)*1,[2]OUT_SyntheticFuels!J$4:J$1000)</f>
        <v>7.0021565103736999E-8</v>
      </c>
      <c r="L2047" s="7" cm="1">
        <f t="array" ref="L2047">SUMPRODUCT(("SUP_H2NGA"=[2]OUT_SyntheticFuels!$C$4:$C$1000)*1,("Var_cap"=[2]OUT_SyntheticFuels!$B$4:$B$1000)*1,[2]OUT_SyntheticFuels!K$4:K$1000)</f>
        <v>2.6830424492600043E-8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3.096629411331655E-7</v>
      </c>
      <c r="K2048" s="7" cm="1">
        <f t="array" ref="K2048">SUMPRODUCT(("SUP_H2DSL"=[2]OUT_SyntheticFuels!$C$4:$C$1000)*1,("Var_cap"=[2]OUT_SyntheticFuels!$B$4:$B$1000)*1,[2]OUT_SyntheticFuels!J$4:J$1000)</f>
        <v>1.2537060077765494E-7</v>
      </c>
      <c r="L2048" s="7" cm="1">
        <f t="array" ref="L2048">SUMPRODUCT(("SUP_H2DSL"=[2]OUT_SyntheticFuels!$C$4:$C$1000)*1,("Var_cap"=[2]OUT_SyntheticFuels!$B$4:$B$1000)*1,[2]OUT_SyntheticFuels!K$4:K$1000)</f>
        <v>1.0170227947570003E-7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3.4327337773245231E-7</v>
      </c>
      <c r="K2049" s="7" cm="1">
        <f t="array" ref="K2049">SUMPRODUCT(("SUP_H2GSL"=[2]OUT_SyntheticFuels!$C$4:$C$1000)*1,("Var_cap"=[2]OUT_SyntheticFuels!$B$4:$B$1000)*1,[2]OUT_SyntheticFuels!J$4:J$1000)</f>
        <v>3.8451961575039902E-7</v>
      </c>
      <c r="L2049" s="7" cm="1">
        <f t="array" ref="L2049">SUMPRODUCT(("SUP_H2GSL"=[2]OUT_SyntheticFuels!$C$4:$C$1000)*1,("Var_cap"=[2]OUT_SyntheticFuels!$B$4:$B$1000)*1,[2]OUT_SyntheticFuels!K$4:K$1000)</f>
        <v>2.03609819766481E-7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2.8340183862137178</v>
      </c>
      <c r="K2050" s="3">
        <f t="shared" si="2087"/>
        <v>5.9503460818038061</v>
      </c>
      <c r="L2050" s="3">
        <f t="shared" ref="L2050" si="2088">SUM(L2051,L2053,L2057,L2061,L2077,L2084,L2092,L2094,L2102,L2106,L2100)</f>
        <v>15.67796453429794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</v>
      </c>
      <c r="L2051" s="1">
        <f t="shared" si="2091"/>
        <v>0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8.917756667186974E-2</v>
      </c>
      <c r="K2053" s="1">
        <f t="shared" si="2093"/>
        <v>0.15907659972351001</v>
      </c>
      <c r="L2053" s="1">
        <f t="shared" ref="L2053" si="2094">SUM(L2054:L2056)</f>
        <v>0.36106569297394614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8.9165485336074282E-2</v>
      </c>
      <c r="K2054" s="1">
        <f>'[2]Electricity and CHPs_NCAP'!G$15</f>
        <v>0.15906648570835089</v>
      </c>
      <c r="L2054" s="1">
        <f>'[2]Electricity and CHPs_NCAP'!H$15</f>
        <v>0.36106518857049119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1.2066632433591373E-5</v>
      </c>
      <c r="K2055" s="1">
        <f>'[2]Electricity and CHPs_NCAP'!G$16</f>
        <v>1.0091653857081868E-5</v>
      </c>
      <c r="L2055" s="1">
        <f>'[2]Electricity and CHPs_NCAP'!H$16</f>
        <v>4.320265050111638E-7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1.4703361860947599E-8</v>
      </c>
      <c r="K2056" s="1">
        <f>'[2]Electricity and CHPs_NCAP'!G$17</f>
        <v>2.23613020532193E-8</v>
      </c>
      <c r="L2056" s="1">
        <f>'[2]Electricity and CHPs_NCAP'!H$17</f>
        <v>7.2376949949881806E-8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2.3964977527032423E-2</v>
      </c>
      <c r="K2057" s="1">
        <f t="shared" si="2095"/>
        <v>2.3492428466624693E-2</v>
      </c>
      <c r="L2057" s="1">
        <f t="shared" ref="L2057" si="2096">SUM(L2058:L2060)</f>
        <v>4.9962764217094335E-2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1.5422188656421001E-2</v>
      </c>
      <c r="K2058" s="1">
        <f>'[2]Electricity and CHPs_NCAP'!G$18</f>
        <v>3.0682086283394199E-7</v>
      </c>
      <c r="L2058" s="1">
        <f>'[2]Electricity and CHPs_NCAP'!H$18</f>
        <v>2.6244376757822801E-7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8.6558197644089904E-7</v>
      </c>
      <c r="K2059" s="1">
        <f>'[2]Electricity and CHPs_NCAP'!G$28</f>
        <v>3.44128946645699E-6</v>
      </c>
      <c r="L2059" s="1">
        <f>'[2]Electricity and CHPs_NCAP'!H$28</f>
        <v>1.8089896164654E-5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8.5419232886349804E-3</v>
      </c>
      <c r="K2060" s="1">
        <f>'[2]Electricity and CHPs_NCAP'!G$41</f>
        <v>2.3488680356295401E-2</v>
      </c>
      <c r="L2060" s="1">
        <f>'[2]Electricity and CHPs_NCAP'!H$41</f>
        <v>4.9944411877162101E-2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0.28388325873076248</v>
      </c>
      <c r="K2061" s="1">
        <f t="shared" si="2097"/>
        <v>0.39259599793263322</v>
      </c>
      <c r="L2061" s="1">
        <f t="shared" ref="L2061" si="2098">SUM(L2062:L2076)</f>
        <v>1.2439218880594425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6.1210218808084201E-2</v>
      </c>
      <c r="L2062" s="1">
        <f>'[2]Electricity and CHPs_NCAP'!H$21</f>
        <v>0.60957227094351096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2.8050032145571598E-4</v>
      </c>
      <c r="K2063" s="1">
        <f>'[2]Electricity and CHPs_NCAP'!G$22</f>
        <v>1.47750195301621E-7</v>
      </c>
      <c r="L2063" s="1">
        <f>'[2]Electricity and CHPs_NCAP'!H$22</f>
        <v>8.0490457928264404E-8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1.41814170127348E-6</v>
      </c>
      <c r="K2065" s="1">
        <f>'[2]Electricity and CHPs_NCAP'!G$24</f>
        <v>2.1381848575957599E-2</v>
      </c>
      <c r="L2065" s="1">
        <f>'[2]Electricity and CHPs_NCAP'!H$24</f>
        <v>3.7062328552933398E-6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1.2623958975283201E-2</v>
      </c>
      <c r="L2066" s="1">
        <f>'[2]Electricity and CHPs_NCAP'!H$29</f>
        <v>5.1417949142535897E-2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3.3731727485476902E-7</v>
      </c>
      <c r="K2067" s="1">
        <f>'[2]Electricity and CHPs_NCAP'!G$39</f>
        <v>3.7551189289436699E-7</v>
      </c>
      <c r="L2067" s="1">
        <f>'[2]Electricity and CHPs_NCAP'!H$39</f>
        <v>9.4234500542693801E-7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1.6560630523681099E-5</v>
      </c>
      <c r="K2069" s="1">
        <f>'[2]Electricity and CHPs_NCAP'!G$47</f>
        <v>1.05913751992216E-5</v>
      </c>
      <c r="L2069" s="1">
        <f>'[2]Electricity and CHPs_NCAP'!H$47</f>
        <v>6.39870772853109E-6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1.231018093314431E-5</v>
      </c>
      <c r="K2070" s="1">
        <f>'[2]Electricity and CHPs_NCAP'!G$48</f>
        <v>4.5258122959481096E-6</v>
      </c>
      <c r="L2070" s="1">
        <f>'[2]Electricity and CHPs_NCAP'!H$48</f>
        <v>2.1501482530706042E-5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8.3842862002419705E-6</v>
      </c>
      <c r="K2071" s="1">
        <f>'[2]Electricity and CHPs_NCAP'!G$49</f>
        <v>1.133345965333601E-7</v>
      </c>
      <c r="L2071" s="1">
        <f>'[2]Electricity and CHPs_NCAP'!H$49</f>
        <v>4.1800665074935099E-6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1.271949628975882E-2</v>
      </c>
      <c r="K2072" s="1">
        <f>'[2]Electricity and CHPs_NCAP'!G$51</f>
        <v>0.21757240088386101</v>
      </c>
      <c r="L2072" s="1">
        <f>'[2]Electricity and CHPs_NCAP'!H$51</f>
        <v>1.077434191096431E-6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6.0659417647594504E-5</v>
      </c>
      <c r="K2073" s="1">
        <f>'[2]Electricity and CHPs_NCAP'!G$52</f>
        <v>1.152623484258453E-4</v>
      </c>
      <c r="L2073" s="1">
        <f>'[2]Electricity and CHPs_NCAP'!H$52</f>
        <v>0.1191693918570033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4.4083680906952097E-2</v>
      </c>
      <c r="K2074" s="1">
        <f>'[2]Electricity and CHPs_NCAP'!G$54</f>
        <v>3.11510685628483E-2</v>
      </c>
      <c r="L2074" s="1">
        <f>'[2]Electricity and CHPs_NCAP'!H$54</f>
        <v>4.3489711602101397E-2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0.22668531655414501</v>
      </c>
      <c r="K2075" s="1">
        <f>'[2]Electricity and CHPs_NCAP'!G$55</f>
        <v>4.8381807486386201E-2</v>
      </c>
      <c r="L2075" s="1">
        <f>'[2]Electricity and CHPs_NCAP'!H$55</f>
        <v>2.0039219383773901E-8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1.4594684170030299E-5</v>
      </c>
      <c r="K2076" s="1">
        <f>'[2]Electricity and CHPs_NCAP'!G$58</f>
        <v>1.43678507607E-4</v>
      </c>
      <c r="L2076" s="1">
        <f>'[2]Electricity and CHPs_NCAP'!H$58</f>
        <v>0.42023465771579499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0.11013931899661565</v>
      </c>
      <c r="K2077" s="1">
        <f t="shared" si="2099"/>
        <v>7.4507312961217098E-2</v>
      </c>
      <c r="L2077" s="1">
        <f t="shared" ref="L2077" si="2100">SUM(L2078:L2083)</f>
        <v>0.12194026636966313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0.104480473323373</v>
      </c>
      <c r="K2078" s="1">
        <f>'[2]Electricity and CHPs_NCAP'!G$19</f>
        <v>5.4898343099804299E-2</v>
      </c>
      <c r="L2078" s="1">
        <f>'[2]Electricity and CHPs_NCAP'!H$19</f>
        <v>9.3482413357089997E-2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5.6588012280935499E-3</v>
      </c>
      <c r="K2080" s="1">
        <f>'[2]Electricity and CHPs_NCAP'!G$26</f>
        <v>1.9608958809954301E-2</v>
      </c>
      <c r="L2080" s="1">
        <f>'[2]Electricity and CHPs_NCAP'!H$26</f>
        <v>2.8457838077641798E-2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4.4445149108525901E-8</v>
      </c>
      <c r="K2082" s="1">
        <f>'[2]Electricity and CHPs_NCAP'!G$44</f>
        <v>1.10514585024517E-8</v>
      </c>
      <c r="L2082" s="1">
        <f>'[2]Electricity and CHPs_NCAP'!H$44</f>
        <v>1.4934931334470499E-8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3.8952850735099853E-2</v>
      </c>
      <c r="K2084" s="1">
        <f t="shared" si="2102"/>
        <v>8.7140094604638951E-2</v>
      </c>
      <c r="L2084" s="1">
        <f t="shared" ref="L2084" si="2103">SUM(L2085:L2091)</f>
        <v>0.13606260559329256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8.7988493210733895E-4</v>
      </c>
      <c r="K2085" s="1">
        <f>'[2]Electricity and CHPs_NCAP'!G$25</f>
        <v>4.1392135147017197E-3</v>
      </c>
      <c r="L2085" s="1">
        <f>'[2]Electricity and CHPs_NCAP'!H$25</f>
        <v>6.7542440178196897E-2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3.80442734757373E-2</v>
      </c>
      <c r="K2087" s="1">
        <f>'[2]Electricity and CHPs_NCAP'!G$42</f>
        <v>8.3000308897449901E-2</v>
      </c>
      <c r="L2087" s="1">
        <f>'[2]Electricity and CHPs_NCAP'!H$42</f>
        <v>6.8497228407373698E-2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8.2391779223076093E-6</v>
      </c>
      <c r="K2089" s="1">
        <f>'[2]Electricity and CHPs_NCAP'!G$50</f>
        <v>1.2484700018217511E-7</v>
      </c>
      <c r="L2089" s="1">
        <f>'[2]Electricity and CHPs_NCAP'!H$50</f>
        <v>6.9015436974025595E-6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1.189298611483568E-5</v>
      </c>
      <c r="K2090" s="1">
        <f>'[2]Electricity and CHPs_NCAP'!G$53</f>
        <v>2.22284610712143E-7</v>
      </c>
      <c r="L2090" s="1">
        <f>'[2]Electricity and CHPs_NCAP'!H$53</f>
        <v>1.128834062504748E-5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8.5601632180720698E-6</v>
      </c>
      <c r="K2091" s="1">
        <f>'[2]Electricity and CHPs_NCAP'!G$56</f>
        <v>2.2506087643538E-7</v>
      </c>
      <c r="L2091" s="1">
        <f>'[2]Electricity and CHPs_NCAP'!H$56</f>
        <v>4.7471233995037802E-6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2.2846540419347E-2</v>
      </c>
      <c r="K2092" s="1">
        <f t="shared" si="2104"/>
        <v>7.2707647986768595E-7</v>
      </c>
      <c r="L2092" s="1">
        <f t="shared" si="2104"/>
        <v>0.58271535066159996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2.2846540419347E-2</v>
      </c>
      <c r="K2093" s="1">
        <f>'[2]Electricity and CHPs_NCAP'!G$33</f>
        <v>7.2707647986768595E-7</v>
      </c>
      <c r="L2093" s="1">
        <f>'[2]Electricity and CHPs_NCAP'!H$33</f>
        <v>0.58271535066159996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2.0292480676673206</v>
      </c>
      <c r="K2094" s="1">
        <f t="shared" si="2105"/>
        <v>4.7967190934398518</v>
      </c>
      <c r="L2094" s="1">
        <f t="shared" ref="L2094" si="2106">SUM(L2095:L2099)</f>
        <v>12.472223071275899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0.1705464935824168</v>
      </c>
      <c r="K2095" s="1">
        <f>'[2]Electricity and CHPs_NCAP'!G$34</f>
        <v>0.17059199832001881</v>
      </c>
      <c r="L2095" s="1">
        <f>'[2]Electricity and CHPs_NCAP'!H$34</f>
        <v>3.4517670641813774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0.78947303174652095</v>
      </c>
      <c r="K2096" s="1">
        <f>'[2]Electricity and CHPs_NCAP'!G$35</f>
        <v>3.1038576653192198</v>
      </c>
      <c r="L2096" s="1">
        <f>'[2]Electricity and CHPs_NCAP'!H$35</f>
        <v>4.68348639909029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0.29984872490074715</v>
      </c>
      <c r="K2097" s="1">
        <f>'[2]Electricity and CHPs_NCAP'!G$36</f>
        <v>0.66480412290431334</v>
      </c>
      <c r="L2097" s="1">
        <f>'[2]Electricity and CHPs_NCAP'!H$36</f>
        <v>0.68603938147608445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0.1446559342485107</v>
      </c>
      <c r="K2098" s="1">
        <f>'[2]Electricity and CHPs_NCAP'!G$37</f>
        <v>0.28406527312873542</v>
      </c>
      <c r="L2098" s="1">
        <f>'[2]Electricity and CHPs_NCAP'!H$37</f>
        <v>0.945200975877448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0.62472388318912497</v>
      </c>
      <c r="K2099" s="1">
        <f>'[2]Electricity and CHPs_NCAP'!G$38</f>
        <v>0.57340003376756399</v>
      </c>
      <c r="L2099" s="1">
        <f>'[2]Electricity and CHPs_NCAP'!H$38</f>
        <v>2.7057292506507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1.51101792332054E-4</v>
      </c>
      <c r="L2100" s="1">
        <f>'[2]Electricity and CHPs_NCAP'!H$32</f>
        <v>1.2163105209604E-7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1.51101792332054E-4</v>
      </c>
      <c r="L2101" s="1">
        <f t="shared" ref="L2101" si="2108">L2100</f>
        <v>1.2163105209604E-7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0.23580580546567037</v>
      </c>
      <c r="K2106" s="1">
        <f t="shared" si="2111"/>
        <v>0.41666272580651853</v>
      </c>
      <c r="L2106" s="1">
        <f t="shared" ref="L2106" si="2112">SUM(L2107:L2113)</f>
        <v>0.71007277351595011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5.8992132199274598E-8</v>
      </c>
      <c r="K2107" s="1">
        <f>'[2]Electricity and CHPs_NCAP'!G$63</f>
        <v>9.1339103710297105E-8</v>
      </c>
      <c r="L2107" s="1">
        <f>'[2]Electricity and CHPs_NCAP'!H$63</f>
        <v>1.5117040616918799E-7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1.1006695862123699E-2</v>
      </c>
      <c r="K2108" s="1">
        <f>'[2]Electricity and CHPs_NCAP'!G$64</f>
        <v>2.08859370188333E-2</v>
      </c>
      <c r="L2108" s="1">
        <f>'[2]Electricity and CHPs_NCAP'!H$64</f>
        <v>9.4589375485689894E-2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1.14204530920206E-2</v>
      </c>
      <c r="K2109" s="1">
        <f>'[2]Electricity and CHPs_NCAP'!G$65</f>
        <v>1.70064253376471E-2</v>
      </c>
      <c r="L2109" s="1">
        <f>'[2]Electricity and CHPs_NCAP'!H$65</f>
        <v>0.10517029777814201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4.3771433479526098E-2</v>
      </c>
      <c r="K2110" s="1">
        <f>'[2]Electricity and CHPs_NCAP'!G$66</f>
        <v>0.20143586098067301</v>
      </c>
      <c r="L2110" s="1">
        <f>'[2]Electricity and CHPs_NCAP'!H$66</f>
        <v>0.203261493223231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7.4971228545878899E-2</v>
      </c>
      <c r="K2111" s="1">
        <f>'[2]Electricity and CHPs_NCAP'!G$67</f>
        <v>7.9132056038353299E-2</v>
      </c>
      <c r="L2111" s="1">
        <f>'[2]Electricity and CHPs_NCAP'!H$67</f>
        <v>0.13826612443625849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2.2571157184960701E-2</v>
      </c>
      <c r="K2112" s="1">
        <f>'[2]Electricity and CHPs_NCAP'!G$68</f>
        <v>2.3647187972545398E-2</v>
      </c>
      <c r="L2112" s="1">
        <f>'[2]Electricity and CHPs_NCAP'!H$68</f>
        <v>4.0475518334274499E-2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7.2064778309028202E-2</v>
      </c>
      <c r="K2113" s="1">
        <f>'[2]Electricity and CHPs_NCAP'!G$69</f>
        <v>7.4555167119362706E-2</v>
      </c>
      <c r="L2113" s="1">
        <f>'[2]Electricity and CHPs_NCAP'!H$69</f>
        <v>0.128309813087948</v>
      </c>
      <c r="N2113" s="1"/>
    </row>
    <row r="2114" spans="2:14" x14ac:dyDescent="0.35">
      <c r="B2114" s="5" t="str">
        <f>SPS4_SOC_Low!B1902</f>
        <v>SPS1</v>
      </c>
      <c r="C2114" s="5" t="str">
        <f>SPS4_SOC_Low!C1902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3.2013941103398991</v>
      </c>
      <c r="K2114" s="3">
        <f t="shared" si="2113"/>
        <v>2.199912145600567</v>
      </c>
      <c r="L2114" s="3">
        <f t="shared" ref="L2114" si="2114">SUM(L2115:L2164)</f>
        <v>4.7087494086723085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5.1957088421149503E-5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4.9834585459097001E-4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0.20816929626685801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0.97848378800868296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0.83703536624253705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1.2642787176266601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0.27647482001747697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7.4077970083270606E-2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0.236725160402984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0.542618498863504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0.40680243141163502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1.3087672538809201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1.18927239313899E-5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1.18792248079917E-5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9.0700168977791892E-6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3.6639050862130899E-5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2.84346009699134E-5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1.8131105057471999E-5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0.12835655503927601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0.127776416171937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0.239832575529627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3.6797067464323401E-5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2.9994826384760499E-5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2.70154478297941E-5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1.20629469458326E-5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1.1521798737260399E-5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9.2774477389274694E-6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4.4507686910870198E-5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2.6979509360738999E-5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1.8643932708624101E-5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0.41101995363926502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0.224794748293251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0.42325935762499201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4.0978525076639903E-5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2.9436095052931201E-5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2.7664560219369001E-5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1.7967993428845501E-7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2.4823834564416399E-7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2.5670121172977703E-7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1.6745276227430399E-7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2.20619596702025E-7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2.6598363539346899E-7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1.3917861336234201E-7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1.98128991115972E-7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2.7698146588341201E-7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1.64241050052407E-7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2.33170993075721E-7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3.41889193262935E-7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0.16492524696932709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0.11251661808876401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9.1920863538845099E-2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1.2632497011607281E-3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4.2780885393463793E-5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8.8490210219466112E-2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1.4135232346205749E-5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1.0160285716824529E-5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6.9502352603280791E-6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4.6496448380075267E-3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1.3794106355231711E-2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2.8485730739307775E-2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1.37596167427262E-5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6.83680664463615E-6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2.0342434589897798E-6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1.6845616420004699E-5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6.8139796613643302E-6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2.3348820353975901E-6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1.20162673298836E-5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7.5418008269872302E-6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3.5513459446420201E-6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0.56029195846336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0.33317296262684298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0.647275196490535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1.9246902490073201E-5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9.1618474160062995E-6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2.2051957537895201E-6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1.4056227032128E-5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6.3556977177791001E-6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2.2252768641163099E-6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8.6273235223815993E-6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5.8947583525457802E-6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2.9794191955050498E-6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4.6414325348809902E-3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1.3786386523859899E-2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2.8456454109419702E-2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1.7815826957677652E-2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4.1588974312063265E-2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1.6567256463312333E-4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0.1017491647412048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6.1265148985983697E-5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0.11399657066659737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2.6354173197114201E-5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4.1932058373407698E-3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1.2139980990017471E-2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1.4163232185381479E-5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1.440082370615351E-5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3.5687155791076199E-5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6.82737061430783E-6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3.9260231649373596E-6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1.48320721707312E-6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5.63263711973506E-6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3.1239495537033901E-6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1.3430933533047801E-6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4.4493634534816903E-6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2.97748695075528E-6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1.5852861923695901E-6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3.1430444685644498E-6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2.2648907661866101E-6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1.3483355492125099E-6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4.3203803853753501E-3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3.7240375388514599E-3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4.1360450796233498E-6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3.0227893039790799E-5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1.9160758320307901E-5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4.8161376493722998E-6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2.0828900275730302E-5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4.1887793782258501E-3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1.2135912345963701E-2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5.9042699409794701E-6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6.3146439565521201E-6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5.1670796497155999E-6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3.4449384903912101E-6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2.25695750638455E-6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1.1218108760242801E-6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5.1753387059450299E-6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2.8839157009045802E-6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1.3940838743782799E-6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2.3043262115553101E-5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1.05395144092209E-5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4.9376247936975498E-6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4.3002229292352003E-3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1.5979904941734501E-3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4.4542111509837104E-3</v>
      </c>
      <c r="N2164" s="1"/>
    </row>
    <row r="2165" spans="2:14" x14ac:dyDescent="0.35">
      <c r="B2165" s="5" t="str">
        <f>SPS4_SOC_Low!B1953</f>
        <v>SPS1</v>
      </c>
      <c r="C2165" s="5" t="str">
        <f>SPS4_SOC_Low!C1953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4.1878913671540268</v>
      </c>
      <c r="K2165" s="3">
        <f t="shared" si="2121"/>
        <v>2.8536393702652343</v>
      </c>
      <c r="L2165" s="3">
        <f t="shared" ref="L2165" si="2122">SUM(L2166:L2188)</f>
        <v>6.1679564758007421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1.91888841256676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0.103161907015033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1.58540438014469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0.37428745249420303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6.4659631321537195E-2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0.63220381840212603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2.1325367741136499E-3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1.4492575676612401E-3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2.0307843691793697E-3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7.1511983263457092E-5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7.1251536507988493E-5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2.9228429497601701E-5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1.90854524104333E-3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3.8460441702100998E-3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0.65504005258435505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8.0599283213189893E-4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0.31670853505554197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6.9009464374728403E-4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1.8698031753448701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1.75357415229491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3.2761749112808003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2.9729451394716402E-3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0.60712815103279805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3.9350188274311199E-4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6.3879611779489305E-4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1.4122570720965599E-3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1.56137174352047E-4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9.8228423240191514E-4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9.4437674927347597E-4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1.47365233372151E-4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4.2592933518978502E-4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2.0054000480433298E-4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3.9452127906877005E-4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3.0376298824849704E-4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2.0438510074298401E-4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2.6242111748425902E-4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1.4670022104535E-2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2.7888134411699697E-4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1.50292592593255E-2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1.6222316335336446</v>
      </c>
      <c r="K2189" s="3">
        <f t="shared" si="2125"/>
        <v>1.110817883879806</v>
      </c>
      <c r="L2189" s="3">
        <f t="shared" ref="L2189" si="2126">SUM(L2190:L2212)</f>
        <v>2.2623922298983126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0.798957292803532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6.2025337326490092E-2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0.84448082025238902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6.0423835949610398E-3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4.0452843530763005E-3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7.3552611340812904E-3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6.1134039785205603E-4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6.9361457916150798E-4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6.8829006137644997E-4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5.7822084433840802E-5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6.5313731343984589E-5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2.6159370698933899E-5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2.5088945943540198E-3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2.39080832968813E-3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0.35280283541850599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0.60663039119372408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0.51188885743247803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0.83780490931985196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0.138079441544182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0.11930867192415699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0.21248951661109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1.2414305751031899E-5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1.1306186245442899E-5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4.00757886350094E-2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0.40589691745261303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3.1214249101054397E-4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2.1056241033539702E-2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2.5871997596146903E-3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2.2984609590653699E-4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1.6573589758671701E-3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1.3209807981140499E-3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1.66423374634725E-4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1.28929670535818E-5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1.2024119561139599E-5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4.73152955454327E-4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1.4070877274302898E-4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2.7825877139281901E-4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4.9668832928212393E-4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1.7599286168892199E-4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3.9430856991255899E-4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5.5595301186487298E-3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2.54866252830484E-4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5.3634584274612901E-3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242.8479428096224</v>
      </c>
      <c r="K2213" s="3">
        <f t="shared" si="2129"/>
        <v>196.49144715056411</v>
      </c>
      <c r="L2213" s="3">
        <f t="shared" ref="L2213" si="2130">SUM(L2214:L2222)</f>
        <v>367.29561295349754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84.133121153031496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67.996818810751989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139.502110931229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7.2505393262522994E-5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8.2351589964197407E-5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9.9863919332987899E-5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2.0392962017805698E-2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9.5339017719740411E-3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3.6690462345742103E-3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7.0135625411884206E-3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4.2130638245318807E-3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1.8218356365447799E-3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157.60297864239999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128.47913534963402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226.89281593342599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1.0843639842386401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1.6636729916426E-3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0.89509534305212302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40.376927595242627</v>
      </c>
      <c r="K2223" s="3">
        <f t="shared" si="2131"/>
        <v>21.919431109838584</v>
      </c>
      <c r="L2223" s="3">
        <f t="shared" ref="L2223" si="2132">SUM(L2224:L2232)</f>
        <v>49.676440309748024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8.8465670479164502E-4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1.0976463665132001E-3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6.8020561753646893E-4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1.8504730113095598E-4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8.2030515596016008E-5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1.79896816687474E-4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6.4873902944025E-4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6.9359922450438799E-4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2.39059876416342E-4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40.273258548407703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21.865175044402299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49.562519740549298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0.10195060379956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5.2382789329669804E-2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0.11282140688808799</v>
      </c>
      <c r="N2232" s="1"/>
    </row>
    <row r="2233" spans="2:14" x14ac:dyDescent="0.35">
      <c r="B2233" s="5" t="str">
        <f>SPS4_SOC_Low!B1822</f>
        <v>SPS1</v>
      </c>
      <c r="C2233" s="5" t="str">
        <f>SPS4_SOC_Low!C1822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4.2548767025782119</v>
      </c>
      <c r="K2233" s="3">
        <f t="shared" si="2133"/>
        <v>4.4305809592292826</v>
      </c>
      <c r="L2233" s="3">
        <f t="shared" ref="L2233" si="2134">SUM(L2234,L2253)</f>
        <v>4.8489481539012038</v>
      </c>
      <c r="N2233" s="1"/>
    </row>
    <row r="2234" spans="2:14" x14ac:dyDescent="0.35">
      <c r="B2234" s="5" t="str">
        <f>SPS4_SOC_Low!B1822</f>
        <v>SPS1</v>
      </c>
      <c r="C2234" s="5" t="str">
        <f>SPS4_SOC_Low!C1822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3.419692432880987</v>
      </c>
      <c r="K2234" s="1">
        <f t="shared" si="2135"/>
        <v>3.5672729679529498</v>
      </c>
      <c r="L2234" s="1">
        <f t="shared" ref="L2234" si="2136">SUM(L2235,L2238,L2240,L2243,L2245,L2247,L2249,L2251)</f>
        <v>3.6479275180801864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1.6208047557301728</v>
      </c>
      <c r="K2235" s="1">
        <f t="shared" si="2137"/>
        <v>1.6719711647484352</v>
      </c>
      <c r="L2235" s="1">
        <f t="shared" ref="L2235" si="2138">SUM(L2236:L2237)</f>
        <v>2.4801247485197639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7.3717697800039696E-3</v>
      </c>
      <c r="K2236" s="1" cm="1">
        <f t="array" ref="K2236">SUMPRODUCT(([2]OUT_FinalEnergyCons!$B$4:$B$10000="var_ncap")*1,(ISNUMBER(SEARCH("RH*-SHELCBR",[2]OUT_FinalEnergyCons!$A$4:$A$10000)))*1,[2]OUT_FinalEnergyCons!I$4:I$10000)</f>
        <v>7.0121961996892298E-4</v>
      </c>
      <c r="L2236" s="1" cm="1">
        <f t="array" ref="L2236">SUMPRODUCT(([2]OUT_FinalEnergyCons!$B$4:$B$10000="var_ncap")*1,(ISNUMBER(SEARCH("RH*-SHELCBR",[2]OUT_FinalEnergyCons!$A$4:$A$10000)))*1,[2]OUT_FinalEnergyCons!J$4:J$10000)</f>
        <v>8.1993442600115547E-5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1.6134329859501688</v>
      </c>
      <c r="K2237" s="1" cm="1">
        <f t="array" ref="K2237">SUMPRODUCT(([2]OUT_FinalEnergyCons!$B$4:$B$10000="var_ncap")*1,ISNUMBER(SEARCH("RH*-SHELCHP",[2]OUT_FinalEnergyCons!$A$4:$A$10000))*1,[2]OUT_FinalEnergyCons!I$4:I$10000)</f>
        <v>1.6712699451284663</v>
      </c>
      <c r="L2237" s="1" cm="1">
        <f t="array" ref="L2237">SUMPRODUCT(([2]OUT_FinalEnergyCons!$B$4:$B$10000="var_ncap")*1,ISNUMBER(SEARCH("RH*-SHELCHP",[2]OUT_FinalEnergyCons!$A$4:$A$10000))*1,[2]OUT_FinalEnergyCons!J$4:J$10000)</f>
        <v>2.480042755077164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0.39542463840883146</v>
      </c>
      <c r="K2238" s="1">
        <f t="shared" si="2142"/>
        <v>0.56931331934033202</v>
      </c>
      <c r="L2238" s="1">
        <f t="shared" si="2142"/>
        <v>3.2485425769775902E-8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0.39542463840883146</v>
      </c>
      <c r="K2239" s="1" cm="1">
        <f t="array" ref="K2239">SUMPRODUCT(([2]OUT_FinalEnergyCons!$B$4:$B$10000="var_ncap")*1, (ISNUMBER(SEARCH("RH*-SHLFOBR",[2]OUT_FinalEnergyCons!$A$4:$A$10000)))*1,[2]OUT_FinalEnergyCons!I$4:I$10000)</f>
        <v>0.56931331934033202</v>
      </c>
      <c r="L2239" s="1" cm="1">
        <f t="array" ref="L2239">SUMPRODUCT(([2]OUT_FinalEnergyCons!$B$4:$B$10000="var_ncap")*1, (ISNUMBER(SEARCH("RH*-SHLFOBR",[2]OUT_FinalEnergyCons!$A$4:$A$10000)))*1,[2]OUT_FinalEnergyCons!J$4:J$10000)</f>
        <v>3.2485425769775902E-8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0.86778957755051556</v>
      </c>
      <c r="K2240" s="1">
        <f t="shared" si="2143"/>
        <v>1.1570185023686972</v>
      </c>
      <c r="L2240" s="1">
        <f t="shared" ref="L2240" si="2144">SUM(L2241:L2242)</f>
        <v>0.98252681748344028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0.6340150566708993</v>
      </c>
      <c r="K2241" s="1" cm="1">
        <f t="array" ref="K2241">SUMPRODUCT(([2]OUT_FinalEnergyCons!$B$4:$B$10000="var_ncap")*1, (ISNUMBER(SEARCH("RH*-SHNGABR",[2]OUT_FinalEnergyCons!$A$4:$A$10000)))*1,[2]OUT_FinalEnergyCons!I$4:I$10000)</f>
        <v>0.57644588710361189</v>
      </c>
      <c r="L2241" s="1" cm="1">
        <f t="array" ref="L2241">SUMPRODUCT(([2]OUT_FinalEnergyCons!$B$4:$B$10000="var_ncap")*1, (ISNUMBER(SEARCH("RH*-SHNGABR",[2]OUT_FinalEnergyCons!$A$4:$A$10000)))*1,[2]OUT_FinalEnergyCons!J$4:J$10000)</f>
        <v>7.5405864359603652E-3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0.23377452087961631</v>
      </c>
      <c r="K2242" s="1" cm="1">
        <f t="array" ref="K2242">SUMPRODUCT(([2]OUT_FinalEnergyCons!$B$4:$B$10000="var_ncap")*1,ISNUMBER(SEARCH("RH*-SHngahp",[2]OUT_FinalEnergyCons!$A$4:$A$10000))*1,[2]OUT_FinalEnergyCons!I$4:I$10000)</f>
        <v>0.58057261526508519</v>
      </c>
      <c r="L2242" s="1" cm="1">
        <f t="array" ref="L2242">SUMPRODUCT(([2]OUT_FinalEnergyCons!$B$4:$B$10000="var_ncap")*1,ISNUMBER(SEARCH("RH*-SHngahp",[2]OUT_FinalEnergyCons!$A$4:$A$10000))*1,[2]OUT_FinalEnergyCons!J$4:J$10000)</f>
        <v>0.97498623104747995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0.50642758284783174</v>
      </c>
      <c r="K2245" s="1">
        <f t="shared" si="2146"/>
        <v>0.13495752094269881</v>
      </c>
      <c r="L2245" s="1">
        <f t="shared" si="2146"/>
        <v>0.14692120744970721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0.50642758284783174</v>
      </c>
      <c r="K2246" s="1" cm="1">
        <f t="array" ref="K2246">SUMPRODUCT(([2]OUT_FinalEnergyCons!$B$4:$B$10000="var_ncap")*1, (ISNUMBER(SEARCH("RH*-SHWODBR",[2]OUT_FinalEnergyCons!$A$4:$A$10000)))*1,[2]OUT_FinalEnergyCons!I$4:I$10000)</f>
        <v>0.13495752094269881</v>
      </c>
      <c r="L2246" s="1" cm="1">
        <f t="array" ref="L2246">SUMPRODUCT(([2]OUT_FinalEnergyCons!$B$4:$B$10000="var_ncap")*1, (ISNUMBER(SEARCH("RH*-SHWODBR",[2]OUT_FinalEnergyCons!$A$4:$A$10000)))*1,[2]OUT_FinalEnergyCons!J$4:J$10000)</f>
        <v>0.14692120744970721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2.9154526756691782E-2</v>
      </c>
      <c r="K2247" s="1">
        <f t="shared" si="2147"/>
        <v>2.8086779144326671E-2</v>
      </c>
      <c r="L2247" s="1">
        <f t="shared" si="2147"/>
        <v>3.6275069099142861E-2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2.9154526756691782E-2</v>
      </c>
      <c r="K2248" s="1" cm="1">
        <f t="array" ref="K2248">SUMPRODUCT(([2]OUT_FinalEnergyCons!$B$4:$B$10000="var_ncap")*1, (ISNUMBER(SEARCH("RH*-SHPLTBR",[2]OUT_FinalEnergyCons!$A$4:$A$10000)))*1,[2]OUT_FinalEnergyCons!I$4:I$10000)</f>
        <v>2.8086779144326671E-2</v>
      </c>
      <c r="L2248" s="1" cm="1">
        <f t="array" ref="L2248">SUMPRODUCT(([2]OUT_FinalEnergyCons!$B$4:$B$10000="var_ncap")*1, (ISNUMBER(SEARCH("RH*-SHPLTBR",[2]OUT_FinalEnergyCons!$A$4:$A$10000)))*1,[2]OUT_FinalEnergyCons!J$4:J$10000)</f>
        <v>3.6275069099142861E-2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9.1351586943760603E-5</v>
      </c>
      <c r="K2249" s="1">
        <f t="shared" si="2148"/>
        <v>5.9256814084596996E-3</v>
      </c>
      <c r="L2249" s="1">
        <f t="shared" si="2148"/>
        <v>2.0796430427063623E-3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9.1351586943760603E-5</v>
      </c>
      <c r="K2250" s="1" cm="1">
        <f t="array" ref="K2250">SUMPRODUCT(([2]OUT_FinalEnergyCons!$B$4:$B$10000="var_ncap")*1, (ISNUMBER(SEARCH("RH*-SHSOLBR",[2]OUT_FinalEnergyCons!$A$4:$A$10000)))*1,[2]OUT_FinalEnergyCons!I$4:I$10000)</f>
        <v>5.9256814084596996E-3</v>
      </c>
      <c r="L2250" s="1" cm="1">
        <f t="array" ref="L2250">SUMPRODUCT(([2]OUT_FinalEnergyCons!$B$4:$B$10000="var_ncap")*1, (ISNUMBER(SEARCH("RH*-SHSOLBR",[2]OUT_FinalEnergyCons!$A$4:$A$10000)))*1,[2]OUT_FinalEnergyCons!J$4:J$10000)</f>
        <v>2.0796430427063623E-3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0.83518426969722492</v>
      </c>
      <c r="K2253" s="1">
        <f t="shared" si="2150"/>
        <v>0.86330799127633262</v>
      </c>
      <c r="L2253" s="1">
        <f t="shared" ref="L2253" si="2151">SUM(L2254,L2257,L2259,L2262,L2264,L2266,L2268,L2270)</f>
        <v>1.2010206358210171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0.37863640865171511</v>
      </c>
      <c r="K2254" s="1">
        <f t="shared" si="2152"/>
        <v>0.36559380572668548</v>
      </c>
      <c r="L2254" s="1">
        <f t="shared" ref="L2254" si="2153">SUM(L2255:L2256)</f>
        <v>0.6528315069909344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6.0989371300502103E-2</v>
      </c>
      <c r="K2255" s="1" cm="1">
        <f t="array" ref="K2255">SUMPRODUCT(([2]OUT_FinalEnergyCons!$B$4:$B$10000="var_ncap")*1,(ISNUMBER(SEARCH("RH*-WHELCBR",[2]OUT_FinalEnergyCons!$A$4:$A$10000)))*1,[2]OUT_FinalEnergyCons!I$4:I$10000)</f>
        <v>7.7404964324148506E-2</v>
      </c>
      <c r="L2255" s="1" cm="1">
        <f t="array" ref="L2255">SUMPRODUCT(([2]OUT_FinalEnergyCons!$B$4:$B$10000="var_ncap")*1,(ISNUMBER(SEARCH("RH*-WHELCBR",[2]OUT_FinalEnergyCons!$A$4:$A$10000)))*1,[2]OUT_FinalEnergyCons!J$4:J$10000)</f>
        <v>3.3124038358039301E-2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0.31764703735121302</v>
      </c>
      <c r="K2256" s="1" cm="1">
        <f t="array" ref="K2256">SUMPRODUCT(([2]OUT_FinalEnergyCons!$B$4:$B$10000="var_ncap")*1,ISNUMBER(SEARCH("RH*-WHELCHP",[2]OUT_FinalEnergyCons!$A$4:$A$10000))*1,[2]OUT_FinalEnergyCons!I$4:I$10000)</f>
        <v>0.28818884140253698</v>
      </c>
      <c r="L2256" s="1" cm="1">
        <f t="array" ref="L2256">SUMPRODUCT(([2]OUT_FinalEnergyCons!$B$4:$B$10000="var_ncap")*1,ISNUMBER(SEARCH("RH*-WHELCHP",[2]OUT_FinalEnergyCons!$A$4:$A$10000))*1,[2]OUT_FinalEnergyCons!J$4:J$10000)</f>
        <v>0.61970746863289505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3.9023122524002501E-2</v>
      </c>
      <c r="K2257" s="1">
        <f t="shared" si="2154"/>
        <v>9.0170406415488E-2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3.9023122524002501E-2</v>
      </c>
      <c r="K2258" s="1" cm="1">
        <f t="array" ref="K2258">SUMPRODUCT(([2]OUT_FinalEnergyCons!$B$4:$B$10000="var_ncap")*1, (ISNUMBER(SEARCH("RH*-WHLFOBR",[2]OUT_FinalEnergyCons!$A$4:$A$10000)))*1,[2]OUT_FinalEnergyCons!I$4:I$10000)</f>
        <v>9.0170406415488E-2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0.20494207013793769</v>
      </c>
      <c r="K2259" s="1">
        <f t="shared" si="2155"/>
        <v>0.2139098604441409</v>
      </c>
      <c r="L2259" s="1">
        <f t="shared" ref="L2259" si="2156">SUM(L2260:L2261)</f>
        <v>0.29771149751226628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0.13118602840542701</v>
      </c>
      <c r="K2260" s="1" cm="1">
        <f t="array" ref="K2260">SUMPRODUCT(([2]OUT_FinalEnergyCons!$B$4:$B$10000="var_ncap")*1, (ISNUMBER(SEARCH("RH*-WHNGABR",[2]OUT_FinalEnergyCons!$A$4:$A$10000)))*1,[2]OUT_FinalEnergyCons!I$4:I$10000)</f>
        <v>7.6309827085520907E-2</v>
      </c>
      <c r="L2260" s="1" cm="1">
        <f t="array" ref="L2260">SUMPRODUCT(([2]OUT_FinalEnergyCons!$B$4:$B$10000="var_ncap")*1, (ISNUMBER(SEARCH("RH*-WHNGABR",[2]OUT_FinalEnergyCons!$A$4:$A$10000)))*1,[2]OUT_FinalEnergyCons!J$4:J$10000)</f>
        <v>2.0878057200571301E-2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7.3756041732510699E-2</v>
      </c>
      <c r="K2261" s="1" cm="1">
        <f t="array" ref="K2261">SUMPRODUCT(([2]OUT_FinalEnergyCons!$B$4:$B$10000="var_ncap")*1,ISNUMBER(SEARCH("RH*-WHngahp",[2]OUT_FinalEnergyCons!$A$4:$A$10000))*1,[2]OUT_FinalEnergyCons!I$4:I$10000)</f>
        <v>0.13760003335862001</v>
      </c>
      <c r="L2261" s="1" cm="1">
        <f t="array" ref="L2261">SUMPRODUCT(([2]OUT_FinalEnergyCons!$B$4:$B$10000="var_ncap")*1,ISNUMBER(SEARCH("RH*-WHngahp",[2]OUT_FinalEnergyCons!$A$4:$A$10000))*1,[2]OUT_FinalEnergyCons!J$4:J$10000)</f>
        <v>0.27683344031169499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3.6723402778051403E-2</v>
      </c>
      <c r="K2264" s="1">
        <f t="shared" si="2158"/>
        <v>4.4966690145018702E-2</v>
      </c>
      <c r="L2264" s="1">
        <f t="shared" si="2158"/>
        <v>4.2877169200349903E-2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3.6723402778051403E-2</v>
      </c>
      <c r="K2265" s="1" cm="1">
        <f t="array" ref="K2265">SUMPRODUCT(([2]OUT_FinalEnergyCons!$B$4:$B$10000="var_ncap")*1, (ISNUMBER(SEARCH("RH*-WHWODBR",[2]OUT_FinalEnergyCons!$A$4:$A$10000)))*1,[2]OUT_FinalEnergyCons!I$4:I$10000)</f>
        <v>4.4966690145018702E-2</v>
      </c>
      <c r="L2265" s="1" cm="1">
        <f t="array" ref="L2265">SUMPRODUCT(([2]OUT_FinalEnergyCons!$B$4:$B$10000="var_ncap")*1, (ISNUMBER(SEARCH("RH*-WHWODBR",[2]OUT_FinalEnergyCons!$A$4:$A$10000)))*1,[2]OUT_FinalEnergyCons!J$4:J$10000)</f>
        <v>4.2877169200349903E-2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9.9783446312073105E-3</v>
      </c>
      <c r="K2266" s="1">
        <f t="shared" si="2159"/>
        <v>6.3862597551864204E-3</v>
      </c>
      <c r="L2266" s="1">
        <f t="shared" si="2159"/>
        <v>1.29907534708116E-2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9.9783446312073105E-3</v>
      </c>
      <c r="K2267" s="1" cm="1">
        <f t="array" ref="K2267">SUMPRODUCT(([2]OUT_FinalEnergyCons!$B$4:$B$10000="var_ncap")*1, (ISNUMBER(SEARCH("RH*-WHPLTBR",[2]OUT_FinalEnergyCons!$A$4:$A$10000)))*1,[2]OUT_FinalEnergyCons!I$4:I$10000)</f>
        <v>6.3862597551864204E-3</v>
      </c>
      <c r="L2267" s="1" cm="1">
        <f t="array" ref="L2267">SUMPRODUCT(([2]OUT_FinalEnergyCons!$B$4:$B$10000="var_ncap")*1, (ISNUMBER(SEARCH("RH*-WHPLTBR",[2]OUT_FinalEnergyCons!$A$4:$A$10000)))*1,[2]OUT_FinalEnergyCons!J$4:J$10000)</f>
        <v>1.29907534708116E-2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0.16588092097431101</v>
      </c>
      <c r="K2268" s="1">
        <f t="shared" si="2163"/>
        <v>0.142280968789813</v>
      </c>
      <c r="L2268" s="1">
        <f t="shared" si="2163"/>
        <v>0.194609708646655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0.16588092097431101</v>
      </c>
      <c r="K2269" s="1" cm="1">
        <f t="array" ref="K2269">SUMPRODUCT(([2]OUT_FinalEnergyCons!$B$4:$B$10000="var_ncap")*1, (ISNUMBER(SEARCH("RH*-WHSOLBR",[2]OUT_FinalEnergyCons!$A$4:$A$10000)))*1,[2]OUT_FinalEnergyCons!I$4:I$10000)</f>
        <v>0.142280968789813</v>
      </c>
      <c r="L2269" s="1" cm="1">
        <f t="array" ref="L2269">SUMPRODUCT(([2]OUT_FinalEnergyCons!$B$4:$B$10000="var_ncap")*1, (ISNUMBER(SEARCH("RH*-WHSOLBR",[2]OUT_FinalEnergyCons!$A$4:$A$10000)))*1,[2]OUT_FinalEnergyCons!J$4:J$10000)</f>
        <v>0.194609708646655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2.2530063820388118</v>
      </c>
      <c r="K2272" s="17">
        <f t="shared" si="2165"/>
        <v>1.0172150827470932</v>
      </c>
      <c r="L2272" s="17">
        <f t="shared" ref="L2272" si="2166">SUM(L2273,L2276,L2279,L2283,L2285,L2287,L2289,L2291,L2293)</f>
        <v>1.4967547583434517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0.63347049256094001</v>
      </c>
      <c r="K2273" s="18">
        <f t="shared" si="2167"/>
        <v>0.40408892654109574</v>
      </c>
      <c r="L2273" s="18">
        <f t="shared" ref="L2273" si="2168">SUM(L2274:L2275)</f>
        <v>1.0288204594083061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0.44946873254017</v>
      </c>
      <c r="K2274" s="1" cm="1">
        <f t="array" ref="K2274">SUMPRODUCT(([2]OUT_FinalEnergyCons!$B$4:$B$10000="var_ncap")*1,  (ISNUMBER(SEARCH("ITOT-SWHELCBR",[2]OUT_FinalEnergyCons!$A$4:$A$10000)))*1,[2]OUT_FinalEnergyCons!I$4:I$10000)</f>
        <v>0.33604470855959701</v>
      </c>
      <c r="L2274" s="1" cm="1">
        <f t="array" ref="L2274">SUMPRODUCT(([2]OUT_FinalEnergyCons!$B$4:$B$10000="var_ncap")*1,  (ISNUMBER(SEARCH("ITOT-SWHELCBR",[2]OUT_FinalEnergyCons!$A$4:$A$10000)))*1,[2]OUT_FinalEnergyCons!J$4:J$10000)</f>
        <v>0.42792276187169198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0.18400176002077001</v>
      </c>
      <c r="K2275" s="1" cm="1">
        <f t="array" ref="K2275">SUMPRODUCT(([2]OUT_FinalEnergyCons!$B$4:$B$10000="var_ncap")*1,  (ISNUMBER(SEARCH("ITOT-SWHELCHP",[2]OUT_FinalEnergyCons!$A$4:$A$10000)))*1,[2]OUT_FinalEnergyCons!I$4:I$10000)</f>
        <v>6.8044217981498706E-2</v>
      </c>
      <c r="L2275" s="1" cm="1">
        <f t="array" ref="L2275">SUMPRODUCT(([2]OUT_FinalEnergyCons!$B$4:$B$10000="var_ncap")*1,  (ISNUMBER(SEARCH("ITOT-SWHELCHP",[2]OUT_FinalEnergyCons!$A$4:$A$10000)))*1,[2]OUT_FinalEnergyCons!J$4:J$10000)</f>
        <v>0.60089769753661404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0.17406944581780642</v>
      </c>
      <c r="K2276" s="18">
        <f t="shared" si="2169"/>
        <v>8.6166416383634791E-6</v>
      </c>
      <c r="L2276" s="18">
        <f t="shared" ref="L2276" si="2170">SUM(L2277:L2278)</f>
        <v>1.258186747786825E-6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0.174058563235819</v>
      </c>
      <c r="K2277" s="1" cm="1">
        <f t="array" ref="K2277">SUMPRODUCT(([2]OUT_FinalEnergyCons!$B$4:$B$10000="var_ncap")*1,  (ISNUMBER(SEARCH("ITOT-SWHLFOBR",[2]OUT_FinalEnergyCons!$A$4:$A$10000)))*1,[2]OUT_FinalEnergyCons!I$4:I$10000)</f>
        <v>7.1708016529402096E-6</v>
      </c>
      <c r="L2277" s="1" cm="1">
        <f t="array" ref="L2277">SUMPRODUCT(([2]OUT_FinalEnergyCons!$B$4:$B$10000="var_ncap")*1,  (ISNUMBER(SEARCH("ITOT-SWHLFOBR",[2]OUT_FinalEnergyCons!$A$4:$A$10000)))*1,[2]OUT_FinalEnergyCons!J$4:J$10000)</f>
        <v>8.8359488707875001E-7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1.08825819874154E-5</v>
      </c>
      <c r="K2278" s="1" cm="1">
        <f t="array" ref="K2278">SUMPRODUCT(([2]OUT_FinalEnergyCons!$B$4:$B$10000="var_ncap")*1,  (ISNUMBER(SEARCH("ITOT-SWHHFOBR",[2]OUT_FinalEnergyCons!$A$4:$A$10000)))*1,[2]OUT_FinalEnergyCons!I$4:I$10000)</f>
        <v>1.4458399854232701E-6</v>
      </c>
      <c r="L2278" s="1" cm="1">
        <f t="array" ref="L2278">SUMPRODUCT(([2]OUT_FinalEnergyCons!$B$4:$B$10000="var_ncap")*1,  (ISNUMBER(SEARCH("ITOT-SWHHFOBR",[2]OUT_FinalEnergyCons!$A$4:$A$10000)))*1,[2]OUT_FinalEnergyCons!J$4:J$10000)</f>
        <v>3.7459186070807501E-7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0.94935924960746099</v>
      </c>
      <c r="K2279" s="18">
        <f t="shared" si="2171"/>
        <v>0.3996176306838744</v>
      </c>
      <c r="L2279" s="18">
        <f t="shared" ref="L2279" si="2172">SUM(L2280:L2281)</f>
        <v>7.0751434019839618E-2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0.94935516761635297</v>
      </c>
      <c r="K2280" s="1" cm="1">
        <f t="array" ref="K2280">SUMPRODUCT(([2]OUT_FinalEnergyCons!$B$4:$B$10000="var_ncap")*1,  (ISNUMBER(SEARCH("ITOT-SWHNGA*BR",[2]OUT_FinalEnergyCons!$A$4:$A$10000)))*1,[2]OUT_FinalEnergyCons!I$4:I$10000)</f>
        <v>0.388034738401145</v>
      </c>
      <c r="L2280" s="1" cm="1">
        <f t="array" ref="L2280">SUMPRODUCT(([2]OUT_FinalEnergyCons!$B$4:$B$10000="var_ncap")*1,  (ISNUMBER(SEARCH("ITOT-SWHNGA*BR",[2]OUT_FinalEnergyCons!$A$4:$A$10000)))*1,[2]OUT_FinalEnergyCons!J$4:J$10000)</f>
        <v>6.9337727700973295E-2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4.0819911079871297E-6</v>
      </c>
      <c r="K2281" s="1" cm="1">
        <f t="array" ref="K2281">SUMPRODUCT(([2]OUT_FinalEnergyCons!$B$4:$B$10000="var_ncap")*1,  (ISNUMBER(SEARCH("ITOT-SWHNGAHP",[2]OUT_FinalEnergyCons!$A$4:$A$10000)))*1,[2]OUT_FinalEnergyCons!I$4:I$10000)</f>
        <v>1.15828922827294E-2</v>
      </c>
      <c r="L2281" s="1" cm="1">
        <f t="array" ref="L2281">SUMPRODUCT(([2]OUT_FinalEnergyCons!$B$4:$B$10000="var_ncap")*1,  (ISNUMBER(SEARCH("ITOT-SWHNGAHP",[2]OUT_FinalEnergyCons!$A$4:$A$10000)))*1,[2]OUT_FinalEnergyCons!J$4:J$10000)</f>
        <v>1.4137063188663201E-3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0.17433372175289999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5.8180425009120101E-2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0.28923733886690101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9.8149049689112805E-6</v>
      </c>
      <c r="K2283" s="1">
        <f t="shared" si="2173"/>
        <v>1.17393129553974E-6</v>
      </c>
      <c r="L2283" s="1">
        <f t="shared" si="2173"/>
        <v>1.3658246767032699E-6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9.8149049689112805E-6</v>
      </c>
      <c r="K2284" s="1" cm="1">
        <f t="array" ref="K2284">SUMPRODUCT(([2]OUT_FinalEnergyCons!$B$4:$B$10000="var_ncap")*1,  (ISNUMBER(SEARCH("ITOT-SWHCOA*BR",[2]OUT_FinalEnergyCons!$A$4:$A$10000)))*1,[2]OUT_FinalEnergyCons!I$4:I$10000)</f>
        <v>1.17393129553974E-6</v>
      </c>
      <c r="L2284" s="1" cm="1">
        <f t="array" ref="L2284">SUMPRODUCT(([2]OUT_FinalEnergyCons!$B$4:$B$10000="var_ncap")*1,  (ISNUMBER(SEARCH("ITOT-SWHCOA*BR",[2]OUT_FinalEnergyCons!$A$4:$A$10000)))*1,[2]OUT_FinalEnergyCons!J$4:J$10000)</f>
        <v>1.3658246767032699E-6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0.23722780611292801</v>
      </c>
      <c r="K2285" s="1">
        <f t="shared" si="2174"/>
        <v>9.4689391279991098E-2</v>
      </c>
      <c r="L2285" s="1">
        <f t="shared" si="2174"/>
        <v>0.17222161918336601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0.23722780611292801</v>
      </c>
      <c r="K2286" s="1" cm="1">
        <f t="array" ref="K2286">SUMPRODUCT(([2]OUT_FinalEnergyCons!$B$4:$B$10000="var_ncap")*1,  (ISNUMBER(SEARCH("ITOT-SWHWOD*BR",[2]OUT_FinalEnergyCons!$A$4:$A$10000)))*1,[2]OUT_FinalEnergyCons!I$4:I$10000)</f>
        <v>9.4689391279991098E-2</v>
      </c>
      <c r="L2286" s="1" cm="1">
        <f t="array" ref="L2286">SUMPRODUCT(([2]OUT_FinalEnergyCons!$B$4:$B$10000="var_ncap")*1,  (ISNUMBER(SEARCH("ITOT-SWHWOD*BR",[2]OUT_FinalEnergyCons!$A$4:$A$10000)))*1,[2]OUT_FinalEnergyCons!J$4:J$10000)</f>
        <v>0.17222161918336601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2.8821810778782E-2</v>
      </c>
      <c r="K2287" s="1">
        <f t="shared" si="2175"/>
        <v>1.2159492975186001E-2</v>
      </c>
      <c r="L2287" s="1">
        <f t="shared" si="2175"/>
        <v>1.9215275492286299E-2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2.8821810778782E-2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1.2159492975186001E-2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1.9215275492286299E-2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0.221375350909121</v>
      </c>
      <c r="K2289" s="1">
        <f t="shared" si="2176"/>
        <v>9.6907544473873397E-2</v>
      </c>
      <c r="L2289" s="1">
        <f t="shared" si="2176"/>
        <v>0.19715038214362901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0.221375350909121</v>
      </c>
      <c r="K2290" s="1" cm="1">
        <f t="array" ref="K2290">SUMPRODUCT(([2]OUT_FinalEnergyCons!$B$4:$B$10000="var_ncap")*1,  (ISNUMBER(SEARCH("ITOT-SWHWST*BR",[2]OUT_FinalEnergyCons!$A$4:$A$10000)))*1,[2]OUT_FinalEnergyCons!I$4:I$10000)</f>
        <v>9.6907544473873397E-2</v>
      </c>
      <c r="L2290" s="1" cm="1">
        <f t="array" ref="L2290">SUMPRODUCT(([2]OUT_FinalEnergyCons!$B$4:$B$10000="var_ncap")*1,  (ISNUMBER(SEARCH("ITOT-SWHWST*BR",[2]OUT_FinalEnergyCons!$A$4:$A$10000)))*1,[2]OUT_FinalEnergyCons!J$4:J$10000)</f>
        <v>0.19715038214362901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8.5411921277679902E-3</v>
      </c>
      <c r="K2291" s="1">
        <f t="shared" si="2177"/>
        <v>3.8782953346802301E-3</v>
      </c>
      <c r="L2291" s="1">
        <f t="shared" si="2177"/>
        <v>5.9916565480848802E-3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8.5411921277679902E-3</v>
      </c>
      <c r="K2292" s="1" cm="1">
        <f t="array" ref="K2292">SUMPRODUCT(([2]OUT_FinalEnergyCons!$B$4:$B$10000="var_ncap")*1, (ISNUMBER(SEARCH("ITOT-SWHSOLBR",[2]OUT_FinalEnergyCons!$A$4:$A$10000)))*1,[2]OUT_FinalEnergyCons!I$4:I$10000)</f>
        <v>3.8782953346802301E-3</v>
      </c>
      <c r="L2292" s="1" cm="1">
        <f t="array" ref="L2292">SUMPRODUCT(([2]OUT_FinalEnergyCons!$B$4:$B$10000="var_ncap")*1, (ISNUMBER(SEARCH("ITOT-SWHSOLBR",[2]OUT_FinalEnergyCons!$A$4:$A$10000)))*1,[2]OUT_FinalEnergyCons!J$4:J$10000)</f>
        <v>5.9916565480848802E-3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1.3121921903635399E-4</v>
      </c>
      <c r="K2293" s="1">
        <f t="shared" si="2178"/>
        <v>5.8640108854581801E-3</v>
      </c>
      <c r="L2293" s="1">
        <f t="shared" si="2178"/>
        <v>2.6013075365155102E-3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1.3121921903635399E-4</v>
      </c>
      <c r="K2294" s="1" cm="1">
        <f t="array" ref="K2294">SUMPRODUCT(([2]OUT_FinalEnergyCons!$B$4:$B$10000="var_ncap")*1, (ISNUMBER(SEARCH("ITOT-SWHH2BR",[2]OUT_FinalEnergyCons!$A$4:$A$10000)))*1,[2]OUT_FinalEnergyCons!I$4:I$10000)</f>
        <v>5.8640108854581801E-3</v>
      </c>
      <c r="L2294" s="1" cm="1">
        <f t="array" ref="L2294">SUMPRODUCT(([2]OUT_FinalEnergyCons!$B$4:$B$10000="var_ncap")*1, (ISNUMBER(SEARCH("ITOT-SWHH2BR",[2]OUT_FinalEnergyCons!$A$4:$A$10000)))*1,[2]OUT_FinalEnergyCons!J$4:J$10000)</f>
        <v>2.6013075365155102E-3</v>
      </c>
      <c r="N2294" s="1"/>
    </row>
    <row r="2295" spans="2:14" x14ac:dyDescent="0.35">
      <c r="B2295" s="9" t="str">
        <f>SPS4_SOC_Low!B1813</f>
        <v>SPS1</v>
      </c>
      <c r="C2295" s="9" t="str">
        <f>SPS4_SOC_Low!C1813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2.630444841722305</v>
      </c>
      <c r="K2295" s="17">
        <f t="shared" si="2179"/>
        <v>1.7498085110159494</v>
      </c>
      <c r="L2295" s="17">
        <f t="shared" ref="L2295" si="2180">SUM(L2296,L2299,L2301,L2305,L2307,L2309,L2311)</f>
        <v>2.250217134767813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0.51491809465701355</v>
      </c>
      <c r="K2296" s="1">
        <f t="shared" si="2183"/>
        <v>0.33080390679733707</v>
      </c>
      <c r="L2296" s="1">
        <f t="shared" ref="L2296" si="2184">SUM(L2297:L2298)</f>
        <v>0.8211020892163039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1.3676072443244499E-2</v>
      </c>
      <c r="K2297" s="1" cm="1">
        <f t="array" ref="K2297">SUMPRODUCT(([2]OUT_FinalEnergyCons!$B$4:$B$10000="var_ncap")*1, (ISNUMBER(SEARCH("SCOM-SHELCBR",[2]OUT_FinalEnergyCons!$A$4:$A$10000)))*1,[2]OUT_FinalEnergyCons!I$4:I$10000)</f>
        <v>1.32306771099961E-2</v>
      </c>
      <c r="L2297" s="1" cm="1">
        <f t="array" ref="L2297">SUMPRODUCT(([2]OUT_FinalEnergyCons!$B$4:$B$10000="var_ncap")*1, (ISNUMBER(SEARCH("SCOM-SHELCBR",[2]OUT_FinalEnergyCons!$A$4:$A$10000)))*1,[2]OUT_FinalEnergyCons!J$4:J$10000)</f>
        <v>6.1859098873259096E-3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0.50124202221376901</v>
      </c>
      <c r="K2298" s="1" cm="1">
        <f t="array" ref="K2298">SUMPRODUCT(([2]OUT_FinalEnergyCons!$B$4:$B$10000="var_ncap")*1, (ISNUMBER(SEARCH("SCOM-SHELCHP",[2]OUT_FinalEnergyCons!$A$4:$A$10000)))*1,[2]OUT_FinalEnergyCons!I$4:I$10000)</f>
        <v>0.31757322968734097</v>
      </c>
      <c r="L2298" s="1" cm="1">
        <f t="array" ref="L2298">SUMPRODUCT(([2]OUT_FinalEnergyCons!$B$4:$B$10000="var_ncap")*1, (ISNUMBER(SEARCH("SCOM-SHELCHP",[2]OUT_FinalEnergyCons!$A$4:$A$10000)))*1,[2]OUT_FinalEnergyCons!J$4:J$10000)</f>
        <v>0.81491617932897797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0.46581027221452898</v>
      </c>
      <c r="K2299" s="1">
        <f t="shared" si="2185"/>
        <v>0.331506286975364</v>
      </c>
      <c r="L2299" s="1">
        <f t="shared" si="2185"/>
        <v>1.9601544754658899E-7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0.46581027221452898</v>
      </c>
      <c r="K2300" s="1" cm="1">
        <f t="array" ref="K2300">SUMPRODUCT(([2]OUT_FinalEnergyCons!$B$4:$B$10000="var_ncap")*1,(ISNUMBER(SEARCH("SCOM-SHLFOBR",[2]OUT_FinalEnergyCons!$A$4:$A$10000)))*1,[2]OUT_FinalEnergyCons!I$4:I$10000)</f>
        <v>0.331506286975364</v>
      </c>
      <c r="L2300" s="1" cm="1">
        <f t="array" ref="L2300">SUMPRODUCT(([2]OUT_FinalEnergyCons!$B$4:$B$10000="var_ncap")*1,(ISNUMBER(SEARCH("SCOM-SHLFOBR",[2]OUT_FinalEnergyCons!$A$4:$A$10000)))*1,[2]OUT_FinalEnergyCons!J$4:J$10000)</f>
        <v>1.9601544754658899E-7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0.56802867565694726</v>
      </c>
      <c r="K2301" s="1">
        <f t="shared" si="2187"/>
        <v>0.8802144591302179</v>
      </c>
      <c r="L2301" s="1">
        <f t="shared" ref="L2301" si="2188">SUM(L2302:L2304)</f>
        <v>0.49037217298902541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0.46349762256353</v>
      </c>
      <c r="K2302" s="1" cm="1">
        <f t="array" ref="K2302">SUMPRODUCT(([2]OUT_FinalEnergyCons!$B$4:$B$10000="var_ncap")*1, (ISNUMBER(SEARCH("SCOM-SHNGABR",[2]OUT_FinalEnergyCons!$A$4:$A$10000)))*1,[2]OUT_FinalEnergyCons!I$4:I$10000)</f>
        <v>0.63697098077088898</v>
      </c>
      <c r="L2302" s="1" cm="1">
        <f t="array" ref="L2302">SUMPRODUCT(([2]OUT_FinalEnergyCons!$B$4:$B$10000="var_ncap")*1, (ISNUMBER(SEARCH("SCOM-SHNGABR",[2]OUT_FinalEnergyCons!$A$4:$A$10000)))*1,[2]OUT_FinalEnergyCons!J$4:J$10000)</f>
        <v>4.1440325430334102E-2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0.10452616307831</v>
      </c>
      <c r="K2303" s="1" cm="1">
        <f t="array" ref="K2303">SUMPRODUCT(([2]OUT_FinalEnergyCons!$B$4:$B$10000="var_ncap")*1, (ISNUMBER(SEARCH("SCOM-SHngahp",[2]OUT_FinalEnergyCons!$A$4:$A$10000)))*1,[2]OUT_FinalEnergyCons!I$4:I$10000)</f>
        <v>0.243236985783301</v>
      </c>
      <c r="L2303" s="1" cm="1">
        <f t="array" ref="L2303">SUMPRODUCT(([2]OUT_FinalEnergyCons!$B$4:$B$10000="var_ncap")*1, (ISNUMBER(SEARCH("SCOM-SHngahp",[2]OUT_FinalEnergyCons!$A$4:$A$10000)))*1,[2]OUT_FinalEnergyCons!J$4:J$10000)</f>
        <v>0.448928766613227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4.8900151073391296E-6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6.4925760278616704E-6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3.0809454642982401E-6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0.37078629008077701</v>
      </c>
      <c r="K2305" s="1">
        <f t="shared" si="2189"/>
        <v>0.10097671385862</v>
      </c>
      <c r="L2305" s="1">
        <f t="shared" si="2189"/>
        <v>0.168216798434319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0.37078629008077701</v>
      </c>
      <c r="K2306" s="1" cm="1">
        <f t="array" ref="K2306">SUMPRODUCT(([2]OUT_FinalEnergyCons!$B$4:$B$10000="var_ncap")*1, (ISNUMBER(SEARCH("SCOM-SHWODBR",[2]OUT_FinalEnergyCons!$A$4:$A$10000)))*1,[2]OUT_FinalEnergyCons!I$4:I$10000)</f>
        <v>0.10097671385862</v>
      </c>
      <c r="L2306" s="1" cm="1">
        <f t="array" ref="L2306">SUMPRODUCT(([2]OUT_FinalEnergyCons!$B$4:$B$10000="var_ncap")*1, (ISNUMBER(SEARCH("SCOM-SHWODBR",[2]OUT_FinalEnergyCons!$A$4:$A$10000)))*1,[2]OUT_FinalEnergyCons!J$4:J$10000)</f>
        <v>0.168216798434319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5.5197014966392198E-2</v>
      </c>
      <c r="K2307" s="1">
        <f t="shared" si="2190"/>
        <v>3.68469241680143E-2</v>
      </c>
      <c r="L2307" s="1">
        <f t="shared" si="2190"/>
        <v>6.0477488117442198E-2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5.5197014966392198E-2</v>
      </c>
      <c r="K2308" s="1" cm="1">
        <f t="array" ref="K2308">SUMPRODUCT(([2]OUT_FinalEnergyCons!$B$4:$B$10000="var_ncap")*1,(ISNUMBER(SEARCH("SCOM-SHPLTBR",[2]OUT_FinalEnergyCons!$A$4:$A$10000)))*1,[2]OUT_FinalEnergyCons!I$4:I$10000)</f>
        <v>3.68469241680143E-2</v>
      </c>
      <c r="L2308" s="1" cm="1">
        <f t="array" ref="L2308">SUMPRODUCT(([2]OUT_FinalEnergyCons!$B$4:$B$10000="var_ncap")*1,(ISNUMBER(SEARCH("SCOM-SHPLTBR",[2]OUT_FinalEnergyCons!$A$4:$A$10000)))*1,[2]OUT_FinalEnergyCons!J$4:J$10000)</f>
        <v>6.0477488117442198E-2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7.4450959410603895E-2</v>
      </c>
      <c r="K2309" s="1">
        <f t="shared" si="2191"/>
        <v>3.6437602254246103E-2</v>
      </c>
      <c r="L2309" s="1">
        <f t="shared" si="2191"/>
        <v>7.3933117593056194E-2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7.4450959410603895E-2</v>
      </c>
      <c r="K2310" s="1" cm="1">
        <f t="array" ref="K2310">SUMPRODUCT(([2]OUT_FinalEnergyCons!$B$4:$B$10000="var_ncap")*1, (ISNUMBER(SEARCH("SCOM-SHSOLBR",[2]OUT_FinalEnergyCons!$A$4:$A$10000)))*1,[2]OUT_FinalEnergyCons!I$4:I$10000)</f>
        <v>3.6437602254246103E-2</v>
      </c>
      <c r="L2310" s="1" cm="1">
        <f t="array" ref="L2310">SUMPRODUCT(([2]OUT_FinalEnergyCons!$B$4:$B$10000="var_ncap")*1, (ISNUMBER(SEARCH("SCOM-SHSOLBR",[2]OUT_FinalEnergyCons!$A$4:$A$10000)))*1,[2]OUT_FinalEnergyCons!J$4:J$10000)</f>
        <v>7.3933117593056194E-2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0.58125353473604202</v>
      </c>
      <c r="K2311" s="1">
        <f t="shared" si="2192"/>
        <v>3.3022617832149999E-2</v>
      </c>
      <c r="L2311" s="1">
        <f t="shared" si="2192"/>
        <v>0.63611527240221899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0.58125353473604202</v>
      </c>
      <c r="K2312" s="1" cm="1">
        <f t="array" ref="K2312">SUMPRODUCT(([2]OUT_FinalEnergyCons!$B$4:$B$10000="var_ncap")*1, (ISNUMBER(SEARCH("SCOM-SHH2BR",[2]OUT_FinalEnergyCons!$A$4:$A$10000)))*1,[2]OUT_FinalEnergyCons!I$4:I$10000)</f>
        <v>3.3022617832149999E-2</v>
      </c>
      <c r="L2312" s="1" cm="1">
        <f t="array" ref="L2312">SUMPRODUCT(([2]OUT_FinalEnergyCons!$B$4:$B$10000="var_ncap")*1, (ISNUMBER(SEARCH("SCOM-SHH2BR",[2]OUT_FinalEnergyCons!$A$4:$A$10000)))*1,[2]OUT_FinalEnergyCons!J$4:J$10000)</f>
        <v>0.63611527240221899</v>
      </c>
      <c r="N2312" s="1"/>
    </row>
    <row r="2313" spans="2:14" x14ac:dyDescent="0.35">
      <c r="B2313" s="5" t="str">
        <f>SPS4_SOC_Low!B2021</f>
        <v>SPS1</v>
      </c>
      <c r="C2313" s="5" t="str">
        <f>SPS4_SOC_Low!C2021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8.9748447008054428E-5</v>
      </c>
      <c r="K2313" s="3">
        <f t="shared" si="2193"/>
        <v>1.3451528470101943E-2</v>
      </c>
      <c r="L2313" s="3">
        <f t="shared" ref="L2313" si="2194">SUM(L2314,L2318,L2321)</f>
        <v>4.1154433483508931E-3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8.96150561264834E-5</v>
      </c>
      <c r="K2314" s="1" cm="1">
        <f t="array" ref="K2314">SUMPRODUCT(ISNUMBER(SEARCH("SUP_ELCH2*",[2]OUT_SyntheticFuels!$C$4:$C$1000))*1,("var_ncap"=[2]OUT_SyntheticFuels!$B$4:$B$1000)*1,[2]OUT_SyntheticFuels!J$4:J$1000)</f>
        <v>1.3451375640425542E-2</v>
      </c>
      <c r="L2314" s="1" cm="1">
        <f t="array" ref="L2314">SUMPRODUCT(ISNUMBER(SEARCH("SUP_ELCH2*",[2]OUT_SyntheticFuels!$C$4:$C$1000))*1,("var_ncap"=[2]OUT_SyntheticFuels!$B$4:$B$1000)*1,[2]OUT_SyntheticFuels!K$4:K$1000)</f>
        <v>4.0982890174245078E-3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8.7532287870138698E-5</v>
      </c>
      <c r="K2315" s="1">
        <f t="shared" si="2197"/>
        <v>1.33931817992927E-2</v>
      </c>
      <c r="L2315" s="1">
        <f t="shared" ref="L2315" si="2198">L2314-L2316-L2317</f>
        <v>4.0748537694170611E-3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2.0827682563446999E-6</v>
      </c>
      <c r="K2316" s="1" cm="1">
        <f t="array" ref="K2316">SUMPRODUCT(ISNUMBER(SEARCH("SUP_ELCH2*D",[2]OUT_SyntheticFuels!$C$4:$C$1000))*1,("var_ncap"=[2]OUT_SyntheticFuels!$B$4:$B$1000)*1,[2]OUT_SyntheticFuels!J$4:J$1000)</f>
        <v>1.7932481085597199E-5</v>
      </c>
      <c r="L2316" s="1" cm="1">
        <f t="array" ref="L2316">SUMPRODUCT(ISNUMBER(SEARCH("SUP_ELCH2*D",[2]OUT_SyntheticFuels!$C$4:$C$1000))*1,("var_ncap"=[2]OUT_SyntheticFuels!$B$4:$B$1000)*1,[2]OUT_SyntheticFuels!K$4:K$1000)</f>
        <v>2.0766228947414998E-6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4.02613600472445E-5</v>
      </c>
      <c r="L2317" s="1" cm="1">
        <f t="array" ref="L2317">SUMPRODUCT(ISNUMBER(SEARCH("SUP_ELCH2*SOEC*",[2]OUT_SyntheticFuels!$C$4:$C$1000))*1,("var_ncap"=[2]OUT_SyntheticFuels!$B$4:$B$1000)*1,[2]OUT_SyntheticFuels!K$4:K$1000)</f>
        <v>2.13586251127057E-5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1.3339088157103001E-7</v>
      </c>
      <c r="K2318" s="1">
        <f t="shared" si="2199"/>
        <v>1.52829676400526E-7</v>
      </c>
      <c r="L2318" s="1">
        <f t="shared" ref="L2318" si="2200">SUM(L2319:L2320)</f>
        <v>1.7154330926385699E-5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1.3339088157103001E-7</v>
      </c>
      <c r="K2319" s="1" cm="1">
        <f t="array" ref="K2319">SUMPRODUCT(ISNUMBER(SEARCH("SUP_NGAH2",[2]OUT_SyntheticFuels!$C$4:$C$1000))*1,("var_ncap"=[2]OUT_SyntheticFuels!$B$4:$B$1000)*1,[2]OUT_SyntheticFuels!J$4:J$1000)-K2320</f>
        <v>1.52829676400526E-7</v>
      </c>
      <c r="L2319" s="1" cm="1">
        <f t="array" ref="L2319">SUMPRODUCT(ISNUMBER(SEARCH("SUP_NGAH2",[2]OUT_SyntheticFuels!$C$4:$C$1000))*1,("var_ncap"=[2]OUT_SyntheticFuels!$B$4:$B$1000)*1,[2]OUT_SyntheticFuels!K$4:K$1000)-L2320</f>
        <v>1.7154330926385699E-5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8.8218811455322806E-8</v>
      </c>
      <c r="K2325" s="7" cm="1">
        <f t="array" ref="K2325">SUMPRODUCT(("CT_CWODBDS"=[2]OUT_SyntheticFuels!$C$4:$C$1000)*1,("var_ncap"=[2]OUT_SyntheticFuels!$B$4:$B$1000)*1,[2]OUT_SyntheticFuels!J$4:J$1000)</f>
        <v>7.5737384304931201E-8</v>
      </c>
      <c r="L2325" s="7" cm="1">
        <f t="array" ref="L2325">SUMPRODUCT(("CT_CWODBDS"=[2]OUT_SyntheticFuels!$C$4:$C$1000)*1,("var_ncap"=[2]OUT_SyntheticFuels!$B$4:$B$1000)*1,[2]OUT_SyntheticFuels!K$4:K$1000)</f>
        <v>2.7768558922554E-6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1.2046097624695799E-7</v>
      </c>
      <c r="K2327" s="7" cm="1">
        <f t="array" ref="K2327">SUMPRODUCT(("CT_CWODETH"=[2]OUT_SyntheticFuels!$C$4:$C$1000)*1,("var_ncap"=[2]OUT_SyntheticFuels!$B$4:$B$1000)*1,[2]OUT_SyntheticFuels!J$4:J$1000)</f>
        <v>9.612335004665921E-7</v>
      </c>
      <c r="L2327" s="7" cm="1">
        <f t="array" ref="L2327">SUMPRODUCT(("CT_CWODETH"=[2]OUT_SyntheticFuels!$C$4:$C$1000)*1,("var_ncap"=[2]OUT_SyntheticFuels!$B$4:$B$1000)*1,[2]OUT_SyntheticFuels!K$4:K$1000)</f>
        <v>1.16639876837515E-6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8.5949390899552599E-7</v>
      </c>
      <c r="K2329" s="7" cm="1">
        <f t="array" ref="K2329">SUMPRODUCT(("SUP_MNRBIO"=[2]OUT_SyntheticFuels!$C$4:$C$1000)*1,("var_ncap"=[2]OUT_SyntheticFuels!$B$4:$B$1000)*1,[2]OUT_SyntheticFuels!J$4:J$1000)</f>
        <v>7.6538995195217202E-2</v>
      </c>
      <c r="L2329" s="7" cm="1">
        <f t="array" ref="L2329">SUMPRODUCT(("SUP_MNRBIO"=[2]OUT_SyntheticFuels!$C$4:$C$1000)*1,("var_ncap"=[2]OUT_SyntheticFuels!$B$4:$B$1000)*1,[2]OUT_SyntheticFuels!K$4:K$1000)</f>
        <v>0.16705969244584401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0.116853904285058</v>
      </c>
      <c r="K2330" s="7" cm="1">
        <f t="array" ref="K2330">SUMPRODUCT(("SUP_WSTBIO"=[2]OUT_SyntheticFuels!$C$4:$C$1000)*1,("var_ncap"=[2]OUT_SyntheticFuels!$B$4:$B$1000)*1,[2]OUT_SyntheticFuels!J$4:J$1000)</f>
        <v>2.53349275300843E-2</v>
      </c>
      <c r="L2330" s="7" cm="1">
        <f t="array" ref="L2330">SUMPRODUCT(("SUP_WSTBIO"=[2]OUT_SyntheticFuels!$C$4:$C$1000)*1,("var_ncap"=[2]OUT_SyntheticFuels!$B$4:$B$1000)*1,[2]OUT_SyntheticFuels!K$4:K$1000)</f>
        <v>7.8857970173761394E-2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3.08399746283928E-6</v>
      </c>
      <c r="L2332" s="7" cm="1">
        <f t="array" ref="L2332">SUMPRODUCT(("SUP_WSTHTGBIO"=[2]OUT_SyntheticFuels!$C$4:$C$1000)*1,("var_ncap"=[2]OUT_SyntheticFuels!$B$4:$B$1000)*1,[2]OUT_SyntheticFuels!K$4:K$1000)</f>
        <v>2.1146116825296801E-8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1.6558741709658001E-6</v>
      </c>
      <c r="K2334" s="7" cm="1">
        <f t="array" ref="K2334">SUMPRODUCT(("SUP_WODBIO"=[2]OUT_SyntheticFuels!$C$4:$C$1000)*1,("var_ncap"=[2]OUT_SyntheticFuels!$B$4:$B$1000)*1,[2]OUT_SyntheticFuels!J$4:J$1000)</f>
        <v>1.1039711908823401E-6</v>
      </c>
      <c r="L2334" s="7" cm="1">
        <f t="array" ref="L2334">SUMPRODUCT(("SUP_WODBIO"=[2]OUT_SyntheticFuels!$C$4:$C$1000)*1,("var_ncap"=[2]OUT_SyntheticFuels!$B$4:$B$1000)*1,[2]OUT_SyntheticFuels!K$4:K$1000)</f>
        <v>1.05209364804665E-6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5.6345130784606302E-3</v>
      </c>
      <c r="K2336" s="7" cm="1">
        <f t="array" ref="K2336">SUMPRODUCT(("SUP_BIONGA"=[2]OUT_SyntheticFuels!$C$4:$C$1000)*1,("var_ncap"=[2]OUT_SyntheticFuels!$B$4:$B$1000)*1,[2]OUT_SyntheticFuels!J$4:J$1000)</f>
        <v>5.0108479738288803E-2</v>
      </c>
      <c r="L2336" s="7" cm="1">
        <f t="array" ref="L2336">SUMPRODUCT(("SUP_BIONGA"=[2]OUT_SyntheticFuels!$C$4:$C$1000)*1,("var_ncap"=[2]OUT_SyntheticFuels!$B$4:$B$1000)*1,[2]OUT_SyntheticFuels!K$4:K$1000)</f>
        <v>4.9097941964820799E-2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9.0256854361655303E-7</v>
      </c>
      <c r="K2337" s="7" cm="1">
        <f t="array" ref="K2337">SUMPRODUCT(("CT_CWODPLT"=[2]OUT_SyntheticFuels!$C$4:$C$1000)*1,("var_ncap"=[2]OUT_SyntheticFuels!$B$4:$B$1000)*1,[2]OUT_SyntheticFuels!J$4:J$1000)</f>
        <v>0.13242170385869301</v>
      </c>
      <c r="L2337" s="7" cm="1">
        <f t="array" ref="L2337">SUMPRODUCT(("CT_CWODPLT"=[2]OUT_SyntheticFuels!$C$4:$C$1000)*1,("var_ncap"=[2]OUT_SyntheticFuels!$B$4:$B$1000)*1,[2]OUT_SyntheticFuels!K$4:K$1000)</f>
        <v>0.113330457953743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1.6766367431634801E-7</v>
      </c>
      <c r="K2338" s="7" cm="1">
        <f t="array" ref="K2338">SUMPRODUCT(("SUP_H2NGA"=[2]OUT_SyntheticFuels!$C$4:$C$1000)*1,("var_ncap"=[2]OUT_SyntheticFuels!$B$4:$B$1000)*1,[2]OUT_SyntheticFuels!J$4:J$1000)</f>
        <v>9.2470961938513801E-8</v>
      </c>
      <c r="L2338" s="7" cm="1">
        <f t="array" ref="L2338">SUMPRODUCT(("SUP_H2NGA"=[2]OUT_SyntheticFuels!$C$4:$C$1000)*1,("var_ncap"=[2]OUT_SyntheticFuels!$B$4:$B$1000)*1,[2]OUT_SyntheticFuels!K$4:K$1000)</f>
        <v>8.4089664400638001E-8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2.96278330752097E-7</v>
      </c>
      <c r="K2339" s="7" cm="1">
        <f t="array" ref="K2339">SUMPRODUCT(("SUP_H2DSL"=[2]OUT_SyntheticFuels!$C$4:$C$1000)*1,("var_ncap"=[2]OUT_SyntheticFuels!$B$4:$B$1000)*1,[2]OUT_SyntheticFuels!J$4:J$1000)</f>
        <v>1.2578950907630399E-7</v>
      </c>
      <c r="L2339" s="7" cm="1">
        <f t="array" ref="L2339">SUMPRODUCT(("SUP_H2DSL"=[2]OUT_SyntheticFuels!$C$4:$C$1000)*1,("var_ncap"=[2]OUT_SyntheticFuels!$B$4:$B$1000)*1,[2]OUT_SyntheticFuels!K$4:K$1000)</f>
        <v>1.2654845673385001E-7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2.9459254317114402E-7</v>
      </c>
      <c r="K2340" s="7" cm="1">
        <f t="array" ref="K2340">SUMPRODUCT(("SUP_H2GSL"=[2]OUT_SyntheticFuels!$C$4:$C$1000)*1,("var_ncap"=[2]OUT_SyntheticFuels!$B$4:$B$1000)*1,[2]OUT_SyntheticFuels!J$4:J$1000)</f>
        <v>1.7585075229511999E-7</v>
      </c>
      <c r="L2340" s="7" cm="1">
        <f t="array" ref="L2340">SUMPRODUCT(("SUP_H2GSL"=[2]OUT_SyntheticFuels!$C$4:$C$1000)*1,("var_ncap"=[2]OUT_SyntheticFuels!$B$4:$B$1000)*1,[2]OUT_SyntheticFuels!K$4:K$1000)</f>
        <v>1.0374615758006299E-7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607.3856051912353</v>
      </c>
      <c r="H3" s="3">
        <f t="shared" si="0"/>
        <v>596.963785945685</v>
      </c>
    </row>
    <row r="4" spans="2:8" x14ac:dyDescent="0.35">
      <c r="B4" s="25" t="s">
        <v>1727</v>
      </c>
      <c r="C4" s="1">
        <f>SPS4_SOC_Low!F763</f>
        <v>142.21742137193101</v>
      </c>
      <c r="D4" s="1">
        <f>SPS4_SOC_Low!G763</f>
        <v>142.72239583602445</v>
      </c>
      <c r="E4" s="1">
        <f>SPS4_SOC_Low!H763</f>
        <v>148.56509218034034</v>
      </c>
      <c r="F4" s="1">
        <f>SPS4_SOC_Low!I763</f>
        <v>149.71092027584598</v>
      </c>
      <c r="G4" s="1">
        <f>SPS4_SOC_Low!J763</f>
        <v>150.61546429116595</v>
      </c>
      <c r="H4" s="1">
        <f>SPS4_SOC_Low!K763</f>
        <v>147.84726643298268</v>
      </c>
    </row>
    <row r="5" spans="2:8" x14ac:dyDescent="0.35">
      <c r="B5" s="25" t="s">
        <v>1728</v>
      </c>
      <c r="C5" s="1">
        <f>SPS4_SOC_Low!F882</f>
        <v>140.10108752733348</v>
      </c>
      <c r="D5" s="1">
        <f>SPS4_SOC_Low!G882</f>
        <v>139.66588167652515</v>
      </c>
      <c r="E5" s="1">
        <f>SPS4_SOC_Low!H882</f>
        <v>133.5131325007402</v>
      </c>
      <c r="F5" s="1">
        <f>SPS4_SOC_Low!I882</f>
        <v>128.68311789690688</v>
      </c>
      <c r="G5" s="1">
        <f>SPS4_SOC_Low!J882</f>
        <v>125.86149902036571</v>
      </c>
      <c r="H5" s="1">
        <f>SPS4_SOC_Low!K882</f>
        <v>122.99661370186112</v>
      </c>
    </row>
    <row r="6" spans="2:8" x14ac:dyDescent="0.35">
      <c r="B6" s="25" t="s">
        <v>1729</v>
      </c>
      <c r="C6" s="1">
        <f>SPS4_SOC_Low!F972</f>
        <v>219.91228261839149</v>
      </c>
      <c r="D6" s="1">
        <f>SPS4_SOC_Low!G972</f>
        <v>216.99271107214253</v>
      </c>
      <c r="E6" s="1">
        <f>SPS4_SOC_Low!H972</f>
        <v>220.35317449240327</v>
      </c>
      <c r="F6" s="1">
        <f>SPS4_SOC_Low!I972</f>
        <v>211.18258740720438</v>
      </c>
      <c r="G6" s="1">
        <f>SPS4_SOC_Low!J972</f>
        <v>206.82766445766038</v>
      </c>
      <c r="H6" s="1">
        <f>SPS4_SOC_Low!K972</f>
        <v>203.03099172848448</v>
      </c>
    </row>
    <row r="7" spans="2:8" x14ac:dyDescent="0.35">
      <c r="B7" s="25" t="s">
        <v>1730</v>
      </c>
      <c r="C7" s="1">
        <f>SPS4_SOC_Low!F1136+SPS4_SOC_Low!F1315+SPS4_SOC_Low!F1399+SPS4_SOC_Low!F1483+SPS4_SOC_Low!F1490+SPS4_SOC_Low!F1497+SPS4_SOC_Low!F1546+SPS4_SOC_Low!F1593+SPS4_SOC_Low!F1640</f>
        <v>213.74382113876101</v>
      </c>
      <c r="D7" s="1">
        <f>SPS4_SOC_Low!G1136+SPS4_SOC_Low!G1315+SPS4_SOC_Low!G1399+SPS4_SOC_Low!G1483+SPS4_SOC_Low!G1490+SPS4_SOC_Low!G1497+SPS4_SOC_Low!G1546+SPS4_SOC_Low!G1593+SPS4_SOC_Low!G1640</f>
        <v>204.45961033934043</v>
      </c>
      <c r="E7" s="1">
        <f>SPS4_SOC_Low!H1136+SPS4_SOC_Low!H1315+SPS4_SOC_Low!H1399+SPS4_SOC_Low!H1483+SPS4_SOC_Low!H1490+SPS4_SOC_Low!H1497+SPS4_SOC_Low!H1546+SPS4_SOC_Low!H1593+SPS4_SOC_Low!H1640</f>
        <v>188.81471452479838</v>
      </c>
      <c r="F7" s="1">
        <f>SPS4_SOC_Low!I1136+SPS4_SOC_Low!I1315+SPS4_SOC_Low!I1399+SPS4_SOC_Low!I1483+SPS4_SOC_Low!I1490+SPS4_SOC_Low!I1497+SPS4_SOC_Low!I1546+SPS4_SOC_Low!I1593+SPS4_SOC_Low!I1640</f>
        <v>148.23238990018501</v>
      </c>
      <c r="G7" s="1">
        <f>SPS4_SOC_Low!J1136+SPS4_SOC_Low!J1315+SPS4_SOC_Low!J1399+SPS4_SOC_Low!J1483+SPS4_SOC_Low!J1490+SPS4_SOC_Low!J1497+SPS4_SOC_Low!J1546+SPS4_SOC_Low!J1593+SPS4_SOC_Low!J1640</f>
        <v>124.08097742204322</v>
      </c>
      <c r="H7" s="1">
        <f>SPS4_SOC_Low!K1136+SPS4_SOC_Low!K1315+SPS4_SOC_Low!K1399+SPS4_SOC_Low!K1483+SPS4_SOC_Low!K1490+SPS4_SOC_Low!K1497+SPS4_SOC_Low!K1546+SPS4_SOC_Low!K1593+SPS4_SOC_Low!K1640</f>
        <v>123.08891408235672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486.16859938901285</v>
      </c>
      <c r="H8" s="3">
        <f t="shared" si="1"/>
        <v>441.90318360163025</v>
      </c>
    </row>
    <row r="9" spans="2:8" x14ac:dyDescent="0.35">
      <c r="B9" s="25" t="s">
        <v>1732</v>
      </c>
      <c r="C9" s="1">
        <f>SPS4_SOC_Low!F291+SPS4_SOC_Low!F409</f>
        <v>493.39818123662951</v>
      </c>
      <c r="D9" s="1">
        <f>SPS4_SOC_Low!G291+SPS4_SOC_Low!G409</f>
        <v>474.49247308353694</v>
      </c>
      <c r="E9" s="1">
        <f>SPS4_SOC_Low!H291+SPS4_SOC_Low!H409</f>
        <v>481.14070253490553</v>
      </c>
      <c r="F9" s="1">
        <f>SPS4_SOC_Low!I291+SPS4_SOC_Low!I409</f>
        <v>489.07483644749004</v>
      </c>
      <c r="G9" s="1">
        <f>SPS4_SOC_Low!J291+SPS4_SOC_Low!J409</f>
        <v>462.94853742721421</v>
      </c>
      <c r="H9" s="1">
        <f>SPS4_SOC_Low!K291+SPS4_SOC_Low!K409</f>
        <v>418.73928410484285</v>
      </c>
    </row>
    <row r="10" spans="2:8" x14ac:dyDescent="0.35">
      <c r="B10" s="25" t="s">
        <v>1733</v>
      </c>
      <c r="C10" s="1">
        <f>SPS4_SOC_Low!F590+SPS4_SOC_Low!F604+SPS4_SOC_Low!F644</f>
        <v>16.217753265353274</v>
      </c>
      <c r="D10" s="1">
        <f>SPS4_SOC_Low!G590+SPS4_SOC_Low!G604+SPS4_SOC_Low!G644</f>
        <v>24.701967179088101</v>
      </c>
      <c r="E10" s="1">
        <f>SPS4_SOC_Low!H590+SPS4_SOC_Low!H604+SPS4_SOC_Low!H644</f>
        <v>27.278264572351635</v>
      </c>
      <c r="F10" s="1">
        <f>SPS4_SOC_Low!I590+SPS4_SOC_Low!I604+SPS4_SOC_Low!I644</f>
        <v>23.233423766363838</v>
      </c>
      <c r="G10" s="1">
        <f>SPS4_SOC_Low!J590+SPS4_SOC_Low!J604+SPS4_SOC_Low!J644</f>
        <v>23.212343183217367</v>
      </c>
      <c r="H10" s="1">
        <f>SPS4_SOC_Low!K590+SPS4_SOC_Low!K604+SPS4_SOC_Low!K644</f>
        <v>23.027361185859512</v>
      </c>
    </row>
    <row r="11" spans="2:8" x14ac:dyDescent="0.35">
      <c r="B11" s="25" t="s">
        <v>1731</v>
      </c>
      <c r="C11" s="1">
        <f>SPS4_SOC_Low!F679</f>
        <v>3.7283020889651475E-3</v>
      </c>
      <c r="D11" s="1">
        <f>SPS4_SOC_Low!G679</f>
        <v>3.7478591047755958E-3</v>
      </c>
      <c r="E11" s="1">
        <f>SPS4_SOC_Low!H679</f>
        <v>3.6757241178569161E-3</v>
      </c>
      <c r="F11" s="1">
        <f>SPS4_SOC_Low!I679</f>
        <v>3.5620016459280658E-3</v>
      </c>
      <c r="G11" s="1">
        <f>SPS4_SOC_Low!J679</f>
        <v>7.718778581324681E-3</v>
      </c>
      <c r="H11" s="1">
        <f>SPS4_SOC_Low!K679</f>
        <v>0.13653831092790969</v>
      </c>
    </row>
    <row r="12" spans="2:8" x14ac:dyDescent="0.35">
      <c r="B12" s="25" t="s">
        <v>1734</v>
      </c>
      <c r="C12" s="1">
        <f>SPS4_SOC_Low!F1707</f>
        <v>0</v>
      </c>
      <c r="D12" s="1">
        <f>SPS4_SOC_Low!G1707</f>
        <v>0</v>
      </c>
      <c r="E12" s="1">
        <f>SPS4_SOC_Low!H1707</f>
        <v>0</v>
      </c>
      <c r="F12" s="1">
        <f>SPS4_SOC_Low!I1707</f>
        <v>0</v>
      </c>
      <c r="G12" s="1">
        <f>SPS4_SOC_Low!J1707</f>
        <v>0</v>
      </c>
      <c r="H12" s="1">
        <f>SPS4_SOC_Low!K1707</f>
        <v>0</v>
      </c>
    </row>
    <row r="13" spans="2:8" x14ac:dyDescent="0.35">
      <c r="B13" s="2" t="s">
        <v>1736</v>
      </c>
      <c r="C13" s="3">
        <f>SPS4_SOC_Low!F2+SPS4_SOC_Low!F20-SPS4_SOC_Low!F57</f>
        <v>962.31272231376033</v>
      </c>
      <c r="D13" s="3">
        <f>SPS4_SOC_Low!G2+SPS4_SOC_Low!G20-SPS4_SOC_Low!G57</f>
        <v>960.6792909938348</v>
      </c>
      <c r="E13" s="3">
        <f>SPS4_SOC_Low!H2+SPS4_SOC_Low!H20-SPS4_SOC_Low!H57</f>
        <v>913.07081825763214</v>
      </c>
      <c r="F13" s="3">
        <f>SPS4_SOC_Low!I2+SPS4_SOC_Low!I20-SPS4_SOC_Low!I57</f>
        <v>864.17176047983025</v>
      </c>
      <c r="G13" s="3">
        <f>SPS4_SOC_Low!J2+SPS4_SOC_Low!J20-SPS4_SOC_Low!J57</f>
        <v>809.56144443841958</v>
      </c>
      <c r="H13" s="3">
        <f>SPS4_SOC_Low!K2+SPS4_SOC_Low!K20-SPS4_SOC_Low!K57</f>
        <v>760.45564575277024</v>
      </c>
    </row>
    <row r="14" spans="2:8" x14ac:dyDescent="0.35">
      <c r="B14" s="25" t="s">
        <v>1737</v>
      </c>
      <c r="C14" s="1">
        <f>SPS4_SOC_Low!F2</f>
        <v>300.18602608171352</v>
      </c>
      <c r="D14" s="1">
        <f>SPS4_SOC_Low!G2</f>
        <v>295.45268847847308</v>
      </c>
      <c r="E14" s="1">
        <f>SPS4_SOC_Low!H2</f>
        <v>329.78473221508278</v>
      </c>
      <c r="F14" s="1">
        <f>SPS4_SOC_Low!I2</f>
        <v>369.92535541919341</v>
      </c>
      <c r="G14" s="1">
        <f>SPS4_SOC_Low!J2</f>
        <v>387.53851820893601</v>
      </c>
      <c r="H14" s="1">
        <f>SPS4_SOC_Low!K2</f>
        <v>407.01320944265456</v>
      </c>
    </row>
    <row r="15" spans="2:8" x14ac:dyDescent="0.35">
      <c r="B15" s="25" t="s">
        <v>19</v>
      </c>
      <c r="C15" s="1">
        <f>SPS4_SOC_Low!F20</f>
        <v>779.29670168180587</v>
      </c>
      <c r="D15" s="1">
        <f>SPS4_SOC_Low!G20</f>
        <v>700.84943638959157</v>
      </c>
      <c r="E15" s="1">
        <f>SPS4_SOC_Low!H20</f>
        <v>657.91151382754924</v>
      </c>
      <c r="F15" s="1">
        <f>SPS4_SOC_Low!I20</f>
        <v>553.0312341315248</v>
      </c>
      <c r="G15" s="1">
        <f>SPS4_SOC_Low!J20</f>
        <v>464.13446157469258</v>
      </c>
      <c r="H15" s="1">
        <f>SPS4_SOC_Low!K20</f>
        <v>373.10962239313795</v>
      </c>
    </row>
    <row r="16" spans="2:8" x14ac:dyDescent="0.35">
      <c r="B16" s="25" t="s">
        <v>24</v>
      </c>
      <c r="C16" s="1">
        <f>SPS4_SOC_Low!F57</f>
        <v>117.17000544975915</v>
      </c>
      <c r="D16" s="1">
        <f>SPS4_SOC_Low!G57</f>
        <v>35.622833874229897</v>
      </c>
      <c r="E16" s="1">
        <f>SPS4_SOC_Low!H57</f>
        <v>74.625427784999971</v>
      </c>
      <c r="F16" s="1">
        <f>SPS4_SOC_Low!I57</f>
        <v>58.784829070887952</v>
      </c>
      <c r="G16" s="1">
        <f>SPS4_SOC_Low!J57</f>
        <v>42.111535345208928</v>
      </c>
      <c r="H16" s="1">
        <f>SPS4_SOC_Low!K57</f>
        <v>19.667186083022276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62C4E793-D99A-4916-AA9D-7E57841BC80C}"/>
</file>

<file path=customXml/itemProps2.xml><?xml version="1.0" encoding="utf-8"?>
<ds:datastoreItem xmlns:ds="http://schemas.openxmlformats.org/officeDocument/2006/customXml" ds:itemID="{41561583-3C16-439D-A822-F5B30C0ADDE0}"/>
</file>

<file path=customXml/itemProps3.xml><?xml version="1.0" encoding="utf-8"?>
<ds:datastoreItem xmlns:ds="http://schemas.openxmlformats.org/officeDocument/2006/customXml" ds:itemID="{908007ED-BEFD-4BFB-B230-A1E185C73DB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SPS4_SOC_Low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