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2A51839-3973-42D2-A5B9-1384B5D3B545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SO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SPS4_SOC_Mid!$A$1:$K$2232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2" i="1" a="1"/>
  <c r="I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/>
  <c r="G1579" i="1" a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/>
  <c r="I1452" i="1" a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/>
  <c r="G1202" i="1" a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H398" i="1" s="1"/>
  <c r="H439" i="1" s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I96" i="1"/>
  <c r="H96" i="1"/>
  <c r="G96" i="1"/>
  <c r="G128" i="1" s="1"/>
  <c r="F96" i="1"/>
  <c r="F128" i="1" s="1"/>
  <c r="I95" i="1"/>
  <c r="H95" i="1"/>
  <c r="G95" i="1"/>
  <c r="F95" i="1"/>
  <c r="I94" i="1"/>
  <c r="I126" i="1" s="1"/>
  <c r="H94" i="1"/>
  <c r="H126" i="1" s="1"/>
  <c r="G94" i="1"/>
  <c r="G126" i="1" s="1"/>
  <c r="F94" i="1"/>
  <c r="F126" i="1" s="1"/>
  <c r="I93" i="1"/>
  <c r="H93" i="1"/>
  <c r="H125" i="1" s="1"/>
  <c r="G93" i="1"/>
  <c r="G125" i="1" s="1"/>
  <c r="F93" i="1"/>
  <c r="F125" i="1" s="1"/>
  <c r="I92" i="1"/>
  <c r="H92" i="1"/>
  <c r="H124" i="1" s="1"/>
  <c r="G92" i="1"/>
  <c r="F92" i="1"/>
  <c r="F124" i="1" s="1"/>
  <c r="I91" i="1"/>
  <c r="I319" i="1" s="1"/>
  <c r="I474" i="1" s="1"/>
  <c r="H91" i="1"/>
  <c r="H123" i="1" s="1"/>
  <c r="G91" i="1"/>
  <c r="F91" i="1"/>
  <c r="F123" i="1" s="1"/>
  <c r="I90" i="1"/>
  <c r="H90" i="1"/>
  <c r="H122" i="1" s="1"/>
  <c r="G90" i="1"/>
  <c r="F90" i="1"/>
  <c r="I89" i="1"/>
  <c r="H89" i="1"/>
  <c r="H121" i="1" s="1"/>
  <c r="G89" i="1"/>
  <c r="G121" i="1" s="1"/>
  <c r="F89" i="1"/>
  <c r="F121" i="1" s="1"/>
  <c r="I88" i="1"/>
  <c r="H88" i="1"/>
  <c r="H120" i="1" s="1"/>
  <c r="G88" i="1"/>
  <c r="G120" i="1" s="1"/>
  <c r="F88" i="1"/>
  <c r="F120" i="1" s="1"/>
  <c r="I87" i="1"/>
  <c r="H87" i="1"/>
  <c r="H119" i="1" s="1"/>
  <c r="G87" i="1"/>
  <c r="G119" i="1" s="1"/>
  <c r="F87" i="1"/>
  <c r="I86" i="1"/>
  <c r="I118" i="1" s="1"/>
  <c r="H86" i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G300" i="1" l="1"/>
  <c r="G413" i="1" s="1"/>
  <c r="I301" i="1"/>
  <c r="I465" i="1" s="1"/>
  <c r="H363" i="1"/>
  <c r="H504" i="1" s="1"/>
  <c r="H324" i="1"/>
  <c r="H479" i="1" s="1"/>
  <c r="H317" i="1"/>
  <c r="H472" i="1" s="1"/>
  <c r="I321" i="1"/>
  <c r="I476" i="1" s="1"/>
  <c r="I364" i="1"/>
  <c r="F300" i="1"/>
  <c r="F413" i="1" s="1"/>
  <c r="H399" i="1"/>
  <c r="H519" i="1" s="1"/>
  <c r="I399" i="1"/>
  <c r="I519" i="1" s="1"/>
  <c r="I899" i="1"/>
  <c r="H386" i="1"/>
  <c r="H517" i="1" s="1"/>
  <c r="F325" i="1"/>
  <c r="F480" i="1" s="1"/>
  <c r="I382" i="1"/>
  <c r="I513" i="1" s="1"/>
  <c r="F317" i="1"/>
  <c r="F472" i="1" s="1"/>
  <c r="G320" i="1"/>
  <c r="G475" i="1" s="1"/>
  <c r="H128" i="1"/>
  <c r="G899" i="1"/>
  <c r="I241" i="1"/>
  <c r="I316" i="1" s="1"/>
  <c r="I471" i="1" s="1"/>
  <c r="I470" i="1" s="1"/>
  <c r="F384" i="1"/>
  <c r="F515" i="1" s="1"/>
  <c r="G399" i="1"/>
  <c r="G519" i="1" s="1"/>
  <c r="I318" i="1"/>
  <c r="I473" i="1" s="1"/>
  <c r="I323" i="1"/>
  <c r="I478" i="1" s="1"/>
  <c r="I324" i="1"/>
  <c r="I479" i="1" s="1"/>
  <c r="I386" i="1"/>
  <c r="I517" i="1" s="1"/>
  <c r="G364" i="1"/>
  <c r="G274" i="1"/>
  <c r="G363" i="1" s="1"/>
  <c r="G504" i="1" s="1"/>
  <c r="I128" i="1"/>
  <c r="H300" i="1"/>
  <c r="H413" i="1" s="1"/>
  <c r="G315" i="1"/>
  <c r="G420" i="1" s="1"/>
  <c r="I300" i="1"/>
  <c r="I413" i="1" s="1"/>
  <c r="I317" i="1"/>
  <c r="I472" i="1" s="1"/>
  <c r="H315" i="1"/>
  <c r="H420" i="1" s="1"/>
  <c r="F301" i="1"/>
  <c r="F465" i="1" s="1"/>
  <c r="F398" i="1"/>
  <c r="F439" i="1" s="1"/>
  <c r="F324" i="1"/>
  <c r="F479" i="1" s="1"/>
  <c r="F363" i="1"/>
  <c r="F504" i="1" s="1"/>
  <c r="G301" i="1"/>
  <c r="G465" i="1" s="1"/>
  <c r="H301" i="1"/>
  <c r="H465" i="1" s="1"/>
  <c r="F400" i="1"/>
  <c r="F520" i="1" s="1"/>
  <c r="I384" i="1"/>
  <c r="I515" i="1" s="1"/>
  <c r="G325" i="1"/>
  <c r="G480" i="1" s="1"/>
  <c r="F380" i="1"/>
  <c r="F437" i="1" s="1"/>
  <c r="F385" i="1"/>
  <c r="F516" i="1" s="1"/>
  <c r="H400" i="1"/>
  <c r="H520" i="1" s="1"/>
  <c r="G319" i="1"/>
  <c r="G474" i="1" s="1"/>
  <c r="G324" i="1"/>
  <c r="G479" i="1" s="1"/>
  <c r="G380" i="1"/>
  <c r="G437" i="1" s="1"/>
  <c r="G385" i="1"/>
  <c r="G516" i="1" s="1"/>
  <c r="G314" i="1"/>
  <c r="G419" i="1" s="1"/>
  <c r="H726" i="1" a="1"/>
  <c r="H726" i="1" s="1"/>
  <c r="H728" i="1" s="1" a="1"/>
  <c r="H728" i="1" s="1"/>
  <c r="I314" i="1"/>
  <c r="I419" i="1" s="1"/>
  <c r="F361" i="1"/>
  <c r="F428" i="1" s="1"/>
  <c r="H325" i="1"/>
  <c r="H480" i="1" s="1"/>
  <c r="F386" i="1"/>
  <c r="F517" i="1" s="1"/>
  <c r="I362" i="1"/>
  <c r="I429" i="1" s="1"/>
  <c r="H902" i="1"/>
  <c r="F318" i="1"/>
  <c r="F473" i="1" s="1"/>
  <c r="F323" i="1"/>
  <c r="F478" i="1" s="1"/>
  <c r="F364" i="1"/>
  <c r="I380" i="1"/>
  <c r="I437" i="1" s="1"/>
  <c r="I385" i="1"/>
  <c r="I516" i="1" s="1"/>
  <c r="G386" i="1"/>
  <c r="G517" i="1" s="1"/>
  <c r="G400" i="1"/>
  <c r="G520" i="1" s="1"/>
  <c r="F399" i="1"/>
  <c r="F519" i="1" s="1"/>
  <c r="G318" i="1"/>
  <c r="G473" i="1" s="1"/>
  <c r="G323" i="1"/>
  <c r="G478" i="1" s="1"/>
  <c r="I400" i="1"/>
  <c r="I520" i="1" s="1"/>
  <c r="H323" i="1"/>
  <c r="H478" i="1" s="1"/>
  <c r="F382" i="1"/>
  <c r="F513" i="1" s="1"/>
  <c r="F314" i="1"/>
  <c r="F419" i="1" s="1"/>
  <c r="H382" i="1"/>
  <c r="H513" i="1" s="1"/>
  <c r="H314" i="1"/>
  <c r="H419" i="1" s="1"/>
  <c r="H318" i="1"/>
  <c r="H473" i="1" s="1"/>
  <c r="F315" i="1"/>
  <c r="F420" i="1" s="1"/>
  <c r="F319" i="1"/>
  <c r="F474" i="1" s="1"/>
  <c r="H384" i="1"/>
  <c r="H515" i="1" s="1"/>
  <c r="H319" i="1"/>
  <c r="H474" i="1" s="1"/>
  <c r="F726" i="1" a="1"/>
  <c r="F726" i="1" s="1"/>
  <c r="F728" i="1" s="1" a="1"/>
  <c r="F728" i="1" s="1"/>
  <c r="H380" i="1"/>
  <c r="H437" i="1" s="1"/>
  <c r="F320" i="1"/>
  <c r="F475" i="1" s="1"/>
  <c r="I315" i="1"/>
  <c r="I420" i="1" s="1"/>
  <c r="I320" i="1"/>
  <c r="I475" i="1" s="1"/>
  <c r="I325" i="1"/>
  <c r="I480" i="1" s="1"/>
  <c r="G384" i="1"/>
  <c r="G515" i="1" s="1"/>
  <c r="G398" i="1"/>
  <c r="G439" i="1" s="1"/>
  <c r="H320" i="1"/>
  <c r="H475" i="1" s="1"/>
  <c r="I122" i="1"/>
  <c r="G321" i="1"/>
  <c r="G476" i="1" s="1"/>
  <c r="I398" i="1"/>
  <c r="I439" i="1" s="1"/>
  <c r="H385" i="1"/>
  <c r="H516" i="1" s="1"/>
  <c r="I322" i="1"/>
  <c r="I477" i="1" s="1"/>
  <c r="I786" i="1"/>
  <c r="I787" i="1" s="1"/>
  <c r="I783" i="1"/>
  <c r="H903" i="1"/>
  <c r="H925" i="1"/>
  <c r="H924" i="1" s="1"/>
  <c r="G283" i="1"/>
  <c r="G382" i="1" s="1"/>
  <c r="G513" i="1" s="1"/>
  <c r="G383" i="1"/>
  <c r="G514" i="1" s="1"/>
  <c r="F786" i="1"/>
  <c r="F787" i="1" s="1"/>
  <c r="F783" i="1"/>
  <c r="I903" i="1"/>
  <c r="I902" i="1"/>
  <c r="I925" i="1"/>
  <c r="I924" i="1" s="1"/>
  <c r="G786" i="1"/>
  <c r="G787" i="1" s="1"/>
  <c r="G783" i="1"/>
  <c r="F895" i="1"/>
  <c r="F903" i="1" s="1"/>
  <c r="F925" i="1"/>
  <c r="F924" i="1" s="1"/>
  <c r="H383" i="1"/>
  <c r="H514" i="1" s="1"/>
  <c r="G903" i="1"/>
  <c r="G902" i="1"/>
  <c r="G925" i="1"/>
  <c r="G924" i="1" s="1"/>
  <c r="F383" i="1"/>
  <c r="F514" i="1" s="1"/>
  <c r="H786" i="1"/>
  <c r="H787" i="1" s="1"/>
  <c r="H783" i="1"/>
  <c r="I121" i="1"/>
  <c r="I383" i="1"/>
  <c r="I514" i="1" s="1"/>
  <c r="I742" i="1" a="1"/>
  <c r="I742" i="1" s="1"/>
  <c r="I744" i="1" s="1" a="1"/>
  <c r="I744" i="1" s="1"/>
  <c r="F122" i="1"/>
  <c r="F321" i="1"/>
  <c r="F476" i="1" s="1"/>
  <c r="H364" i="1"/>
  <c r="I125" i="1"/>
  <c r="I141" i="1" a="1"/>
  <c r="I141" i="1" s="1"/>
  <c r="H321" i="1"/>
  <c r="H476" i="1" s="1"/>
  <c r="I120" i="1"/>
  <c r="G122" i="1"/>
  <c r="H899" i="1"/>
  <c r="F129" i="1"/>
  <c r="F322" i="1"/>
  <c r="F477" i="1" s="1"/>
  <c r="G123" i="1"/>
  <c r="G322" i="1"/>
  <c r="G477" i="1" s="1"/>
  <c r="G726" i="1" a="1"/>
  <c r="G726" i="1" s="1"/>
  <c r="G728" i="1" s="1" a="1"/>
  <c r="G728" i="1" s="1"/>
  <c r="H118" i="1"/>
  <c r="G317" i="1"/>
  <c r="G472" i="1" s="1"/>
  <c r="H322" i="1"/>
  <c r="H477" i="1" s="1"/>
  <c r="F119" i="1"/>
  <c r="F241" i="1"/>
  <c r="F316" i="1" s="1"/>
  <c r="F471" i="1" s="1"/>
  <c r="G361" i="1"/>
  <c r="G428" i="1" s="1"/>
  <c r="I726" i="1" a="1"/>
  <c r="I726" i="1" s="1"/>
  <c r="I728" i="1" s="1" a="1"/>
  <c r="I728" i="1" s="1"/>
  <c r="I123" i="1"/>
  <c r="I363" i="1"/>
  <c r="I504" i="1" s="1"/>
  <c r="G124" i="1"/>
  <c r="G241" i="1"/>
  <c r="G316" i="1" s="1"/>
  <c r="G471" i="1" s="1"/>
  <c r="H361" i="1"/>
  <c r="H428" i="1" s="1"/>
  <c r="H241" i="1"/>
  <c r="H316" i="1" s="1"/>
  <c r="H471" i="1" s="1"/>
  <c r="I361" i="1"/>
  <c r="I428" i="1" s="1"/>
  <c r="I119" i="1"/>
  <c r="I124" i="1"/>
  <c r="F362" i="1"/>
  <c r="F429" i="1" s="1"/>
  <c r="G362" i="1"/>
  <c r="G429" i="1" s="1"/>
  <c r="H362" i="1"/>
  <c r="H429" i="1" s="1"/>
  <c r="F742" i="1" a="1"/>
  <c r="F742" i="1" s="1"/>
  <c r="F744" i="1" s="1" a="1"/>
  <c r="F744" i="1" s="1"/>
  <c r="G742" i="1" a="1"/>
  <c r="G742" i="1" s="1"/>
  <c r="G744" i="1" s="1" a="1"/>
  <c r="G744" i="1" s="1"/>
  <c r="H742" i="1" a="1"/>
  <c r="H742" i="1" s="1"/>
  <c r="H744" i="1" s="1" a="1"/>
  <c r="H744" i="1" s="1"/>
  <c r="I310" i="1" l="1"/>
  <c r="F902" i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L1693" i="1" a="1"/>
  <c r="L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916" i="1" a="1"/>
  <c r="J1916" i="1" s="1"/>
  <c r="L1918" i="1" a="1"/>
  <c r="L1918" i="1" s="1"/>
  <c r="K1917" i="1" a="1"/>
  <c r="K1917" i="1" s="1"/>
  <c r="J1917" i="1" a="1"/>
  <c r="J1917" i="1" s="1"/>
  <c r="L1910" i="1" a="1"/>
  <c r="L1910" i="1" s="1"/>
  <c r="L1911" i="1" a="1"/>
  <c r="L1911" i="1" s="1"/>
  <c r="K1914" i="1" a="1"/>
  <c r="K1914" i="1" s="1"/>
  <c r="J1911" i="1" a="1"/>
  <c r="J1911" i="1" s="1"/>
  <c r="J1912" i="1" a="1"/>
  <c r="J1912" i="1" s="1"/>
  <c r="K1913" i="1" a="1"/>
  <c r="K1913" i="1" s="1"/>
  <c r="L1916" i="1" a="1"/>
  <c r="L1916" i="1" s="1"/>
  <c r="L1912" i="1" a="1"/>
  <c r="L1912" i="1" s="1"/>
  <c r="K1911" i="1" a="1"/>
  <c r="K1911" i="1" s="1"/>
  <c r="K1918" i="1" a="1"/>
  <c r="K1918" i="1" s="1"/>
  <c r="J1918" i="1" a="1"/>
  <c r="J1918" i="1" s="1"/>
  <c r="L1915" i="1" a="1"/>
  <c r="L1915" i="1" s="1"/>
  <c r="L1917" i="1" a="1"/>
  <c r="L1917" i="1" s="1"/>
  <c r="K1916" i="1" a="1"/>
  <c r="K1916" i="1" s="1"/>
  <c r="L1913" i="1" a="1"/>
  <c r="L1913" i="1" s="1"/>
  <c r="K1915" i="1" a="1"/>
  <c r="K1915" i="1" s="1"/>
  <c r="L1914" i="1" a="1"/>
  <c r="L1914" i="1" s="1"/>
  <c r="J1915" i="1" a="1"/>
  <c r="J1915" i="1" s="1"/>
  <c r="J1913" i="1" a="1"/>
  <c r="J1913" i="1" s="1"/>
  <c r="K1912" i="1" a="1"/>
  <c r="K1912" i="1" s="1"/>
  <c r="K1910" i="1" a="1"/>
  <c r="K1910" i="1" s="1"/>
  <c r="J1914" i="1" a="1"/>
  <c r="J1914" i="1" s="1"/>
  <c r="L1908" i="1" a="1"/>
  <c r="L1908" i="1" s="1"/>
  <c r="K1905" i="1" a="1"/>
  <c r="K1905" i="1" s="1"/>
  <c r="K1908" i="1" a="1"/>
  <c r="K1908" i="1" s="1"/>
  <c r="K1907" i="1" a="1"/>
  <c r="K1907" i="1" s="1"/>
  <c r="L1904" i="1" a="1"/>
  <c r="L1904" i="1" s="1"/>
  <c r="L1905" i="1" a="1"/>
  <c r="L1905" i="1" s="1"/>
  <c r="J1907" i="1" a="1"/>
  <c r="J1907" i="1" s="1"/>
  <c r="K1906" i="1" a="1"/>
  <c r="K1906" i="1" s="1"/>
  <c r="J1908" i="1" a="1"/>
  <c r="J1908" i="1" s="1"/>
  <c r="J1906" i="1" a="1"/>
  <c r="J1906" i="1" s="1"/>
  <c r="J1910" i="1" a="1"/>
  <c r="J1910" i="1" s="1"/>
  <c r="K1904" i="1" a="1"/>
  <c r="K1904" i="1" s="1"/>
  <c r="L1909" i="1" a="1"/>
  <c r="L1909" i="1" s="1"/>
  <c r="K1909" i="1" a="1"/>
  <c r="K1909" i="1" s="1"/>
  <c r="J1909" i="1" a="1"/>
  <c r="J1909" i="1" s="1"/>
  <c r="L1907" i="1" a="1"/>
  <c r="L1907" i="1" s="1"/>
  <c r="L1906" i="1" a="1"/>
  <c r="L1906" i="1" s="1"/>
  <c r="J1905" i="1" a="1"/>
  <c r="J1905" i="1" s="1"/>
  <c r="J1904" i="1" a="1"/>
  <c r="J1904" i="1" s="1"/>
  <c r="L1935" i="1" a="1"/>
  <c r="L1935" i="1" s="1"/>
  <c r="J1937" i="1" a="1"/>
  <c r="J1937" i="1" s="1"/>
  <c r="J1936" i="1" a="1"/>
  <c r="J1936" i="1" s="1"/>
  <c r="K1936" i="1" a="1"/>
  <c r="K1936" i="1" s="1"/>
  <c r="K1935" i="1" a="1"/>
  <c r="K1935" i="1" s="1"/>
  <c r="L1936" i="1" a="1"/>
  <c r="L1936" i="1" s="1"/>
  <c r="L1929" i="1" a="1"/>
  <c r="L1929" i="1" s="1"/>
  <c r="K1934" i="1" a="1"/>
  <c r="K1934" i="1" s="1"/>
  <c r="J1930" i="1" a="1"/>
  <c r="J1930" i="1" s="1"/>
  <c r="L1928" i="1" a="1"/>
  <c r="L1928" i="1" s="1"/>
  <c r="L1930" i="1" a="1"/>
  <c r="L1930" i="1" s="1"/>
  <c r="L1933" i="1" a="1"/>
  <c r="L1933" i="1" s="1"/>
  <c r="J1933" i="1" a="1"/>
  <c r="J1933" i="1" s="1"/>
  <c r="K1932" i="1" a="1"/>
  <c r="K1932" i="1" s="1"/>
  <c r="J1931" i="1" a="1"/>
  <c r="J1931" i="1" s="1"/>
  <c r="J1928" i="1" a="1"/>
  <c r="J1928" i="1" s="1"/>
  <c r="L1931" i="1" a="1"/>
  <c r="L1931" i="1" s="1"/>
  <c r="K1928" i="1" a="1"/>
  <c r="K1928" i="1" s="1"/>
  <c r="K1927" i="1" a="1"/>
  <c r="K1927" i="1" s="1"/>
  <c r="J1935" i="1" a="1"/>
  <c r="J1935" i="1" s="1"/>
  <c r="J1927" i="1" a="1"/>
  <c r="J1927" i="1" s="1"/>
  <c r="J1929" i="1" a="1"/>
  <c r="J1929" i="1" s="1"/>
  <c r="L1927" i="1" a="1"/>
  <c r="L1927" i="1" s="1"/>
  <c r="K1931" i="1" a="1"/>
  <c r="K1931" i="1" s="1"/>
  <c r="L1934" i="1" a="1"/>
  <c r="L1934" i="1" s="1"/>
  <c r="K1929" i="1" a="1"/>
  <c r="K1929" i="1" s="1"/>
  <c r="K1933" i="1" a="1"/>
  <c r="K1933" i="1" s="1"/>
  <c r="L1932" i="1" a="1"/>
  <c r="L1932" i="1" s="1"/>
  <c r="J1932" i="1" a="1"/>
  <c r="J1932" i="1" s="1"/>
  <c r="J1934" i="1" a="1"/>
  <c r="J1934" i="1" s="1"/>
  <c r="K1930" i="1" a="1"/>
  <c r="K1930" i="1" s="1"/>
  <c r="J1926" i="1" a="1"/>
  <c r="J1926" i="1" s="1"/>
  <c r="J1925" i="1" a="1"/>
  <c r="J1925" i="1" s="1"/>
  <c r="J1922" i="1" a="1"/>
  <c r="J1922" i="1" s="1"/>
  <c r="L1919" i="1" a="1"/>
  <c r="L1919" i="1" s="1"/>
  <c r="L1924" i="1" a="1"/>
  <c r="L1924" i="1" s="1"/>
  <c r="J1923" i="1" a="1"/>
  <c r="J1923" i="1" s="1"/>
  <c r="L1922" i="1" a="1"/>
  <c r="L1922" i="1" s="1"/>
  <c r="J1920" i="1" a="1"/>
  <c r="J1920" i="1" s="1"/>
  <c r="L1926" i="1" a="1"/>
  <c r="L1926" i="1" s="1"/>
  <c r="L1920" i="1" a="1"/>
  <c r="L1920" i="1" s="1"/>
  <c r="L1921" i="1" a="1"/>
  <c r="L1921" i="1" s="1"/>
  <c r="K1919" i="1" a="1"/>
  <c r="K1919" i="1" s="1"/>
  <c r="K1923" i="1" a="1"/>
  <c r="K1923" i="1" s="1"/>
  <c r="J1921" i="1" a="1"/>
  <c r="J1921" i="1" s="1"/>
  <c r="K1921" i="1" a="1"/>
  <c r="K1921" i="1" s="1"/>
  <c r="K1925" i="1" a="1"/>
  <c r="K1925" i="1" s="1"/>
  <c r="J1924" i="1" a="1"/>
  <c r="J1924" i="1" s="1"/>
  <c r="L1923" i="1" a="1"/>
  <c r="L1923" i="1" s="1"/>
  <c r="K1926" i="1" a="1"/>
  <c r="K1926" i="1" s="1"/>
  <c r="K1920" i="1" a="1"/>
  <c r="K1920" i="1" s="1"/>
  <c r="L1925" i="1" a="1"/>
  <c r="L1925" i="1" s="1"/>
  <c r="K1924" i="1" a="1"/>
  <c r="K1924" i="1" s="1"/>
  <c r="K1922" i="1" a="1"/>
  <c r="K1922" i="1" s="1"/>
  <c r="J1919" i="1" a="1"/>
  <c r="J1919" i="1" s="1"/>
  <c r="K2010" i="1" a="1"/>
  <c r="K2010" i="1" s="1"/>
  <c r="J2011" i="1" a="1"/>
  <c r="J2011" i="1" s="1"/>
  <c r="L2006" i="1" a="1"/>
  <c r="L2006" i="1" s="1"/>
  <c r="L2007" i="1" s="1" a="1"/>
  <c r="L2007" i="1" s="1"/>
  <c r="K2008" i="1" a="1"/>
  <c r="K2008" i="1" s="1"/>
  <c r="K2009" i="1" s="1" a="1"/>
  <c r="K2009" i="1" s="1"/>
  <c r="L2011" i="1" a="1"/>
  <c r="L2011" i="1" s="1"/>
  <c r="J2010" i="1" a="1"/>
  <c r="J2010" i="1" s="1"/>
  <c r="L2010" i="1" a="1"/>
  <c r="L2010" i="1" s="1"/>
  <c r="K2006" i="1" a="1"/>
  <c r="K2006" i="1" s="1"/>
  <c r="K2007" i="1" s="1" a="1"/>
  <c r="K2007" i="1" s="1"/>
  <c r="J2008" i="1" a="1"/>
  <c r="J2008" i="1" s="1"/>
  <c r="J2009" i="1" s="1" a="1"/>
  <c r="J2009" i="1" s="1"/>
  <c r="L2008" i="1" a="1"/>
  <c r="L2008" i="1" s="1"/>
  <c r="L2009" i="1" s="1" a="1"/>
  <c r="L2009" i="1" s="1"/>
  <c r="K2011" i="1" a="1"/>
  <c r="K2011" i="1" s="1"/>
  <c r="L2000" i="1" a="1"/>
  <c r="L2000" i="1" s="1"/>
  <c r="K2001" i="1" a="1"/>
  <c r="K2001" i="1" s="1"/>
  <c r="J2003" i="1" a="1"/>
  <c r="J2003" i="1" s="1"/>
  <c r="J2004" i="1" s="1" a="1"/>
  <c r="J2004" i="1" s="1"/>
  <c r="L2005" i="1" a="1"/>
  <c r="L2005" i="1" s="1"/>
  <c r="K2005" i="1" a="1"/>
  <c r="K2005" i="1" s="1"/>
  <c r="K2003" i="1" a="1"/>
  <c r="K2003" i="1" s="1"/>
  <c r="K2004" i="1" s="1" a="1"/>
  <c r="K2004" i="1" s="1"/>
  <c r="J2000" i="1" a="1"/>
  <c r="J2000" i="1" s="1"/>
  <c r="L2003" i="1" a="1"/>
  <c r="L2003" i="1" s="1"/>
  <c r="L2004" i="1" s="1" a="1"/>
  <c r="L2004" i="1" s="1"/>
  <c r="K2000" i="1" a="1"/>
  <c r="K2000" i="1" s="1"/>
  <c r="J2001" i="1" a="1"/>
  <c r="J2001" i="1" s="1"/>
  <c r="L2001" i="1" a="1"/>
  <c r="L2001" i="1" s="1"/>
  <c r="J2006" i="1" a="1"/>
  <c r="J2006" i="1" s="1"/>
  <c r="J2007" i="1" s="1" a="1"/>
  <c r="J2007" i="1" s="1"/>
  <c r="J2005" i="1" a="1"/>
  <c r="J2005" i="1" s="1"/>
  <c r="K1999" i="1" a="1"/>
  <c r="K1999" i="1" s="1"/>
  <c r="J1999" i="1" a="1"/>
  <c r="J1999" i="1" s="1"/>
  <c r="J1996" i="1" a="1"/>
  <c r="J1996" i="1" s="1"/>
  <c r="J1995" i="1" a="1"/>
  <c r="J1995" i="1" s="1"/>
  <c r="K1993" i="1" a="1"/>
  <c r="K1993" i="1" s="1"/>
  <c r="J1997" i="1" a="1"/>
  <c r="J1997" i="1" s="1"/>
  <c r="L1993" i="1" a="1"/>
  <c r="L1993" i="1" s="1"/>
  <c r="J1998" i="1" a="1"/>
  <c r="J1998" i="1" s="1"/>
  <c r="J1994" i="1" a="1"/>
  <c r="J1994" i="1" s="1"/>
  <c r="L1998" i="1" a="1"/>
  <c r="L1998" i="1" s="1"/>
  <c r="K1998" i="1" a="1"/>
  <c r="K1998" i="1" s="1"/>
  <c r="L1994" i="1" a="1"/>
  <c r="L1994" i="1" s="1"/>
  <c r="K1997" i="1" a="1"/>
  <c r="K1997" i="1" s="1"/>
  <c r="K1996" i="1" a="1"/>
  <c r="K1996" i="1" s="1"/>
  <c r="K1994" i="1" a="1"/>
  <c r="K1994" i="1" s="1"/>
  <c r="L1997" i="1" a="1"/>
  <c r="L1997" i="1" s="1"/>
  <c r="K1995" i="1" a="1"/>
  <c r="K1995" i="1" s="1"/>
  <c r="L1995" i="1" a="1"/>
  <c r="L1995" i="1" s="1"/>
  <c r="L1996" i="1" a="1"/>
  <c r="L1996" i="1" s="1"/>
  <c r="L1999" i="1" a="1"/>
  <c r="L1999" i="1" s="1"/>
  <c r="J1990" i="1" a="1"/>
  <c r="J1990" i="1" s="1"/>
  <c r="J1989" i="1" a="1"/>
  <c r="J1989" i="1" s="1"/>
  <c r="K1988" i="1" a="1"/>
  <c r="K1988" i="1" s="1"/>
  <c r="K1992" i="1" a="1"/>
  <c r="K1992" i="1" s="1"/>
  <c r="J1992" i="1" a="1"/>
  <c r="J1992" i="1" s="1"/>
  <c r="J1988" i="1" a="1"/>
  <c r="J1988" i="1" s="1"/>
  <c r="L1989" i="1" a="1"/>
  <c r="L1989" i="1" s="1"/>
  <c r="K1989" i="1" a="1"/>
  <c r="K1989" i="1" s="1"/>
  <c r="K1990" i="1" a="1"/>
  <c r="K1990" i="1" s="1"/>
  <c r="J1993" i="1" a="1"/>
  <c r="J1993" i="1" s="1"/>
  <c r="L1992" i="1" a="1"/>
  <c r="L1992" i="1" s="1"/>
  <c r="L1991" i="1" a="1"/>
  <c r="L1991" i="1" s="1"/>
  <c r="K1991" i="1" a="1"/>
  <c r="K1991" i="1" s="1"/>
  <c r="L1990" i="1" a="1"/>
  <c r="L1990" i="1" s="1"/>
  <c r="J1991" i="1" a="1"/>
  <c r="J1991" i="1" s="1"/>
  <c r="L1988" i="1" a="1"/>
  <c r="L1988" i="1" s="1"/>
  <c r="L1982" i="1" a="1"/>
  <c r="L1982" i="1" s="1"/>
  <c r="K1984" i="1" a="1"/>
  <c r="K1984" i="1" s="1"/>
  <c r="K1982" i="1" a="1"/>
  <c r="K1982" i="1" s="1"/>
  <c r="J1982" i="1" a="1"/>
  <c r="J1982" i="1" s="1"/>
  <c r="L1983" i="1" a="1"/>
  <c r="L1983" i="1" s="1"/>
  <c r="J1983" i="1" a="1"/>
  <c r="J1983" i="1" s="1"/>
  <c r="J1981" i="1" a="1"/>
  <c r="J1981" i="1" s="1"/>
  <c r="K1981" i="1" a="1"/>
  <c r="K1981" i="1" s="1"/>
  <c r="K1983" i="1" a="1"/>
  <c r="K1983" i="1" s="1"/>
  <c r="L1987" i="1" a="1"/>
  <c r="L1987" i="1" s="1"/>
  <c r="L1981" i="1" a="1"/>
  <c r="L1981" i="1" s="1"/>
  <c r="K1987" i="1" a="1"/>
  <c r="K1987" i="1" s="1"/>
  <c r="J1987" i="1" a="1"/>
  <c r="J1987" i="1" s="1"/>
  <c r="L1980" i="1" a="1"/>
  <c r="L1980" i="1" s="1"/>
  <c r="J1986" i="1" a="1"/>
  <c r="J1986" i="1" s="1"/>
  <c r="L1984" i="1" a="1"/>
  <c r="L1984" i="1" s="1"/>
  <c r="L1986" i="1" a="1"/>
  <c r="L1986" i="1" s="1"/>
  <c r="K1986" i="1" a="1"/>
  <c r="K1986" i="1" s="1"/>
  <c r="L1985" i="1" a="1"/>
  <c r="L1985" i="1" s="1"/>
  <c r="K1985" i="1" a="1"/>
  <c r="K1985" i="1" s="1"/>
  <c r="J1985" i="1" a="1"/>
  <c r="J1985" i="1" s="1"/>
  <c r="J1984" i="1" a="1"/>
  <c r="J1984" i="1" s="1"/>
  <c r="L1979" i="1" a="1"/>
  <c r="L1979" i="1" s="1"/>
  <c r="K1979" i="1" a="1"/>
  <c r="K1979" i="1" s="1"/>
  <c r="J1976" i="1" a="1"/>
  <c r="J1976" i="1" s="1"/>
  <c r="L1975" i="1" a="1"/>
  <c r="L1975" i="1" s="1"/>
  <c r="J1979" i="1" a="1"/>
  <c r="J1979" i="1" s="1"/>
  <c r="K1977" i="1" a="1"/>
  <c r="K1977" i="1" s="1"/>
  <c r="J1977" i="1" a="1"/>
  <c r="J1977" i="1" s="1"/>
  <c r="K1974" i="1" a="1"/>
  <c r="K1974" i="1" s="1"/>
  <c r="J1975" i="1" a="1"/>
  <c r="J1975" i="1" s="1"/>
  <c r="L1977" i="1" a="1"/>
  <c r="L1977" i="1" s="1"/>
  <c r="K1975" i="1" a="1"/>
  <c r="K1975" i="1" s="1"/>
  <c r="L1974" i="1" a="1"/>
  <c r="L1974" i="1" s="1"/>
  <c r="L1973" i="1" a="1"/>
  <c r="L1973" i="1" s="1"/>
  <c r="K1980" i="1" a="1"/>
  <c r="K1980" i="1" s="1"/>
  <c r="L1976" i="1" a="1"/>
  <c r="L1976" i="1" s="1"/>
  <c r="J1980" i="1" a="1"/>
  <c r="J1980" i="1" s="1"/>
  <c r="J1974" i="1" a="1"/>
  <c r="J1974" i="1" s="1"/>
  <c r="K1976" i="1" a="1"/>
  <c r="K1976" i="1" s="1"/>
  <c r="L1971" i="1" a="1"/>
  <c r="L1971" i="1" s="1"/>
  <c r="L1970" i="1" a="1"/>
  <c r="L1970" i="1" s="1"/>
  <c r="J1966" i="1" a="1"/>
  <c r="J1966" i="1" s="1"/>
  <c r="K1970" i="1" a="1"/>
  <c r="K1970" i="1" s="1"/>
  <c r="K1965" i="1" a="1"/>
  <c r="K1965" i="1" s="1"/>
  <c r="L1964" i="1" a="1"/>
  <c r="L1964" i="1" s="1"/>
  <c r="J1969" i="1" a="1"/>
  <c r="J1969" i="1" s="1"/>
  <c r="J1967" i="1" a="1"/>
  <c r="J1967" i="1" s="1"/>
  <c r="L1966" i="1" a="1"/>
  <c r="L1966" i="1" s="1"/>
  <c r="K1973" i="1" a="1"/>
  <c r="K1973" i="1" s="1"/>
  <c r="K1964" i="1" a="1"/>
  <c r="K1964" i="1" s="1"/>
  <c r="J1973" i="1" a="1"/>
  <c r="J1973" i="1" s="1"/>
  <c r="L1969" i="1" a="1"/>
  <c r="L1969" i="1" s="1"/>
  <c r="J1965" i="1" a="1"/>
  <c r="J1965" i="1" s="1"/>
  <c r="K1971" i="1" a="1"/>
  <c r="K1971" i="1" s="1"/>
  <c r="L1967" i="1" a="1"/>
  <c r="L1967" i="1" s="1"/>
  <c r="J1970" i="1" a="1"/>
  <c r="J1970" i="1" s="1"/>
  <c r="L1972" i="1" a="1"/>
  <c r="L1972" i="1" s="1"/>
  <c r="K1972" i="1" a="1"/>
  <c r="K1972" i="1" s="1"/>
  <c r="K1969" i="1" a="1"/>
  <c r="K1969" i="1" s="1"/>
  <c r="J1968" i="1" a="1"/>
  <c r="J1968" i="1" s="1"/>
  <c r="L1965" i="1" a="1"/>
  <c r="L1965" i="1" s="1"/>
  <c r="K1967" i="1" a="1"/>
  <c r="K1967" i="1" s="1"/>
  <c r="L1968" i="1" a="1"/>
  <c r="L1968" i="1" s="1"/>
  <c r="J1971" i="1" a="1"/>
  <c r="J1971" i="1" s="1"/>
  <c r="K1968" i="1" a="1"/>
  <c r="K1968" i="1" s="1"/>
  <c r="K1966" i="1" a="1"/>
  <c r="K1966" i="1" s="1"/>
  <c r="J1972" i="1" a="1"/>
  <c r="J1972" i="1" s="1"/>
  <c r="J1963" i="1" a="1"/>
  <c r="J1963" i="1" s="1"/>
  <c r="L1959" i="1" a="1"/>
  <c r="L1959" i="1" s="1"/>
  <c r="J1959" i="1" a="1"/>
  <c r="J1959" i="1" s="1"/>
  <c r="J1961" i="1" a="1"/>
  <c r="J1961" i="1" s="1"/>
  <c r="K1960" i="1" a="1"/>
  <c r="K1960" i="1" s="1"/>
  <c r="L1961" i="1" a="1"/>
  <c r="L1961" i="1" s="1"/>
  <c r="L1960" i="1" a="1"/>
  <c r="L1960" i="1" s="1"/>
  <c r="L1963" i="1" a="1"/>
  <c r="L1963" i="1" s="1"/>
  <c r="K1963" i="1" a="1"/>
  <c r="K1963" i="1" s="1"/>
  <c r="K1962" i="1" a="1"/>
  <c r="K1962" i="1" s="1"/>
  <c r="J1956" i="1" a="1"/>
  <c r="J1956" i="1" s="1"/>
  <c r="L1962" i="1" a="1"/>
  <c r="L1962" i="1" s="1"/>
  <c r="J1962" i="1" a="1"/>
  <c r="J1962" i="1" s="1"/>
  <c r="K1959" i="1" a="1"/>
  <c r="K1959" i="1" s="1"/>
  <c r="J1957" i="1" a="1"/>
  <c r="J1957" i="1" s="1"/>
  <c r="L1956" i="1" a="1"/>
  <c r="L1956" i="1" s="1"/>
  <c r="K1961" i="1" a="1"/>
  <c r="K1961" i="1" s="1"/>
  <c r="K1957" i="1" a="1"/>
  <c r="K1957" i="1" s="1"/>
  <c r="K1956" i="1" a="1"/>
  <c r="K1956" i="1" s="1"/>
  <c r="J1960" i="1" a="1"/>
  <c r="J1960" i="1" s="1"/>
  <c r="L1958" i="1" a="1"/>
  <c r="L1958" i="1" s="1"/>
  <c r="K1958" i="1" a="1"/>
  <c r="K1958" i="1" s="1"/>
  <c r="J1958" i="1" a="1"/>
  <c r="J1958" i="1" s="1"/>
  <c r="L1957" i="1" a="1"/>
  <c r="L1957" i="1" s="1"/>
  <c r="J1964" i="1" a="1"/>
  <c r="J1964" i="1" s="1"/>
  <c r="K1952" i="1" a="1"/>
  <c r="K1952" i="1" s="1"/>
  <c r="J1947" i="1" a="1"/>
  <c r="J1947" i="1" s="1"/>
  <c r="K1949" i="1" a="1"/>
  <c r="K1949" i="1" s="1"/>
  <c r="L1955" i="1" a="1"/>
  <c r="L1955" i="1" s="1"/>
  <c r="K1955" i="1" a="1"/>
  <c r="K1955" i="1" s="1"/>
  <c r="J1955" i="1" a="1"/>
  <c r="J1955" i="1" s="1"/>
  <c r="K1951" i="1" a="1"/>
  <c r="K1951" i="1" s="1"/>
  <c r="K1950" i="1" a="1"/>
  <c r="K1950" i="1" s="1"/>
  <c r="L1947" i="1" a="1"/>
  <c r="L1947" i="1" s="1"/>
  <c r="L1949" i="1" a="1"/>
  <c r="L1949" i="1" s="1"/>
  <c r="J1951" i="1" a="1"/>
  <c r="J1951" i="1" s="1"/>
  <c r="L1950" i="1" a="1"/>
  <c r="L1950" i="1" s="1"/>
  <c r="K1953" i="1" a="1"/>
  <c r="K1953" i="1" s="1"/>
  <c r="L1952" i="1" a="1"/>
  <c r="L1952" i="1" s="1"/>
  <c r="J1952" i="1" a="1"/>
  <c r="J1952" i="1" s="1"/>
  <c r="K1947" i="1" a="1"/>
  <c r="K1947" i="1" s="1"/>
  <c r="L1948" i="1" a="1"/>
  <c r="L1948" i="1" s="1"/>
  <c r="J1948" i="1" a="1"/>
  <c r="J1948" i="1" s="1"/>
  <c r="J1953" i="1" a="1"/>
  <c r="J1953" i="1" s="1"/>
  <c r="J1949" i="1" a="1"/>
  <c r="J1949" i="1" s="1"/>
  <c r="K1948" i="1" a="1"/>
  <c r="K1948" i="1" s="1"/>
  <c r="J1950" i="1" a="1"/>
  <c r="J1950" i="1" s="1"/>
  <c r="L1946" i="1" a="1"/>
  <c r="L1946" i="1" s="1"/>
  <c r="L1951" i="1" a="1"/>
  <c r="L1951" i="1" s="1"/>
  <c r="L1953" i="1" a="1"/>
  <c r="L1953" i="1" s="1"/>
  <c r="J1942" i="1" a="1"/>
  <c r="J1942" i="1" s="1"/>
  <c r="J1939" i="1" a="1"/>
  <c r="J1939" i="1" s="1"/>
  <c r="K1937" i="1" a="1"/>
  <c r="K1937" i="1" s="1"/>
  <c r="J1940" i="1" a="1"/>
  <c r="J1940" i="1" s="1"/>
  <c r="J1938" i="1" a="1"/>
  <c r="J1938" i="1" s="1"/>
  <c r="L1938" i="1" a="1"/>
  <c r="L1938" i="1" s="1"/>
  <c r="L1944" i="1" a="1"/>
  <c r="L1944" i="1" s="1"/>
  <c r="L1937" i="1" a="1"/>
  <c r="L1937" i="1" s="1"/>
  <c r="L1941" i="1" a="1"/>
  <c r="L1941" i="1" s="1"/>
  <c r="K1941" i="1" a="1"/>
  <c r="K1941" i="1" s="1"/>
  <c r="L1939" i="1" a="1"/>
  <c r="L1939" i="1" s="1"/>
  <c r="J1943" i="1" a="1"/>
  <c r="J1943" i="1" s="1"/>
  <c r="K1946" i="1" a="1"/>
  <c r="K1946" i="1" s="1"/>
  <c r="K1938" i="1" a="1"/>
  <c r="K1938" i="1" s="1"/>
  <c r="K1945" i="1" a="1"/>
  <c r="K1945" i="1" s="1"/>
  <c r="K1944" i="1" a="1"/>
  <c r="K1944" i="1" s="1"/>
  <c r="J1941" i="1" a="1"/>
  <c r="J1941" i="1" s="1"/>
  <c r="K1939" i="1" a="1"/>
  <c r="K1939" i="1" s="1"/>
  <c r="L1945" i="1" a="1"/>
  <c r="L1945" i="1" s="1"/>
  <c r="J1945" i="1" a="1"/>
  <c r="J1945" i="1" s="1"/>
  <c r="J1946" i="1" a="1"/>
  <c r="J1946" i="1" s="1"/>
  <c r="K1940" i="1" a="1"/>
  <c r="K1940" i="1" s="1"/>
  <c r="L1943" i="1" a="1"/>
  <c r="L1943" i="1" s="1"/>
  <c r="J1944" i="1" a="1"/>
  <c r="J1944" i="1" s="1"/>
  <c r="K1943" i="1" a="1"/>
  <c r="K1943" i="1" s="1"/>
  <c r="L1942" i="1" a="1"/>
  <c r="L1942" i="1" s="1"/>
  <c r="L1940" i="1" a="1"/>
  <c r="L1940" i="1" s="1"/>
  <c r="K1942" i="1" a="1"/>
  <c r="K1942" i="1" s="1"/>
  <c r="K2231" i="1" a="1"/>
  <c r="K2231" i="1" s="1"/>
  <c r="L2232" i="1" a="1"/>
  <c r="L2232" i="1" s="1"/>
  <c r="K2232" i="1" a="1"/>
  <c r="K2232" i="1" s="1"/>
  <c r="J2232" i="1" a="1"/>
  <c r="J2232" i="1" s="1"/>
  <c r="J2231" i="1" a="1"/>
  <c r="J2231" i="1" s="1"/>
  <c r="L2231" i="1" a="1"/>
  <c r="L2231" i="1" s="1"/>
  <c r="K2224" i="1" a="1"/>
  <c r="K2224" i="1" s="1"/>
  <c r="K2225" i="1" s="1" a="1"/>
  <c r="K2225" i="1" s="1"/>
  <c r="J2227" i="1" a="1"/>
  <c r="J2227" i="1" s="1"/>
  <c r="J2228" i="1" s="1" a="1"/>
  <c r="J2228" i="1" s="1"/>
  <c r="L2224" i="1" a="1"/>
  <c r="L2224" i="1" s="1"/>
  <c r="L2225" i="1" s="1" a="1"/>
  <c r="L2225" i="1" s="1"/>
  <c r="L2222" i="1" a="1"/>
  <c r="L2222" i="1" s="1"/>
  <c r="L2229" i="1" a="1"/>
  <c r="L2229" i="1" s="1"/>
  <c r="L2230" i="1" s="1" a="1"/>
  <c r="L2230" i="1" s="1"/>
  <c r="J2222" i="1" a="1"/>
  <c r="J2222" i="1" s="1"/>
  <c r="J2224" i="1" a="1"/>
  <c r="J2224" i="1" s="1"/>
  <c r="J2225" i="1" s="1" a="1"/>
  <c r="J2225" i="1" s="1"/>
  <c r="J2221" i="1" a="1"/>
  <c r="J2221" i="1" s="1"/>
  <c r="L2221" i="1" a="1"/>
  <c r="L2221" i="1" s="1"/>
  <c r="K2229" i="1" a="1"/>
  <c r="K2229" i="1" s="1"/>
  <c r="K2230" i="1" s="1" a="1"/>
  <c r="K2230" i="1" s="1"/>
  <c r="L2226" i="1" a="1"/>
  <c r="L2226" i="1" s="1"/>
  <c r="K2221" i="1" a="1"/>
  <c r="K2221" i="1" s="1"/>
  <c r="K2226" i="1" a="1"/>
  <c r="K2226" i="1" s="1"/>
  <c r="L2227" i="1" a="1"/>
  <c r="L2227" i="1" s="1"/>
  <c r="L2228" i="1" s="1" a="1"/>
  <c r="L2228" i="1" s="1"/>
  <c r="J2229" i="1" a="1"/>
  <c r="J2229" i="1" s="1"/>
  <c r="J2230" i="1" s="1" a="1"/>
  <c r="J2230" i="1" s="1"/>
  <c r="J2226" i="1" a="1"/>
  <c r="J2226" i="1" s="1"/>
  <c r="K2222" i="1" a="1"/>
  <c r="K2222" i="1" s="1"/>
  <c r="K2227" i="1" a="1"/>
  <c r="K2227" i="1" s="1"/>
  <c r="K2228" i="1" s="1" a="1"/>
  <c r="K2228" i="1" s="1"/>
  <c r="J2214" i="1" a="1"/>
  <c r="J2214" i="1" s="1"/>
  <c r="J2215" i="1" s="1" a="1"/>
  <c r="J2215" i="1" s="1"/>
  <c r="L2211" i="1" a="1"/>
  <c r="L2211" i="1" s="1"/>
  <c r="K2217" i="1" a="1"/>
  <c r="K2217" i="1" s="1"/>
  <c r="K2218" i="1" s="1" a="1"/>
  <c r="K2218" i="1" s="1"/>
  <c r="L2214" i="1" a="1"/>
  <c r="L2214" i="1" s="1"/>
  <c r="L2215" i="1" s="1" a="1"/>
  <c r="L2215" i="1" s="1"/>
  <c r="L2219" i="1" a="1"/>
  <c r="L2219" i="1" s="1"/>
  <c r="L2220" i="1" s="1" a="1"/>
  <c r="L2220" i="1" s="1"/>
  <c r="J2211" i="1" a="1"/>
  <c r="J2211" i="1" s="1"/>
  <c r="K2219" i="1" a="1"/>
  <c r="K2219" i="1" s="1"/>
  <c r="K2220" i="1" s="1" a="1"/>
  <c r="K2220" i="1" s="1"/>
  <c r="J2219" i="1" a="1"/>
  <c r="J2219" i="1" s="1"/>
  <c r="J2220" i="1" s="1" a="1"/>
  <c r="J2220" i="1" s="1"/>
  <c r="L2217" i="1" a="1"/>
  <c r="L2217" i="1" s="1"/>
  <c r="L2218" i="1" s="1" a="1"/>
  <c r="L2218" i="1" s="1"/>
  <c r="L2216" i="1" a="1"/>
  <c r="L2216" i="1" s="1"/>
  <c r="K2214" i="1" a="1"/>
  <c r="K2214" i="1" s="1"/>
  <c r="K2215" i="1" s="1" a="1"/>
  <c r="K2215" i="1" s="1"/>
  <c r="K2212" i="1" a="1"/>
  <c r="K2212" i="1" s="1"/>
  <c r="J2216" i="1" a="1"/>
  <c r="J2216" i="1" s="1"/>
  <c r="K2211" i="1" a="1"/>
  <c r="K2211" i="1" s="1"/>
  <c r="J2217" i="1" a="1"/>
  <c r="J2217" i="1" s="1"/>
  <c r="J2218" i="1" s="1" a="1"/>
  <c r="J2218" i="1" s="1"/>
  <c r="K2216" i="1" a="1"/>
  <c r="K2216" i="1" s="1"/>
  <c r="L2212" i="1" a="1"/>
  <c r="L2212" i="1" s="1"/>
  <c r="J2212" i="1" a="1"/>
  <c r="J2212" i="1" s="1"/>
  <c r="L2204" i="1" a="1"/>
  <c r="L2204" i="1" s="1"/>
  <c r="J2205" i="1" a="1"/>
  <c r="J2205" i="1" s="1"/>
  <c r="L2209" i="1" a="1"/>
  <c r="L2209" i="1" s="1"/>
  <c r="L2207" i="1" a="1"/>
  <c r="L2207" i="1" s="1"/>
  <c r="K2203" i="1" a="1"/>
  <c r="K2203" i="1" s="1"/>
  <c r="K2202" i="1" a="1"/>
  <c r="K2202" i="1" s="1"/>
  <c r="K2206" i="1" a="1"/>
  <c r="K2206" i="1" s="1"/>
  <c r="L2208" i="1" a="1"/>
  <c r="L2208" i="1" s="1"/>
  <c r="K2204" i="1" a="1"/>
  <c r="K2204" i="1" s="1"/>
  <c r="K2208" i="1" a="1"/>
  <c r="K2208" i="1" s="1"/>
  <c r="L2205" i="1" a="1"/>
  <c r="L2205" i="1" s="1"/>
  <c r="J2203" i="1" a="1"/>
  <c r="J2203" i="1" s="1"/>
  <c r="J2202" i="1" a="1"/>
  <c r="J2202" i="1" s="1"/>
  <c r="L2206" i="1" a="1"/>
  <c r="L2206" i="1" s="1"/>
  <c r="J2204" i="1" a="1"/>
  <c r="J2204" i="1" s="1"/>
  <c r="L2203" i="1" a="1"/>
  <c r="L2203" i="1" s="1"/>
  <c r="L2202" i="1" a="1"/>
  <c r="L2202" i="1" s="1"/>
  <c r="K2209" i="1" a="1"/>
  <c r="K2209" i="1" s="1"/>
  <c r="J2209" i="1" a="1"/>
  <c r="J2209" i="1" s="1"/>
  <c r="J2208" i="1" a="1"/>
  <c r="J2208" i="1" s="1"/>
  <c r="K2205" i="1" a="1"/>
  <c r="K2205" i="1" s="1"/>
  <c r="K2207" i="1" a="1"/>
  <c r="K2207" i="1" s="1"/>
  <c r="J2206" i="1" a="1"/>
  <c r="J2206" i="1" s="1"/>
  <c r="J2210" i="1" a="1"/>
  <c r="J2210" i="1" s="1"/>
  <c r="J2207" i="1" a="1"/>
  <c r="J2207" i="1" s="1"/>
  <c r="L2210" i="1" a="1"/>
  <c r="L2210" i="1" s="1"/>
  <c r="K2210" i="1" a="1"/>
  <c r="K2210" i="1" s="1"/>
  <c r="J2199" i="1" a="1"/>
  <c r="J2199" i="1" s="1"/>
  <c r="L2195" i="1" a="1"/>
  <c r="L2195" i="1" s="1"/>
  <c r="J2197" i="1" a="1"/>
  <c r="J2197" i="1" s="1"/>
  <c r="L2194" i="1" a="1"/>
  <c r="L2194" i="1" s="1"/>
  <c r="K2196" i="1" a="1"/>
  <c r="K2196" i="1" s="1"/>
  <c r="K2195" i="1" a="1"/>
  <c r="K2195" i="1" s="1"/>
  <c r="L2198" i="1" a="1"/>
  <c r="L2198" i="1" s="1"/>
  <c r="J2195" i="1" a="1"/>
  <c r="J2195" i="1" s="1"/>
  <c r="L2197" i="1" a="1"/>
  <c r="L2197" i="1" s="1"/>
  <c r="K2197" i="1" a="1"/>
  <c r="K2197" i="1" s="1"/>
  <c r="L2196" i="1" a="1"/>
  <c r="L2196" i="1" s="1"/>
  <c r="J2194" i="1" a="1"/>
  <c r="J2194" i="1" s="1"/>
  <c r="L2193" i="1" a="1"/>
  <c r="L2193" i="1" s="1"/>
  <c r="L2201" i="1" a="1"/>
  <c r="L2201" i="1" s="1"/>
  <c r="K2201" i="1" a="1"/>
  <c r="K2201" i="1" s="1"/>
  <c r="J2201" i="1" a="1"/>
  <c r="J2201" i="1" s="1"/>
  <c r="J2193" i="1" a="1"/>
  <c r="J2193" i="1" s="1"/>
  <c r="L2199" i="1" a="1"/>
  <c r="L2199" i="1" s="1"/>
  <c r="J2198" i="1" a="1"/>
  <c r="J2198" i="1" s="1"/>
  <c r="L2200" i="1" a="1"/>
  <c r="L2200" i="1" s="1"/>
  <c r="K2200" i="1" a="1"/>
  <c r="K2200" i="1" s="1"/>
  <c r="K2198" i="1" a="1"/>
  <c r="K2198" i="1" s="1"/>
  <c r="J2200" i="1" a="1"/>
  <c r="J2200" i="1" s="1"/>
  <c r="J2196" i="1" a="1"/>
  <c r="J2196" i="1" s="1"/>
  <c r="K2193" i="1" a="1"/>
  <c r="K2193" i="1" s="1"/>
  <c r="K2194" i="1" a="1"/>
  <c r="K2194" i="1" s="1"/>
  <c r="K2199" i="1" a="1"/>
  <c r="K2199" i="1" s="1"/>
  <c r="L2187" i="1" a="1"/>
  <c r="L2187" i="1" s="1"/>
  <c r="J2185" i="1" a="1"/>
  <c r="J2185" i="1" s="1"/>
  <c r="K2187" i="1" a="1"/>
  <c r="K2187" i="1" s="1"/>
  <c r="L2183" i="1" a="1"/>
  <c r="L2183" i="1" s="1"/>
  <c r="K2191" i="1" a="1"/>
  <c r="K2191" i="1" s="1"/>
  <c r="J2191" i="1" a="1"/>
  <c r="J2191" i="1" s="1"/>
  <c r="K2184" i="1" a="1"/>
  <c r="K2184" i="1" s="1"/>
  <c r="L2190" i="1" a="1"/>
  <c r="L2190" i="1" s="1"/>
  <c r="J2187" i="1" a="1"/>
  <c r="J2187" i="1" s="1"/>
  <c r="J2190" i="1" a="1"/>
  <c r="J2190" i="1" s="1"/>
  <c r="J2186" i="1" a="1"/>
  <c r="J2186" i="1" s="1"/>
  <c r="J2183" i="1" a="1"/>
  <c r="J2183" i="1" s="1"/>
  <c r="J2192" i="1" a="1"/>
  <c r="J2192" i="1" s="1"/>
  <c r="L2192" i="1" a="1"/>
  <c r="L2192" i="1" s="1"/>
  <c r="K2190" i="1" a="1"/>
  <c r="K2190" i="1" s="1"/>
  <c r="L2188" i="1" a="1"/>
  <c r="L2188" i="1" s="1"/>
  <c r="K2188" i="1" a="1"/>
  <c r="K2188" i="1" s="1"/>
  <c r="J2188" i="1" a="1"/>
  <c r="J2188" i="1" s="1"/>
  <c r="K2192" i="1" a="1"/>
  <c r="K2192" i="1" s="1"/>
  <c r="K2185" i="1" a="1"/>
  <c r="K2185" i="1" s="1"/>
  <c r="L2184" i="1" a="1"/>
  <c r="L2184" i="1" s="1"/>
  <c r="L2191" i="1" a="1"/>
  <c r="L2191" i="1" s="1"/>
  <c r="K2186" i="1" a="1"/>
  <c r="K2186" i="1" s="1"/>
  <c r="K2183" i="1" a="1"/>
  <c r="K2183" i="1" s="1"/>
  <c r="L2186" i="1" a="1"/>
  <c r="L2186" i="1" s="1"/>
  <c r="J2184" i="1" a="1"/>
  <c r="J2184" i="1" s="1"/>
  <c r="L2185" i="1" a="1"/>
  <c r="L2185" i="1" s="1"/>
  <c r="J2178" i="1" a="1"/>
  <c r="J2178" i="1" s="1"/>
  <c r="L2176" i="1" a="1"/>
  <c r="L2176" i="1" s="1"/>
  <c r="L2180" i="1" a="1"/>
  <c r="L2180" i="1"/>
  <c r="L2177" i="1" a="1"/>
  <c r="L2177" i="1" s="1"/>
  <c r="K2180" i="1" a="1"/>
  <c r="K2180" i="1" s="1"/>
  <c r="J2179" i="1" a="1"/>
  <c r="J2179" i="1" s="1"/>
  <c r="J2181" i="1" a="1"/>
  <c r="J2181" i="1" s="1"/>
  <c r="K2181" i="1" a="1"/>
  <c r="K2181" i="1" s="1"/>
  <c r="J2180" i="1" a="1"/>
  <c r="J2180" i="1" s="1"/>
  <c r="K2175" i="1" a="1"/>
  <c r="K2175" i="1" s="1"/>
  <c r="J2174" i="1" a="1"/>
  <c r="J2174" i="1" s="1"/>
  <c r="K2174" i="1" a="1"/>
  <c r="K2174" i="1" s="1"/>
  <c r="K2176" i="1" a="1"/>
  <c r="K2176" i="1" s="1"/>
  <c r="L2174" i="1" a="1"/>
  <c r="L2174" i="1" s="1"/>
  <c r="K2177" i="1" a="1"/>
  <c r="K2177" i="1" s="1"/>
  <c r="L2182" i="1" a="1"/>
  <c r="L2182" i="1" s="1"/>
  <c r="K2178" i="1" a="1"/>
  <c r="K2178" i="1" s="1"/>
  <c r="K2182" i="1" a="1"/>
  <c r="K2182" i="1" s="1"/>
  <c r="J2182" i="1" a="1"/>
  <c r="J2182" i="1" s="1"/>
  <c r="J2176" i="1" a="1"/>
  <c r="J2176" i="1" s="1"/>
  <c r="L2181" i="1" a="1"/>
  <c r="L2181" i="1" s="1"/>
  <c r="L2175" i="1" a="1"/>
  <c r="L2175" i="1" s="1"/>
  <c r="L2178" i="1" a="1"/>
  <c r="L2178" i="1" s="1"/>
  <c r="K2179" i="1" a="1"/>
  <c r="K2179" i="1" s="1"/>
  <c r="J2175" i="1" a="1"/>
  <c r="J2175" i="1" s="1"/>
  <c r="L2179" i="1" a="1"/>
  <c r="L2179" i="1" s="1"/>
  <c r="J2177" i="1" a="1"/>
  <c r="J2177" i="1" s="1"/>
  <c r="K2164" i="1" a="1"/>
  <c r="K2164" i="1" s="1"/>
  <c r="J2166" i="1" a="1"/>
  <c r="J2166" i="1" s="1"/>
  <c r="J2171" i="1" a="1"/>
  <c r="J2171" i="1" s="1"/>
  <c r="K2172" i="1" a="1"/>
  <c r="K2172" i="1" s="1"/>
  <c r="J2172" i="1" a="1"/>
  <c r="J2172" i="1" s="1"/>
  <c r="K2167" i="1" a="1"/>
  <c r="K2167" i="1" s="1"/>
  <c r="K2169" i="1" a="1"/>
  <c r="K2169" i="1" s="1"/>
  <c r="L2171" i="1" a="1"/>
  <c r="L2171" i="1" s="1"/>
  <c r="K2168" i="1" a="1"/>
  <c r="K2168" i="1" s="1"/>
  <c r="J2170" i="1" a="1"/>
  <c r="J2170" i="1" s="1"/>
  <c r="L2168" i="1" a="1"/>
  <c r="L2168" i="1" s="1"/>
  <c r="J2167" i="1" a="1"/>
  <c r="J2167" i="1" s="1"/>
  <c r="L2173" i="1" a="1"/>
  <c r="L2173" i="1" s="1"/>
  <c r="K2170" i="1" a="1"/>
  <c r="K2170" i="1" s="1"/>
  <c r="K2173" i="1" a="1"/>
  <c r="K2173" i="1" s="1"/>
  <c r="J2168" i="1" a="1"/>
  <c r="J2168" i="1" s="1"/>
  <c r="K2166" i="1" a="1"/>
  <c r="K2166" i="1" s="1"/>
  <c r="J2173" i="1" a="1"/>
  <c r="J2173" i="1" s="1"/>
  <c r="L2166" i="1" a="1"/>
  <c r="L2166" i="1" s="1"/>
  <c r="L2169" i="1" a="1"/>
  <c r="L2169" i="1" s="1"/>
  <c r="L2167" i="1" a="1"/>
  <c r="L2167" i="1" s="1"/>
  <c r="L2170" i="1" a="1"/>
  <c r="L2170" i="1" s="1"/>
  <c r="K2171" i="1" a="1"/>
  <c r="K2171" i="1" s="1"/>
  <c r="J2169" i="1" a="1"/>
  <c r="J2169" i="1" s="1"/>
  <c r="L2164" i="1" a="1"/>
  <c r="L2164" i="1" s="1"/>
  <c r="L2172" i="1" a="1"/>
  <c r="L2172" i="1" s="1"/>
  <c r="K2160" i="1" a="1"/>
  <c r="K2160" i="1" s="1"/>
  <c r="K2157" i="1" a="1"/>
  <c r="K2157" i="1" s="1"/>
  <c r="L2158" i="1" a="1"/>
  <c r="L2158" i="1" s="1"/>
  <c r="K2155" i="1" a="1"/>
  <c r="K2155" i="1" s="1"/>
  <c r="K2158" i="1" a="1"/>
  <c r="K2158" i="1" s="1"/>
  <c r="K2162" i="1" a="1"/>
  <c r="K2162" i="1" s="1"/>
  <c r="J2156" i="1" a="1"/>
  <c r="J2156" i="1" s="1"/>
  <c r="L2161" i="1" a="1"/>
  <c r="L2161" i="1" s="1"/>
  <c r="J2158" i="1" a="1"/>
  <c r="J2158" i="1" s="1"/>
  <c r="L2156" i="1" a="1"/>
  <c r="L2156" i="1" s="1"/>
  <c r="L2157" i="1" a="1"/>
  <c r="L2157" i="1" s="1"/>
  <c r="J2155" i="1" a="1"/>
  <c r="J2155" i="1" s="1"/>
  <c r="J2160" i="1" a="1"/>
  <c r="J2160" i="1" s="1"/>
  <c r="J2159" i="1" a="1"/>
  <c r="J2159" i="1" s="1"/>
  <c r="K2156" i="1" a="1"/>
  <c r="K2156" i="1" s="1"/>
  <c r="L2159" i="1" a="1"/>
  <c r="L2159" i="1" s="1"/>
  <c r="J2157" i="1" a="1"/>
  <c r="J2157" i="1" s="1"/>
  <c r="J2164" i="1" a="1"/>
  <c r="J2164" i="1" s="1"/>
  <c r="J2161" i="1" a="1"/>
  <c r="J2161" i="1" s="1"/>
  <c r="K2161" i="1" a="1"/>
  <c r="K2161" i="1" s="1"/>
  <c r="K2159" i="1" a="1"/>
  <c r="K2159" i="1" s="1"/>
  <c r="L2163" i="1" a="1"/>
  <c r="L2163" i="1" s="1"/>
  <c r="K2163" i="1" a="1"/>
  <c r="K2163" i="1" s="1"/>
  <c r="L2162" i="1" a="1"/>
  <c r="L2162" i="1" s="1"/>
  <c r="J2163" i="1" a="1"/>
  <c r="J2163" i="1" s="1"/>
  <c r="L2155" i="1" a="1"/>
  <c r="L2155" i="1" s="1"/>
  <c r="J2162" i="1" a="1"/>
  <c r="J2162" i="1" s="1"/>
  <c r="L2160" i="1" a="1"/>
  <c r="L2160" i="1" s="1"/>
  <c r="L2152" i="1" a="1"/>
  <c r="L2152" i="1" s="1"/>
  <c r="J2148" i="1" a="1"/>
  <c r="J2148" i="1" s="1"/>
  <c r="L2149" i="1" a="1"/>
  <c r="L2149" i="1" s="1"/>
  <c r="J2149" i="1" a="1"/>
  <c r="J2149" i="1" s="1"/>
  <c r="L2146" i="1" a="1"/>
  <c r="L2146" i="1" s="1"/>
  <c r="K2148" i="1" a="1"/>
  <c r="K2148" i="1" s="1"/>
  <c r="J2152" i="1" a="1"/>
  <c r="J2152" i="1" s="1"/>
  <c r="J2147" i="1" a="1"/>
  <c r="J2147" i="1" s="1"/>
  <c r="L2153" i="1" a="1"/>
  <c r="L2153" i="1" s="1"/>
  <c r="J2151" i="1" a="1"/>
  <c r="J2151" i="1" s="1"/>
  <c r="J2150" i="1" a="1"/>
  <c r="J2150" i="1" s="1"/>
  <c r="L2148" i="1" a="1"/>
  <c r="L2148" i="1" s="1"/>
  <c r="K2153" i="1" a="1"/>
  <c r="K2153" i="1" s="1"/>
  <c r="K2151" i="1" a="1"/>
  <c r="K2151" i="1" s="1"/>
  <c r="K2149" i="1" a="1"/>
  <c r="K2149" i="1" s="1"/>
  <c r="K2147" i="1" a="1"/>
  <c r="K2147" i="1" s="1"/>
  <c r="L2154" i="1" a="1"/>
  <c r="L2154" i="1" s="1"/>
  <c r="L2150" i="1" a="1"/>
  <c r="L2150" i="1" s="1"/>
  <c r="K2154" i="1" a="1"/>
  <c r="K2154" i="1" s="1"/>
  <c r="J2154" i="1" a="1"/>
  <c r="J2154" i="1" s="1"/>
  <c r="K2152" i="1" a="1"/>
  <c r="K2152" i="1" s="1"/>
  <c r="J2153" i="1" a="1"/>
  <c r="J2153" i="1" s="1"/>
  <c r="L2147" i="1" a="1"/>
  <c r="L2147" i="1" s="1"/>
  <c r="K2150" i="1" a="1"/>
  <c r="K2150" i="1" s="1"/>
  <c r="L2151" i="1" a="1"/>
  <c r="L2151" i="1" s="1"/>
  <c r="K2145" i="1" a="1"/>
  <c r="K2145" i="1" s="1"/>
  <c r="L2143" i="1" a="1"/>
  <c r="L2143" i="1" s="1"/>
  <c r="L2144" i="1" a="1"/>
  <c r="L2144" i="1" s="1"/>
  <c r="K2144" i="1" a="1"/>
  <c r="K2144" i="1" s="1"/>
  <c r="J2144" i="1" a="1"/>
  <c r="J2144" i="1" s="1"/>
  <c r="L2140" i="1" a="1"/>
  <c r="L2140" i="1" s="1"/>
  <c r="J2141" i="1" a="1"/>
  <c r="J2141" i="1" s="1"/>
  <c r="L2139" i="1" a="1"/>
  <c r="L2139" i="1" s="1"/>
  <c r="K2141" i="1" a="1"/>
  <c r="K2141" i="1" s="1"/>
  <c r="K2140" i="1" a="1"/>
  <c r="K2140" i="1" s="1"/>
  <c r="J2140" i="1" a="1"/>
  <c r="J2140" i="1" s="1"/>
  <c r="K2142" i="1" a="1"/>
  <c r="K2142" i="1" s="1"/>
  <c r="K2143" i="1" a="1"/>
  <c r="K2143" i="1" s="1"/>
  <c r="L2142" i="1" a="1"/>
  <c r="L2142" i="1" s="1"/>
  <c r="J2143" i="1" a="1"/>
  <c r="J2143" i="1" s="1"/>
  <c r="J2145" i="1" a="1"/>
  <c r="J2145" i="1" s="1"/>
  <c r="K2146" i="1" a="1"/>
  <c r="K2146" i="1" s="1"/>
  <c r="J2146" i="1" a="1"/>
  <c r="J2146" i="1" s="1"/>
  <c r="K2139" i="1" a="1"/>
  <c r="K2139" i="1" s="1"/>
  <c r="J2142" i="1" a="1"/>
  <c r="J2142" i="1" s="1"/>
  <c r="L2141" i="1" a="1"/>
  <c r="L2141" i="1" s="1"/>
  <c r="L2145" i="1" a="1"/>
  <c r="L2145" i="1" s="1"/>
  <c r="K2138" i="1" a="1"/>
  <c r="K2138" i="1" s="1"/>
  <c r="K2133" i="1" a="1"/>
  <c r="K2133" i="1" s="1"/>
  <c r="K2136" i="1" a="1"/>
  <c r="K2136" i="1" s="1"/>
  <c r="L2135" i="1" a="1"/>
  <c r="L2135" i="1" s="1"/>
  <c r="K2132" i="1" a="1"/>
  <c r="K2132" i="1" s="1"/>
  <c r="K2134" i="1" a="1"/>
  <c r="K2134" i="1" s="1"/>
  <c r="J2138" i="1" a="1"/>
  <c r="J2138" i="1" s="1"/>
  <c r="J2133" i="1" a="1"/>
  <c r="J2133" i="1" s="1"/>
  <c r="J2134" i="1" a="1"/>
  <c r="J2134" i="1" s="1"/>
  <c r="J2132" i="1" a="1"/>
  <c r="J2132" i="1" s="1"/>
  <c r="J2130" i="1" a="1"/>
  <c r="J2130" i="1" s="1"/>
  <c r="L2137" i="1" a="1"/>
  <c r="L2137" i="1" s="1"/>
  <c r="L2130" i="1" a="1"/>
  <c r="L2130" i="1" s="1"/>
  <c r="K2137" i="1" a="1"/>
  <c r="K2137" i="1" s="1"/>
  <c r="K2131" i="1" a="1"/>
  <c r="K2131" i="1" s="1"/>
  <c r="J2137" i="1" a="1"/>
  <c r="J2137" i="1" s="1"/>
  <c r="L2136" i="1" a="1"/>
  <c r="L2136" i="1" s="1"/>
  <c r="K2135" i="1" a="1"/>
  <c r="K2135" i="1" s="1"/>
  <c r="L2133" i="1" a="1"/>
  <c r="L2133" i="1" s="1"/>
  <c r="K2130" i="1" a="1"/>
  <c r="K2130" i="1" s="1"/>
  <c r="L2131" i="1" a="1"/>
  <c r="L2131" i="1" s="1"/>
  <c r="J2131" i="1" a="1"/>
  <c r="J2131" i="1" s="1"/>
  <c r="J2135" i="1" a="1"/>
  <c r="J2135" i="1" s="1"/>
  <c r="J2139" i="1" a="1"/>
  <c r="J2139" i="1" s="1"/>
  <c r="J2136" i="1" a="1"/>
  <c r="J2136" i="1" s="1"/>
  <c r="L2134" i="1" a="1"/>
  <c r="L2134" i="1" s="1"/>
  <c r="L2132" i="1" a="1"/>
  <c r="L2132" i="1" s="1"/>
  <c r="L2138" i="1" a="1"/>
  <c r="L2138" i="1" s="1"/>
  <c r="K2125" i="1" a="1"/>
  <c r="K2125" i="1" s="1"/>
  <c r="J2123" i="1" a="1"/>
  <c r="J2123" i="1" s="1"/>
  <c r="K2128" i="1" a="1"/>
  <c r="K2128" i="1" s="1"/>
  <c r="J2128" i="1" a="1"/>
  <c r="J2128" i="1" s="1"/>
  <c r="L2122" i="1" a="1"/>
  <c r="L2122" i="1" s="1"/>
  <c r="L2127" i="1" a="1"/>
  <c r="L2127" i="1" s="1"/>
  <c r="K2122" i="1" a="1"/>
  <c r="K2122" i="1" s="1"/>
  <c r="L2126" i="1" a="1"/>
  <c r="L2126" i="1" s="1"/>
  <c r="K2127" i="1" a="1"/>
  <c r="K2127" i="1" s="1"/>
  <c r="K2124" i="1" a="1"/>
  <c r="K2124" i="1" s="1"/>
  <c r="K2129" i="1" a="1"/>
  <c r="K2129" i="1" s="1"/>
  <c r="K2126" i="1" a="1"/>
  <c r="K2126" i="1" s="1"/>
  <c r="L2123" i="1" a="1"/>
  <c r="L2123" i="1" s="1"/>
  <c r="L2125" i="1" a="1"/>
  <c r="L2125" i="1" s="1"/>
  <c r="L2129" i="1" a="1"/>
  <c r="L2129" i="1" s="1"/>
  <c r="J2129" i="1" a="1"/>
  <c r="J2129" i="1" s="1"/>
  <c r="J2127" i="1" a="1"/>
  <c r="J2127" i="1" s="1"/>
  <c r="J2126" i="1" a="1"/>
  <c r="J2126" i="1" s="1"/>
  <c r="K2123" i="1" a="1"/>
  <c r="K2123" i="1" s="1"/>
  <c r="J2122" i="1" a="1"/>
  <c r="J2122" i="1" s="1"/>
  <c r="J2124" i="1" a="1"/>
  <c r="J2124" i="1" s="1"/>
  <c r="J2125" i="1" a="1"/>
  <c r="J2125" i="1" s="1"/>
  <c r="L2124" i="1" a="1"/>
  <c r="L2124" i="1" s="1"/>
  <c r="L2128" i="1" a="1"/>
  <c r="L2128" i="1" s="1"/>
  <c r="K2120" i="1" a="1"/>
  <c r="K2120" i="1" s="1"/>
  <c r="J2117" i="1" a="1"/>
  <c r="J2117" i="1" s="1"/>
  <c r="J2116" i="1" a="1"/>
  <c r="J2116" i="1" s="1"/>
  <c r="J2115" i="1" a="1"/>
  <c r="J2115" i="1" s="1"/>
  <c r="L2115" i="1" a="1"/>
  <c r="L2115" i="1" s="1"/>
  <c r="L2119" i="1" a="1"/>
  <c r="L2119" i="1" s="1"/>
  <c r="L2121" i="1" a="1"/>
  <c r="L2121" i="1" s="1"/>
  <c r="L2116" i="1" a="1"/>
  <c r="L2116" i="1" s="1"/>
  <c r="K2121" i="1" a="1"/>
  <c r="K2121" i="1" s="1"/>
  <c r="J2121" i="1" a="1"/>
  <c r="J2121" i="1" s="1"/>
  <c r="K2119" i="1" a="1"/>
  <c r="K2119" i="1" s="1"/>
  <c r="L2118" i="1" a="1"/>
  <c r="L2118" i="1" s="1"/>
  <c r="J2120" i="1" a="1"/>
  <c r="J2120" i="1" s="1"/>
  <c r="L2120" i="1" a="1"/>
  <c r="L2120" i="1" s="1"/>
  <c r="K2115" i="1" a="1"/>
  <c r="K2115" i="1" s="1"/>
  <c r="L2117" i="1" a="1"/>
  <c r="L2117" i="1" s="1"/>
  <c r="J2119" i="1" a="1"/>
  <c r="J2119" i="1" s="1"/>
  <c r="K2118" i="1" a="1"/>
  <c r="K2118" i="1" s="1"/>
  <c r="J2118" i="1" a="1"/>
  <c r="J2118" i="1" s="1"/>
  <c r="K2117" i="1" a="1"/>
  <c r="K2117" i="1" s="1"/>
  <c r="K2116" i="1" a="1"/>
  <c r="K2116" i="1" s="1"/>
  <c r="K2021" i="1" a="1"/>
  <c r="K2021" i="1" s="1"/>
  <c r="L2021" i="1" a="1"/>
  <c r="L2021" i="1" s="1"/>
  <c r="L2018" i="1" a="1"/>
  <c r="L2018" i="1" s="1"/>
  <c r="L2019" i="1" s="1" a="1"/>
  <c r="L2019" i="1" s="1"/>
  <c r="J2016" i="1" a="1"/>
  <c r="J2016" i="1" s="1"/>
  <c r="J2017" i="1" s="1" a="1"/>
  <c r="J2017" i="1" s="1"/>
  <c r="J2018" i="1" a="1"/>
  <c r="J2018" i="1" s="1"/>
  <c r="J2019" i="1" s="1" a="1"/>
  <c r="J2019" i="1" s="1"/>
  <c r="J2013" i="1" a="1"/>
  <c r="J2013" i="1" s="1"/>
  <c r="J2014" i="1" s="1" a="1"/>
  <c r="J2014" i="1" s="1"/>
  <c r="K2013" i="1" a="1"/>
  <c r="K2013" i="1" s="1"/>
  <c r="K2014" i="1" s="1" a="1"/>
  <c r="K2014" i="1" s="1"/>
  <c r="J2015" i="1" a="1"/>
  <c r="J2015" i="1" s="1"/>
  <c r="K2016" i="1" a="1"/>
  <c r="K2016" i="1" s="1"/>
  <c r="K2017" i="1" s="1" a="1"/>
  <c r="K2017" i="1" s="1"/>
  <c r="K2020" i="1" a="1"/>
  <c r="K2020" i="1" s="1"/>
  <c r="K2015" i="1" a="1"/>
  <c r="K2015" i="1" s="1"/>
  <c r="K2018" i="1" a="1"/>
  <c r="K2018" i="1" s="1"/>
  <c r="K2019" i="1" s="1" a="1"/>
  <c r="K2019" i="1" s="1"/>
  <c r="L2013" i="1" a="1"/>
  <c r="L2013" i="1" s="1"/>
  <c r="L2014" i="1" s="1" a="1"/>
  <c r="L2014" i="1" s="1"/>
  <c r="J2021" i="1" a="1"/>
  <c r="J2021" i="1" s="1"/>
  <c r="L2016" i="1" a="1"/>
  <c r="L2016" i="1" s="1"/>
  <c r="L2017" i="1" s="1" a="1"/>
  <c r="L2017" i="1" s="1"/>
  <c r="J2020" i="1" a="1"/>
  <c r="J2020" i="1" s="1"/>
  <c r="L2020" i="1" a="1"/>
  <c r="L2020" i="1" s="1"/>
  <c r="L2015" i="1" a="1"/>
  <c r="L2015" i="1" s="1"/>
  <c r="K1138" i="1" a="1"/>
  <c r="K1138" i="1" s="1"/>
  <c r="J1138" i="1" a="1"/>
  <c r="J1138" i="1" s="1"/>
  <c r="L1138" i="1" a="1"/>
  <c r="L1138" i="1" s="1"/>
  <c r="J1218" i="1" a="1"/>
  <c r="J1218" i="1" s="1"/>
  <c r="L1216" i="1" a="1"/>
  <c r="L1216" i="1" s="1"/>
  <c r="J1223" i="1" a="1"/>
  <c r="J1223" i="1" s="1"/>
  <c r="J1219" i="1" a="1"/>
  <c r="J1219" i="1" s="1"/>
  <c r="K1217" i="1" a="1"/>
  <c r="K1217" i="1" s="1"/>
  <c r="L1222" i="1" a="1"/>
  <c r="L1222" i="1" s="1"/>
  <c r="L1218" i="1" a="1"/>
  <c r="L1218" i="1" s="1"/>
  <c r="K1222" i="1" a="1"/>
  <c r="K1222" i="1" s="1"/>
  <c r="L1215" i="1" a="1"/>
  <c r="L1215" i="1" s="1"/>
  <c r="K1220" i="1" a="1"/>
  <c r="K1220" i="1" s="1"/>
  <c r="J1222" i="1" a="1"/>
  <c r="J1222" i="1" s="1"/>
  <c r="K1218" i="1" a="1"/>
  <c r="K1218" i="1" s="1"/>
  <c r="L1220" i="1" a="1"/>
  <c r="L1220" i="1" s="1"/>
  <c r="L1219" i="1" a="1"/>
  <c r="L1219" i="1" s="1"/>
  <c r="K1215" i="1" a="1"/>
  <c r="K1215" i="1" s="1"/>
  <c r="L1221" i="1" a="1"/>
  <c r="L1221" i="1" s="1"/>
  <c r="K1221" i="1" a="1"/>
  <c r="K1221" i="1" s="1"/>
  <c r="J1221" i="1" a="1"/>
  <c r="J1221" i="1" s="1"/>
  <c r="J1217" i="1" a="1"/>
  <c r="J1217" i="1" s="1"/>
  <c r="J1215" i="1" a="1"/>
  <c r="J1215" i="1" s="1"/>
  <c r="J1220" i="1" a="1"/>
  <c r="J1220" i="1" s="1"/>
  <c r="K1216" i="1" a="1"/>
  <c r="K1216" i="1" s="1"/>
  <c r="K1219" i="1" a="1"/>
  <c r="K1219" i="1" s="1"/>
  <c r="L1217" i="1" a="1"/>
  <c r="L1217" i="1" s="1"/>
  <c r="J1216" i="1" a="1"/>
  <c r="J1216" i="1" s="1"/>
  <c r="J1208" i="1" a="1"/>
  <c r="J1208" i="1" s="1"/>
  <c r="L1210" i="1" a="1"/>
  <c r="L1210" i="1" s="1"/>
  <c r="K1209" i="1" a="1"/>
  <c r="K1209" i="1" s="1"/>
  <c r="K1202" i="1" a="1"/>
  <c r="K1202" i="1" s="1"/>
  <c r="L1209" i="1" a="1"/>
  <c r="L1209" i="1" s="1"/>
  <c r="J1209" i="1" a="1"/>
  <c r="J1209" i="1" s="1"/>
  <c r="J1202" i="1" a="1"/>
  <c r="J1202" i="1" s="1"/>
  <c r="K1212" i="1" a="1"/>
  <c r="K1212" i="1" s="1"/>
  <c r="L1214" i="1" a="1"/>
  <c r="L1214" i="1" s="1"/>
  <c r="L1212" i="1" a="1"/>
  <c r="L1212" i="1" s="1"/>
  <c r="K1208" i="1" a="1"/>
  <c r="K1208" i="1" s="1"/>
  <c r="K1214" i="1" a="1"/>
  <c r="K1214" i="1" s="1"/>
  <c r="J1214" i="1" a="1"/>
  <c r="J1214" i="1" s="1"/>
  <c r="L1211" i="1" a="1"/>
  <c r="L1211" i="1" s="1"/>
  <c r="J1210" i="1" a="1"/>
  <c r="J1210" i="1" s="1"/>
  <c r="L1202" i="1" a="1"/>
  <c r="L1202" i="1" s="1"/>
  <c r="J1212" i="1" a="1"/>
  <c r="J1212" i="1" s="1"/>
  <c r="L1208" i="1" a="1"/>
  <c r="L1208" i="1" s="1"/>
  <c r="K1211" i="1" a="1"/>
  <c r="K1211" i="1" s="1"/>
  <c r="J1211" i="1" a="1"/>
  <c r="J1211" i="1" s="1"/>
  <c r="K1210" i="1" a="1"/>
  <c r="K1210" i="1" s="1"/>
  <c r="J1196" i="1" a="1"/>
  <c r="J1196" i="1" s="1"/>
  <c r="J1199" i="1" a="1"/>
  <c r="J1199" i="1" s="1"/>
  <c r="L1197" i="1" a="1"/>
  <c r="L1197" i="1" s="1"/>
  <c r="L1198" i="1" a="1"/>
  <c r="L1198" i="1" s="1"/>
  <c r="J1193" i="1" a="1"/>
  <c r="J1193" i="1" s="1"/>
  <c r="K1198" i="1" a="1"/>
  <c r="K1198" i="1" s="1"/>
  <c r="L1196" i="1" a="1"/>
  <c r="L1196" i="1" s="1"/>
  <c r="J1197" i="1" a="1"/>
  <c r="J1197" i="1" s="1"/>
  <c r="J1195" i="1" a="1"/>
  <c r="J1195" i="1" s="1"/>
  <c r="L1199" i="1" a="1"/>
  <c r="L1199" i="1" s="1"/>
  <c r="K1197" i="1" a="1"/>
  <c r="K1197" i="1" s="1"/>
  <c r="K1201" i="1" a="1"/>
  <c r="K1201" i="1" s="1"/>
  <c r="J1198" i="1" a="1"/>
  <c r="J1198" i="1" s="1"/>
  <c r="L1201" i="1" a="1"/>
  <c r="L1201" i="1" s="1"/>
  <c r="J1201" i="1" a="1"/>
  <c r="J1201" i="1" s="1"/>
  <c r="L1194" i="1" a="1"/>
  <c r="L1194" i="1" s="1"/>
  <c r="L1193" i="1" a="1"/>
  <c r="L1193" i="1" s="1"/>
  <c r="K1193" i="1" a="1"/>
  <c r="K1193" i="1" s="1"/>
  <c r="L1200" i="1" a="1"/>
  <c r="L1200" i="1" s="1"/>
  <c r="L1195" i="1" a="1"/>
  <c r="L1195" i="1" s="1"/>
  <c r="K1194" i="1" a="1"/>
  <c r="K1194" i="1" s="1"/>
  <c r="K1200" i="1" a="1"/>
  <c r="K1200" i="1" s="1"/>
  <c r="J1200" i="1" a="1"/>
  <c r="J1200" i="1" s="1"/>
  <c r="K1195" i="1" a="1"/>
  <c r="K1195" i="1" s="1"/>
  <c r="K1199" i="1" a="1"/>
  <c r="K1199" i="1" s="1"/>
  <c r="K1196" i="1" a="1"/>
  <c r="K1196" i="1" s="1"/>
  <c r="J1194" i="1" a="1"/>
  <c r="J1194" i="1" s="1"/>
  <c r="L1188" i="1" a="1"/>
  <c r="L1188" i="1" s="1"/>
  <c r="L1192" i="1" a="1"/>
  <c r="L1192" i="1" s="1"/>
  <c r="L1191" i="1" a="1"/>
  <c r="L1191" i="1" s="1"/>
  <c r="K1192" i="1" a="1"/>
  <c r="K1192" i="1" s="1"/>
  <c r="J1192" i="1" a="1"/>
  <c r="J1192" i="1" s="1"/>
  <c r="K1191" i="1" a="1"/>
  <c r="K1191" i="1" s="1"/>
  <c r="J1191" i="1" a="1"/>
  <c r="J1191" i="1" s="1"/>
  <c r="L1190" i="1" a="1"/>
  <c r="L1190" i="1" s="1"/>
  <c r="J1188" i="1" a="1"/>
  <c r="J1188" i="1" s="1"/>
  <c r="K1190" i="1" a="1"/>
  <c r="K1190" i="1" s="1"/>
  <c r="J1189" i="1" a="1"/>
  <c r="J1189" i="1" s="1"/>
  <c r="K1189" i="1" a="1"/>
  <c r="K1189" i="1" s="1"/>
  <c r="K1188" i="1" a="1"/>
  <c r="K1188" i="1" s="1"/>
  <c r="L1189" i="1" a="1"/>
  <c r="L1189" i="1" s="1"/>
  <c r="J1190" i="1" a="1"/>
  <c r="J1190" i="1" s="1"/>
  <c r="K1185" i="1" a="1"/>
  <c r="K1185" i="1" s="1"/>
  <c r="L1179" i="1" a="1"/>
  <c r="L1179" i="1" s="1"/>
  <c r="L1178" i="1" a="1"/>
  <c r="L1178" i="1" s="1"/>
  <c r="L1185" i="1" a="1"/>
  <c r="L1185" i="1" s="1"/>
  <c r="L1187" i="1" a="1"/>
  <c r="L1187" i="1" s="1"/>
  <c r="K1187" i="1" a="1"/>
  <c r="K1187" i="1" s="1"/>
  <c r="J1187" i="1" a="1"/>
  <c r="J1187" i="1" s="1"/>
  <c r="J1185" i="1" a="1"/>
  <c r="J1185" i="1" s="1"/>
  <c r="L1186" i="1" a="1"/>
  <c r="L1186" i="1" s="1"/>
  <c r="K1186" i="1" a="1"/>
  <c r="K1186" i="1" s="1"/>
  <c r="J1186" i="1" a="1"/>
  <c r="J1186" i="1" s="1"/>
  <c r="K1179" i="1" a="1"/>
  <c r="K1179" i="1" s="1"/>
  <c r="K1178" i="1" a="1"/>
  <c r="K1178" i="1" s="1"/>
  <c r="J1179" i="1" a="1"/>
  <c r="J1179" i="1" s="1"/>
  <c r="J1178" i="1" a="1"/>
  <c r="J1178" i="1" s="1"/>
  <c r="L1169" i="1" a="1"/>
  <c r="L1169" i="1" s="1"/>
  <c r="J1169" i="1" a="1"/>
  <c r="J1169" i="1" s="1"/>
  <c r="L1176" i="1" a="1"/>
  <c r="L1176" i="1" s="1"/>
  <c r="L1177" i="1" a="1"/>
  <c r="L1177" i="1" s="1"/>
  <c r="K1177" i="1" a="1"/>
  <c r="K1177" i="1" s="1"/>
  <c r="L1170" i="1" a="1"/>
  <c r="L1170" i="1" s="1"/>
  <c r="L1172" i="1" a="1"/>
  <c r="L1172" i="1" s="1"/>
  <c r="K1176" i="1" a="1"/>
  <c r="K1176" i="1" s="1"/>
  <c r="J1171" i="1" a="1"/>
  <c r="J1171" i="1" s="1"/>
  <c r="L1175" i="1" a="1"/>
  <c r="L1175" i="1" s="1"/>
  <c r="K1175" i="1" a="1"/>
  <c r="K1175" i="1" s="1"/>
  <c r="J1175" i="1" a="1"/>
  <c r="J1175" i="1" s="1"/>
  <c r="K1174" i="1" a="1"/>
  <c r="K1174" i="1" s="1"/>
  <c r="J1173" i="1" a="1"/>
  <c r="J1173" i="1" s="1"/>
  <c r="L1171" i="1" a="1"/>
  <c r="L1171" i="1" s="1"/>
  <c r="K1171" i="1" a="1"/>
  <c r="K1171" i="1" s="1"/>
  <c r="K1172" i="1" a="1"/>
  <c r="K1172" i="1" s="1"/>
  <c r="J1170" i="1" a="1"/>
  <c r="J1170" i="1" s="1"/>
  <c r="K1173" i="1" a="1"/>
  <c r="K1173" i="1" s="1"/>
  <c r="J1177" i="1" a="1"/>
  <c r="J1177" i="1" s="1"/>
  <c r="J1176" i="1" a="1"/>
  <c r="J1176" i="1" s="1"/>
  <c r="K1169" i="1" a="1"/>
  <c r="K1169" i="1" s="1"/>
  <c r="J1172" i="1" a="1"/>
  <c r="J1172" i="1" s="1"/>
  <c r="J1174" i="1" a="1"/>
  <c r="J1174" i="1" s="1"/>
  <c r="K1170" i="1" a="1"/>
  <c r="K1170" i="1" s="1"/>
  <c r="L1174" i="1" a="1"/>
  <c r="L1174" i="1" s="1"/>
  <c r="L1173" i="1" a="1"/>
  <c r="L1173" i="1" s="1"/>
  <c r="K1162" i="1" a="1"/>
  <c r="K1162" i="1" s="1"/>
  <c r="K1165" i="1" a="1"/>
  <c r="K1165" i="1" s="1"/>
  <c r="K1163" i="1" a="1"/>
  <c r="K1163" i="1" s="1"/>
  <c r="J1167" i="1" a="1"/>
  <c r="J1167" i="1" s="1"/>
  <c r="L1168" i="1" a="1"/>
  <c r="L1168" i="1" s="1"/>
  <c r="K1168" i="1" a="1"/>
  <c r="K1168" i="1" s="1"/>
  <c r="J1168" i="1" a="1"/>
  <c r="J1168" i="1" s="1"/>
  <c r="L1166" i="1" a="1"/>
  <c r="L1166" i="1" s="1"/>
  <c r="J1164" i="1" a="1"/>
  <c r="J1164" i="1" s="1"/>
  <c r="J1166" i="1" a="1"/>
  <c r="J1166" i="1" s="1"/>
  <c r="J1165" i="1" a="1"/>
  <c r="J1165" i="1" s="1"/>
  <c r="J1163" i="1" a="1"/>
  <c r="J1163" i="1" s="1"/>
  <c r="K1164" i="1" a="1"/>
  <c r="K1164" i="1" s="1"/>
  <c r="L1162" i="1" a="1"/>
  <c r="L1162" i="1" s="1"/>
  <c r="L1167" i="1" a="1"/>
  <c r="L1167" i="1" s="1"/>
  <c r="K1167" i="1" a="1"/>
  <c r="K1167" i="1" s="1"/>
  <c r="K1166" i="1" a="1"/>
  <c r="K1166" i="1" s="1"/>
  <c r="L1163" i="1" a="1"/>
  <c r="L1163" i="1" s="1"/>
  <c r="J1162" i="1" a="1"/>
  <c r="J1162" i="1" s="1"/>
  <c r="L1164" i="1" a="1"/>
  <c r="L1164" i="1" s="1"/>
  <c r="L1165" i="1" a="1"/>
  <c r="L1165" i="1" s="1"/>
  <c r="K1156" i="1" a="1"/>
  <c r="K1156" i="1" s="1"/>
  <c r="J1156" i="1" a="1"/>
  <c r="J1156" i="1" s="1"/>
  <c r="J1149" i="1" a="1"/>
  <c r="J1149" i="1" s="1"/>
  <c r="L1155" i="1" a="1"/>
  <c r="L1155" i="1" s="1"/>
  <c r="L1147" i="1" a="1"/>
  <c r="L1147" i="1" s="1"/>
  <c r="K1154" i="1" a="1"/>
  <c r="K1154" i="1" s="1"/>
  <c r="K1153" i="1" a="1"/>
  <c r="K1153" i="1" s="1"/>
  <c r="J1150" i="1" a="1"/>
  <c r="J1150" i="1" s="1"/>
  <c r="L1148" i="1" a="1"/>
  <c r="L1148" i="1" s="1"/>
  <c r="L1154" i="1" a="1"/>
  <c r="L1154" i="1" s="1"/>
  <c r="J1155" i="1" a="1"/>
  <c r="J1155" i="1" s="1"/>
  <c r="J1148" i="1" a="1"/>
  <c r="J1148" i="1" s="1"/>
  <c r="K1155" i="1" a="1"/>
  <c r="K1155" i="1" s="1"/>
  <c r="L1156" i="1" a="1"/>
  <c r="L1156" i="1" s="1"/>
  <c r="J1154" i="1" a="1"/>
  <c r="J1154" i="1" s="1"/>
  <c r="L1149" i="1" a="1"/>
  <c r="L1149" i="1" s="1"/>
  <c r="K1149" i="1" a="1"/>
  <c r="K1149" i="1" s="1"/>
  <c r="K1148" i="1" a="1"/>
  <c r="K1148" i="1" s="1"/>
  <c r="L1153" i="1" a="1"/>
  <c r="L1153" i="1" s="1"/>
  <c r="J1153" i="1" a="1"/>
  <c r="J1153" i="1" s="1"/>
  <c r="K1150" i="1" a="1"/>
  <c r="K1150" i="1" s="1"/>
  <c r="L1150" i="1" a="1"/>
  <c r="L1150" i="1" s="1"/>
  <c r="L1143" i="1" a="1"/>
  <c r="L1143" i="1" s="1"/>
  <c r="L1142" i="1" a="1"/>
  <c r="L1142" i="1" s="1"/>
  <c r="J1142" i="1" a="1"/>
  <c r="J1142" i="1" s="1"/>
  <c r="J1146" i="1" a="1"/>
  <c r="J1146" i="1" s="1"/>
  <c r="L1145" i="1" a="1"/>
  <c r="L1145" i="1" s="1"/>
  <c r="K1140" i="1" a="1"/>
  <c r="K1140" i="1" s="1"/>
  <c r="K1145" i="1" a="1"/>
  <c r="K1145" i="1" s="1"/>
  <c r="J1145" i="1" a="1"/>
  <c r="J1145" i="1" s="1"/>
  <c r="K1143" i="1" a="1"/>
  <c r="K1143" i="1" s="1"/>
  <c r="L1141" i="1" a="1"/>
  <c r="L1141" i="1" s="1"/>
  <c r="J1140" i="1" a="1"/>
  <c r="J1140" i="1" s="1"/>
  <c r="L1144" i="1" a="1"/>
  <c r="L1144" i="1" s="1"/>
  <c r="J1144" i="1" a="1"/>
  <c r="J1144" i="1" s="1"/>
  <c r="J1141" i="1" a="1"/>
  <c r="J1141" i="1" s="1"/>
  <c r="K1141" i="1" a="1"/>
  <c r="K1141" i="1" s="1"/>
  <c r="K1147" i="1" a="1"/>
  <c r="K1147" i="1" s="1"/>
  <c r="J1147" i="1" a="1"/>
  <c r="J1147" i="1" s="1"/>
  <c r="J1139" i="1" a="1"/>
  <c r="J1139" i="1" s="1"/>
  <c r="J1143" i="1" a="1"/>
  <c r="J1143" i="1" s="1"/>
  <c r="L1140" i="1" a="1"/>
  <c r="L1140" i="1" s="1"/>
  <c r="L1139" i="1" a="1"/>
  <c r="L1139" i="1" s="1"/>
  <c r="K1139" i="1" a="1"/>
  <c r="K1139" i="1" s="1"/>
  <c r="K1142" i="1" a="1"/>
  <c r="K1142" i="1" s="1"/>
  <c r="L1146" i="1" a="1"/>
  <c r="L1146" i="1" s="1"/>
  <c r="K1144" i="1" a="1"/>
  <c r="K1144" i="1" s="1"/>
  <c r="K1146" i="1" a="1"/>
  <c r="K1146" i="1" s="1"/>
  <c r="K1417" i="1" a="1"/>
  <c r="K1417" i="1" s="1"/>
  <c r="J1417" i="1" a="1"/>
  <c r="J1417" i="1" s="1"/>
  <c r="J1408" i="1" a="1"/>
  <c r="J1408" i="1" s="1"/>
  <c r="L1416" i="1" a="1"/>
  <c r="L1416" i="1" s="1"/>
  <c r="K1416" i="1" a="1"/>
  <c r="K1416" i="1" s="1"/>
  <c r="K1409" i="1" a="1"/>
  <c r="K1409" i="1" s="1"/>
  <c r="J1416" i="1" a="1"/>
  <c r="J1416" i="1" s="1"/>
  <c r="K1408" i="1" a="1"/>
  <c r="K1408" i="1" s="1"/>
  <c r="L1407" i="1" a="1"/>
  <c r="L1407" i="1" s="1"/>
  <c r="K1410" i="1" a="1"/>
  <c r="K1410" i="1" s="1"/>
  <c r="L1409" i="1" a="1"/>
  <c r="L1409" i="1" s="1"/>
  <c r="K1407" i="1" a="1"/>
  <c r="K1407" i="1" s="1"/>
  <c r="L1410" i="1" a="1"/>
  <c r="L1410" i="1" s="1"/>
  <c r="J1410" i="1" a="1"/>
  <c r="J1410" i="1" s="1"/>
  <c r="J1409" i="1" a="1"/>
  <c r="J1409" i="1" s="1"/>
  <c r="L1408" i="1" a="1"/>
  <c r="L1408" i="1" s="1"/>
  <c r="L1417" i="1" a="1"/>
  <c r="L1417" i="1" s="1"/>
  <c r="L1401" i="1" a="1"/>
  <c r="L1401" i="1" s="1"/>
  <c r="J1401" i="1" a="1"/>
  <c r="J1401" i="1" s="1"/>
  <c r="J1407" i="1" a="1"/>
  <c r="J1407" i="1" s="1"/>
  <c r="J1405" i="1" a="1"/>
  <c r="J1405" i="1" s="1"/>
  <c r="J1404" i="1" a="1"/>
  <c r="J1404" i="1" s="1"/>
  <c r="L1403" i="1" a="1"/>
  <c r="L1403" i="1" s="1"/>
  <c r="L1402" i="1" a="1"/>
  <c r="L1402" i="1" s="1"/>
  <c r="L1405" i="1" a="1"/>
  <c r="L1405" i="1" s="1"/>
  <c r="K1405" i="1" a="1"/>
  <c r="K1405" i="1" s="1"/>
  <c r="L1404" i="1" a="1"/>
  <c r="L1404" i="1" s="1"/>
  <c r="K1403" i="1" a="1"/>
  <c r="K1403" i="1" s="1"/>
  <c r="K1402" i="1" a="1"/>
  <c r="K1402" i="1" s="1"/>
  <c r="J1402" i="1" a="1"/>
  <c r="J1402" i="1" s="1"/>
  <c r="K1401" i="1" a="1"/>
  <c r="K1401" i="1" s="1"/>
  <c r="K1404" i="1" a="1"/>
  <c r="K1404" i="1" s="1"/>
  <c r="J1403" i="1" a="1"/>
  <c r="J1403" i="1" s="1"/>
  <c r="J1372" i="1" a="1"/>
  <c r="J1372" i="1" s="1"/>
  <c r="J1373" i="1" a="1"/>
  <c r="J1373" i="1" s="1"/>
  <c r="K1372" i="1" a="1"/>
  <c r="K1372" i="1" s="1"/>
  <c r="L1374" i="1" a="1"/>
  <c r="L1374" i="1" s="1"/>
  <c r="L1371" i="1" a="1"/>
  <c r="L1371" i="1" s="1"/>
  <c r="K1374" i="1" a="1"/>
  <c r="K1374" i="1" s="1"/>
  <c r="L1373" i="1" a="1"/>
  <c r="L1373" i="1" s="1"/>
  <c r="J1374" i="1" a="1"/>
  <c r="J1374" i="1" s="1"/>
  <c r="K1373" i="1" a="1"/>
  <c r="K1373" i="1" s="1"/>
  <c r="L1372" i="1" a="1"/>
  <c r="L1372" i="1" s="1"/>
  <c r="J1365" i="1" a="1"/>
  <c r="J1365" i="1" s="1"/>
  <c r="L1364" i="1" a="1"/>
  <c r="L1364" i="1" s="1"/>
  <c r="L1363" i="1" a="1"/>
  <c r="L1363" i="1" s="1"/>
  <c r="L1367" i="1" a="1"/>
  <c r="L1367" i="1" s="1"/>
  <c r="K1370" i="1" a="1"/>
  <c r="K1370" i="1" s="1"/>
  <c r="K1364" i="1" a="1"/>
  <c r="K1364" i="1" s="1"/>
  <c r="J1369" i="1" a="1"/>
  <c r="J1369" i="1" s="1"/>
  <c r="J1370" i="1" a="1"/>
  <c r="J1370" i="1" s="1"/>
  <c r="K1367" i="1" a="1"/>
  <c r="K1367" i="1" s="1"/>
  <c r="K1365" i="1" a="1"/>
  <c r="K1365" i="1" s="1"/>
  <c r="L1368" i="1" a="1"/>
  <c r="L1368" i="1" s="1"/>
  <c r="K1368" i="1" a="1"/>
  <c r="K1368" i="1" s="1"/>
  <c r="L1366" i="1" a="1"/>
  <c r="L1366" i="1" s="1"/>
  <c r="K1362" i="1" a="1"/>
  <c r="K1362" i="1" s="1"/>
  <c r="J1367" i="1" a="1"/>
  <c r="J1367" i="1" s="1"/>
  <c r="J1366" i="1" a="1"/>
  <c r="J1366" i="1" s="1"/>
  <c r="K1371" i="1" a="1"/>
  <c r="K1371" i="1" s="1"/>
  <c r="L1365" i="1" a="1"/>
  <c r="L1365" i="1" s="1"/>
  <c r="L1362" i="1" a="1"/>
  <c r="L1362" i="1" s="1"/>
  <c r="L1370" i="1" a="1"/>
  <c r="L1370" i="1" s="1"/>
  <c r="J1371" i="1" a="1"/>
  <c r="J1371" i="1" s="1"/>
  <c r="L1369" i="1" a="1"/>
  <c r="L1369" i="1" s="1"/>
  <c r="K1363" i="1" a="1"/>
  <c r="K1363" i="1" s="1"/>
  <c r="K1369" i="1" a="1"/>
  <c r="K1369" i="1" s="1"/>
  <c r="K1366" i="1" a="1"/>
  <c r="K1366" i="1" s="1"/>
  <c r="J1364" i="1" a="1"/>
  <c r="J1364" i="1" s="1"/>
  <c r="J1368" i="1" a="1"/>
  <c r="J1368" i="1" s="1"/>
  <c r="J1363" i="1" a="1"/>
  <c r="J1363" i="1" s="1"/>
  <c r="K1356" i="1" a="1"/>
  <c r="K1356" i="1" s="1"/>
  <c r="J1353" i="1" a="1"/>
  <c r="J1353" i="1" s="1"/>
  <c r="J1356" i="1" a="1"/>
  <c r="J1356" i="1" s="1"/>
  <c r="K1360" i="1" a="1"/>
  <c r="K1360" i="1" s="1"/>
  <c r="L1359" i="1" a="1"/>
  <c r="L1359" i="1" s="1"/>
  <c r="J1360" i="1" a="1"/>
  <c r="J1360" i="1" s="1"/>
  <c r="L1355" i="1" a="1"/>
  <c r="L1355" i="1" s="1"/>
  <c r="K1357" i="1" a="1"/>
  <c r="K1357" i="1" s="1"/>
  <c r="J1362" i="1" a="1"/>
  <c r="J1362" i="1" s="1"/>
  <c r="J1358" i="1" a="1"/>
  <c r="J1358" i="1" s="1"/>
  <c r="J1361" i="1" a="1"/>
  <c r="J1361" i="1" s="1"/>
  <c r="K1361" i="1" a="1"/>
  <c r="K1361" i="1" s="1"/>
  <c r="K1359" i="1" a="1"/>
  <c r="K1359" i="1" s="1"/>
  <c r="J1354" i="1" a="1"/>
  <c r="J1354" i="1" s="1"/>
  <c r="J1355" i="1" a="1"/>
  <c r="J1355" i="1" s="1"/>
  <c r="J1357" i="1" a="1"/>
  <c r="J1357" i="1" s="1"/>
  <c r="L1354" i="1" a="1"/>
  <c r="L1354" i="1" s="1"/>
  <c r="L1361" i="1" a="1"/>
  <c r="L1361" i="1" s="1"/>
  <c r="J1359" i="1" a="1"/>
  <c r="J1359" i="1" s="1"/>
  <c r="K1353" i="1" a="1"/>
  <c r="K1353" i="1" s="1"/>
  <c r="L1360" i="1" a="1"/>
  <c r="L1360" i="1" s="1"/>
  <c r="L1353" i="1" a="1"/>
  <c r="L1353" i="1" s="1"/>
  <c r="L1358" i="1" a="1"/>
  <c r="L1358" i="1" s="1"/>
  <c r="K1354" i="1" a="1"/>
  <c r="K1354" i="1" s="1"/>
  <c r="L1357" i="1" a="1"/>
  <c r="L1357" i="1" s="1"/>
  <c r="K1355" i="1" a="1"/>
  <c r="K1355" i="1" s="1"/>
  <c r="L1356" i="1" a="1"/>
  <c r="L1356" i="1" s="1"/>
  <c r="K1358" i="1" a="1"/>
  <c r="K1358" i="1" s="1"/>
  <c r="L1347" i="1" a="1"/>
  <c r="L1347" i="1" s="1"/>
  <c r="L1348" i="1" a="1"/>
  <c r="L1348" i="1" s="1"/>
  <c r="J1348" i="1" a="1"/>
  <c r="J1348" i="1" s="1"/>
  <c r="L1346" i="1" a="1"/>
  <c r="L1346" i="1" s="1"/>
  <c r="K1349" i="1" a="1"/>
  <c r="K1349" i="1" s="1"/>
  <c r="J1349" i="1" a="1"/>
  <c r="J1349" i="1" s="1"/>
  <c r="K1348" i="1" a="1"/>
  <c r="K1348" i="1" s="1"/>
  <c r="L1352" i="1" a="1"/>
  <c r="L1352" i="1" s="1"/>
  <c r="K1352" i="1" a="1"/>
  <c r="K1352" i="1" s="1"/>
  <c r="J1350" i="1" a="1"/>
  <c r="J1350" i="1" s="1"/>
  <c r="K1347" i="1" a="1"/>
  <c r="K1347" i="1" s="1"/>
  <c r="J1346" i="1" a="1"/>
  <c r="J1346" i="1" s="1"/>
  <c r="J1352" i="1" a="1"/>
  <c r="J1352" i="1" s="1"/>
  <c r="L1349" i="1" a="1"/>
  <c r="L1349" i="1" s="1"/>
  <c r="L1350" i="1" a="1"/>
  <c r="L1350" i="1" s="1"/>
  <c r="K1350" i="1" a="1"/>
  <c r="K1350" i="1" s="1"/>
  <c r="K1346" i="1" a="1"/>
  <c r="K1346" i="1" s="1"/>
  <c r="J1347" i="1" a="1"/>
  <c r="J1347" i="1" s="1"/>
  <c r="J1336" i="1" a="1"/>
  <c r="J1336" i="1" s="1"/>
  <c r="L1337" i="1" a="1"/>
  <c r="L1337" i="1" s="1"/>
  <c r="K1340" i="1" a="1"/>
  <c r="K1340" i="1" s="1"/>
  <c r="L1338" i="1" a="1"/>
  <c r="L1338" i="1" s="1"/>
  <c r="K1333" i="1" a="1"/>
  <c r="K1333" i="1" s="1"/>
  <c r="K1338" i="1" a="1"/>
  <c r="K1338" i="1" s="1"/>
  <c r="J1337" i="1" a="1"/>
  <c r="J1337" i="1" s="1"/>
  <c r="K1336" i="1" a="1"/>
  <c r="K1336" i="1" s="1"/>
  <c r="L1335" i="1" a="1"/>
  <c r="L1335" i="1" s="1"/>
  <c r="J1334" i="1" a="1"/>
  <c r="J1334" i="1" s="1"/>
  <c r="J1333" i="1" a="1"/>
  <c r="J1333" i="1" s="1"/>
  <c r="J1335" i="1" a="1"/>
  <c r="J1335" i="1" s="1"/>
  <c r="L1333" i="1" a="1"/>
  <c r="L1333" i="1" s="1"/>
  <c r="J1338" i="1" a="1"/>
  <c r="J1338" i="1" s="1"/>
  <c r="J1339" i="1" a="1"/>
  <c r="J1339" i="1" s="1"/>
  <c r="K1335" i="1" a="1"/>
  <c r="K1335" i="1" s="1"/>
  <c r="L1334" i="1" a="1"/>
  <c r="L1334" i="1" s="1"/>
  <c r="K1334" i="1" a="1"/>
  <c r="K1334" i="1" s="1"/>
  <c r="K1332" i="1" a="1"/>
  <c r="K1332" i="1" s="1"/>
  <c r="K1337" i="1" a="1"/>
  <c r="K1337" i="1" s="1"/>
  <c r="L1332" i="1" a="1"/>
  <c r="L1332" i="1" s="1"/>
  <c r="L1340" i="1" a="1"/>
  <c r="L1340" i="1" s="1"/>
  <c r="J1340" i="1" a="1"/>
  <c r="J1340" i="1" s="1"/>
  <c r="L1339" i="1" a="1"/>
  <c r="L1339" i="1" s="1"/>
  <c r="L1336" i="1" a="1"/>
  <c r="L1336" i="1" s="1"/>
  <c r="J1332" i="1" a="1"/>
  <c r="J1332" i="1" s="1"/>
  <c r="K1339" i="1" a="1"/>
  <c r="K1339" i="1" s="1"/>
  <c r="L1321" i="1" a="1"/>
  <c r="L1321" i="1" s="1"/>
  <c r="L1323" i="1" a="1"/>
  <c r="L1323" i="1" s="1"/>
  <c r="K1326" i="1" a="1"/>
  <c r="K1326" i="1" s="1"/>
  <c r="K1324" i="1" a="1"/>
  <c r="K1324" i="1" s="1"/>
  <c r="K1320" i="1" a="1"/>
  <c r="K1320" i="1" s="1"/>
  <c r="J1321" i="1" a="1"/>
  <c r="J1321" i="1" s="1"/>
  <c r="L1320" i="1" a="1"/>
  <c r="L1320" i="1" s="1"/>
  <c r="J1323" i="1" a="1"/>
  <c r="J1323" i="1" s="1"/>
  <c r="L1326" i="1" a="1"/>
  <c r="L1326" i="1" s="1"/>
  <c r="L1324" i="1" a="1"/>
  <c r="L1324" i="1" s="1"/>
  <c r="J1325" i="1" a="1"/>
  <c r="J1325" i="1" s="1"/>
  <c r="K1321" i="1" a="1"/>
  <c r="K1321" i="1" s="1"/>
  <c r="K1325" i="1" a="1"/>
  <c r="K1325" i="1" s="1"/>
  <c r="J1320" i="1" a="1"/>
  <c r="J1320" i="1" s="1"/>
  <c r="J1324" i="1" a="1"/>
  <c r="J1324" i="1" s="1"/>
  <c r="J1326" i="1" a="1"/>
  <c r="J1326" i="1" s="1"/>
  <c r="L1325" i="1" a="1"/>
  <c r="L1325" i="1" s="1"/>
  <c r="K1323" i="1" a="1"/>
  <c r="K1323" i="1" s="1"/>
  <c r="K1318" i="1" a="1"/>
  <c r="K1318" i="1" s="1"/>
  <c r="L1317" i="1" a="1"/>
  <c r="L1317" i="1" s="1"/>
  <c r="L1319" i="1" a="1"/>
  <c r="L1319" i="1" s="1"/>
  <c r="K1319" i="1" a="1"/>
  <c r="K1319" i="1" s="1"/>
  <c r="J1319" i="1" a="1"/>
  <c r="J1319" i="1" s="1"/>
  <c r="L1318" i="1" a="1"/>
  <c r="L1318" i="1" s="1"/>
  <c r="J1318" i="1" a="1"/>
  <c r="J1318" i="1" s="1"/>
  <c r="K1317" i="1" a="1"/>
  <c r="K1317" i="1" s="1"/>
  <c r="J1317" i="1" a="1"/>
  <c r="J1317" i="1" s="1"/>
  <c r="J1263" i="1" a="1"/>
  <c r="J1263" i="1" s="1"/>
  <c r="J1261" i="1" a="1"/>
  <c r="J1261" i="1" s="1"/>
  <c r="K1263" i="1" a="1"/>
  <c r="K1263" i="1" s="1"/>
  <c r="K1262" i="1" a="1"/>
  <c r="K1262" i="1" s="1"/>
  <c r="J1262" i="1" a="1"/>
  <c r="J1262" i="1" s="1"/>
  <c r="K1261" i="1" a="1"/>
  <c r="K1261" i="1" s="1"/>
  <c r="L1263" i="1" a="1"/>
  <c r="L1263" i="1" s="1"/>
  <c r="L1262" i="1" a="1"/>
  <c r="L1262" i="1" s="1"/>
  <c r="K1260" i="1" a="1"/>
  <c r="K1260" i="1" s="1"/>
  <c r="L1261" i="1" a="1"/>
  <c r="L1261" i="1" s="1"/>
  <c r="J1260" i="1" a="1"/>
  <c r="J1260" i="1" s="1"/>
  <c r="L1260" i="1" a="1"/>
  <c r="L1260" i="1" s="1"/>
  <c r="L1251" i="1" a="1"/>
  <c r="L1251" i="1" s="1"/>
  <c r="K1251" i="1" a="1"/>
  <c r="K1251" i="1" s="1"/>
  <c r="K1256" i="1" a="1"/>
  <c r="K1256" i="1" s="1"/>
  <c r="L1259" i="1" a="1"/>
  <c r="L1259" i="1" s="1"/>
  <c r="J1259" i="1" a="1"/>
  <c r="J1259" i="1" s="1"/>
  <c r="L1254" i="1" a="1"/>
  <c r="L1254" i="1" s="1"/>
  <c r="J1257" i="1" a="1"/>
  <c r="J1257" i="1" s="1"/>
  <c r="J1253" i="1" a="1"/>
  <c r="J1253" i="1" s="1"/>
  <c r="K1253" i="1" a="1"/>
  <c r="K1253" i="1" s="1"/>
  <c r="J1252" i="1" a="1"/>
  <c r="J1252" i="1" s="1"/>
  <c r="L1256" i="1" a="1"/>
  <c r="L1256" i="1" s="1"/>
  <c r="K1255" i="1" a="1"/>
  <c r="K1255" i="1" s="1"/>
  <c r="J1255" i="1" a="1"/>
  <c r="J1255" i="1" s="1"/>
  <c r="K1252" i="1" a="1"/>
  <c r="K1252" i="1" s="1"/>
  <c r="K1259" i="1" a="1"/>
  <c r="K1259" i="1" s="1"/>
  <c r="K1258" i="1" a="1"/>
  <c r="K1258" i="1" s="1"/>
  <c r="L1258" i="1" a="1"/>
  <c r="L1258" i="1" s="1"/>
  <c r="J1251" i="1" a="1"/>
  <c r="J1251" i="1" s="1"/>
  <c r="J1258" i="1" a="1"/>
  <c r="J1258" i="1" s="1"/>
  <c r="L1257" i="1" a="1"/>
  <c r="L1257" i="1" s="1"/>
  <c r="K1257" i="1" a="1"/>
  <c r="K1257" i="1" s="1"/>
  <c r="L1255" i="1" a="1"/>
  <c r="L1255" i="1" s="1"/>
  <c r="K1254" i="1" a="1"/>
  <c r="K1254" i="1" s="1"/>
  <c r="J1256" i="1" a="1"/>
  <c r="J1256" i="1" s="1"/>
  <c r="J1254" i="1" a="1"/>
  <c r="J1254" i="1" s="1"/>
  <c r="L1253" i="1" a="1"/>
  <c r="L1253" i="1" s="1"/>
  <c r="L1252" i="1" a="1"/>
  <c r="L1252" i="1" s="1"/>
  <c r="J1250" i="1" a="1"/>
  <c r="J1250" i="1" s="1"/>
  <c r="L1247" i="1" a="1"/>
  <c r="L1247" i="1" s="1"/>
  <c r="K1246" i="1" a="1"/>
  <c r="K1246" i="1" s="1"/>
  <c r="J1249" i="1" a="1"/>
  <c r="J1249" i="1" s="1"/>
  <c r="L1249" i="1" a="1"/>
  <c r="L1249" i="1" s="1"/>
  <c r="K1249" i="1" a="1"/>
  <c r="K1249" i="1" s="1"/>
  <c r="J1248" i="1" a="1"/>
  <c r="J1248" i="1" s="1"/>
  <c r="K1244" i="1" a="1"/>
  <c r="K1244" i="1" s="1"/>
  <c r="L1244" i="1" a="1"/>
  <c r="L1244" i="1" s="1"/>
  <c r="L1248" i="1" a="1"/>
  <c r="L1248" i="1" s="1"/>
  <c r="K1248" i="1" a="1"/>
  <c r="K1248" i="1" s="1"/>
  <c r="K1247" i="1" a="1"/>
  <c r="K1247" i="1" s="1"/>
  <c r="K1242" i="1" a="1"/>
  <c r="K1242" i="1" s="1"/>
  <c r="J1245" i="1" a="1"/>
  <c r="J1245" i="1" s="1"/>
  <c r="L1242" i="1" a="1"/>
  <c r="L1242" i="1" s="1"/>
  <c r="J1246" i="1" a="1"/>
  <c r="J1246" i="1" s="1"/>
  <c r="J1243" i="1" a="1"/>
  <c r="J1243" i="1" s="1"/>
  <c r="L1245" i="1" a="1"/>
  <c r="L1245" i="1" s="1"/>
  <c r="J1244" i="1" a="1"/>
  <c r="J1244" i="1" s="1"/>
  <c r="K1243" i="1" a="1"/>
  <c r="K1243" i="1" s="1"/>
  <c r="L1243" i="1" a="1"/>
  <c r="L1243" i="1" s="1"/>
  <c r="L1246" i="1" a="1"/>
  <c r="L1246" i="1" s="1"/>
  <c r="J1242" i="1" a="1"/>
  <c r="J1242" i="1" s="1"/>
  <c r="K1245" i="1" a="1"/>
  <c r="K1245" i="1" s="1"/>
  <c r="L1250" i="1" a="1"/>
  <c r="L1250" i="1" s="1"/>
  <c r="K1250" i="1" a="1"/>
  <c r="K1250" i="1" s="1"/>
  <c r="J1247" i="1" a="1"/>
  <c r="J1247" i="1" s="1"/>
  <c r="J1233" i="1" a="1"/>
  <c r="J1233" i="1" s="1"/>
  <c r="L1239" i="1" a="1"/>
  <c r="L1239" i="1" s="1"/>
  <c r="J1236" i="1" a="1"/>
  <c r="J1236" i="1" s="1"/>
  <c r="K1235" i="1" a="1"/>
  <c r="K1235" i="1" s="1"/>
  <c r="L1234" i="1" a="1"/>
  <c r="L1234" i="1" s="1"/>
  <c r="L1233" i="1" a="1"/>
  <c r="L1233" i="1" s="1"/>
  <c r="K1233" i="1" a="1"/>
  <c r="K1233" i="1" s="1"/>
  <c r="L1240" i="1" a="1"/>
  <c r="L1240" i="1" s="1"/>
  <c r="L1241" i="1" a="1"/>
  <c r="L1241" i="1" s="1"/>
  <c r="K1241" i="1" a="1"/>
  <c r="K1241" i="1" s="1"/>
  <c r="J1241" i="1" a="1"/>
  <c r="J1241" i="1" s="1"/>
  <c r="L1236" i="1" a="1"/>
  <c r="L1236" i="1" s="1"/>
  <c r="K1237" i="1" a="1"/>
  <c r="K1237" i="1" s="1"/>
  <c r="K1240" i="1" a="1"/>
  <c r="K1240" i="1" s="1"/>
  <c r="L1237" i="1" a="1"/>
  <c r="L1237" i="1" s="1"/>
  <c r="L1235" i="1" a="1"/>
  <c r="L1235" i="1" s="1"/>
  <c r="K1236" i="1" a="1"/>
  <c r="K1236" i="1" s="1"/>
  <c r="J1234" i="1" a="1"/>
  <c r="J1234" i="1" s="1"/>
  <c r="K1239" i="1" a="1"/>
  <c r="K1239" i="1" s="1"/>
  <c r="K1238" i="1" a="1"/>
  <c r="K1238" i="1" s="1"/>
  <c r="J1235" i="1" a="1"/>
  <c r="J1235" i="1" s="1"/>
  <c r="J1238" i="1" a="1"/>
  <c r="J1238" i="1" s="1"/>
  <c r="J1240" i="1" a="1"/>
  <c r="J1240" i="1" s="1"/>
  <c r="J1239" i="1" a="1"/>
  <c r="J1239" i="1" s="1"/>
  <c r="L1238" i="1" a="1"/>
  <c r="L1238" i="1" s="1"/>
  <c r="J1237" i="1" a="1"/>
  <c r="J1237" i="1" s="1"/>
  <c r="K1234" i="1" a="1"/>
  <c r="K1234" i="1" s="1"/>
  <c r="L1232" i="1" a="1"/>
  <c r="L1232" i="1" s="1"/>
  <c r="K1230" i="1" a="1"/>
  <c r="K1230" i="1" s="1"/>
  <c r="K1229" i="1" a="1"/>
  <c r="K1229" i="1" s="1"/>
  <c r="K1228" i="1" a="1"/>
  <c r="K1228" i="1" s="1"/>
  <c r="K1231" i="1" a="1"/>
  <c r="K1231" i="1" s="1"/>
  <c r="J1231" i="1" a="1"/>
  <c r="J1231" i="1" s="1"/>
  <c r="J1225" i="1" a="1"/>
  <c r="J1225" i="1" s="1"/>
  <c r="L1230" i="1" a="1"/>
  <c r="L1230" i="1" s="1"/>
  <c r="L1228" i="1" a="1"/>
  <c r="L1228" i="1" s="1"/>
  <c r="L1229" i="1" a="1"/>
  <c r="L1229" i="1" s="1"/>
  <c r="L1227" i="1" a="1"/>
  <c r="L1227" i="1" s="1"/>
  <c r="J1228" i="1" a="1"/>
  <c r="J1228" i="1" s="1"/>
  <c r="K1226" i="1" a="1"/>
  <c r="K1226" i="1" s="1"/>
  <c r="K1224" i="1" a="1"/>
  <c r="K1224" i="1" s="1"/>
  <c r="J1224" i="1" a="1"/>
  <c r="J1224" i="1" s="1"/>
  <c r="J1226" i="1" a="1"/>
  <c r="J1226" i="1" s="1"/>
  <c r="K1223" i="1" a="1"/>
  <c r="K1223" i="1" s="1"/>
  <c r="L1225" i="1" a="1"/>
  <c r="L1225" i="1" s="1"/>
  <c r="K1232" i="1" a="1"/>
  <c r="K1232" i="1" s="1"/>
  <c r="J1232" i="1" a="1"/>
  <c r="J1232" i="1" s="1"/>
  <c r="L1231" i="1" a="1"/>
  <c r="L1231" i="1" s="1"/>
  <c r="L1224" i="1" a="1"/>
  <c r="L1224" i="1" s="1"/>
  <c r="J1227" i="1" a="1"/>
  <c r="J1227" i="1" s="1"/>
  <c r="L1226" i="1" a="1"/>
  <c r="L1226" i="1" s="1"/>
  <c r="K1227" i="1" a="1"/>
  <c r="K1227" i="1" s="1"/>
  <c r="J1229" i="1" a="1"/>
  <c r="J1229" i="1" s="1"/>
  <c r="J1230" i="1" a="1"/>
  <c r="J1230" i="1" s="1"/>
  <c r="K1225" i="1" a="1"/>
  <c r="K1225" i="1" s="1"/>
  <c r="L1223" i="1" a="1"/>
  <c r="L1223" i="1" s="1"/>
  <c r="L1676" i="1" a="1"/>
  <c r="L1676" i="1" s="1"/>
  <c r="K1672" i="1" a="1"/>
  <c r="K1672" i="1" s="1"/>
  <c r="J1672" i="1" a="1"/>
  <c r="J1672" i="1" s="1"/>
  <c r="K1676" i="1" a="1"/>
  <c r="K1676" i="1" s="1"/>
  <c r="J1676" i="1" a="1"/>
  <c r="J1676" i="1" s="1"/>
  <c r="L1674" i="1" a="1"/>
  <c r="L1674" i="1" s="1"/>
  <c r="K1675" i="1" a="1"/>
  <c r="K1675" i="1" s="1"/>
  <c r="J1674" i="1" a="1"/>
  <c r="J1674" i="1" s="1"/>
  <c r="K1674" i="1" a="1"/>
  <c r="K1674" i="1" s="1"/>
  <c r="J1673" i="1" a="1"/>
  <c r="J1673" i="1" s="1"/>
  <c r="L1673" i="1" a="1"/>
  <c r="L1673" i="1" s="1"/>
  <c r="K1671" i="1" a="1"/>
  <c r="K1671" i="1" s="1"/>
  <c r="J1675" i="1" a="1"/>
  <c r="J1675" i="1" s="1"/>
  <c r="K1673" i="1" a="1"/>
  <c r="K1673" i="1" s="1"/>
  <c r="L1675" i="1" a="1"/>
  <c r="L1675" i="1" s="1"/>
  <c r="L1671" i="1" a="1"/>
  <c r="L1671" i="1" s="1"/>
  <c r="J1671" i="1" a="1"/>
  <c r="J1671" i="1" s="1"/>
  <c r="L1672" i="1" a="1"/>
  <c r="L1672" i="1" s="1"/>
  <c r="L1669" i="1" a="1"/>
  <c r="L1669" i="1" s="1"/>
  <c r="K1669" i="1" a="1"/>
  <c r="K1669" i="1" s="1"/>
  <c r="L1661" i="1" a="1"/>
  <c r="L1661" i="1" s="1"/>
  <c r="J1669" i="1" a="1"/>
  <c r="J1669" i="1" s="1"/>
  <c r="K1661" i="1" a="1"/>
  <c r="K1661" i="1" s="1"/>
  <c r="J1668" i="1" a="1"/>
  <c r="J1668" i="1" s="1"/>
  <c r="J1661" i="1" a="1"/>
  <c r="J1661" i="1" s="1"/>
  <c r="L1667" i="1" a="1"/>
  <c r="L1667" i="1" s="1"/>
  <c r="J1660" i="1" a="1"/>
  <c r="J1660" i="1" s="1"/>
  <c r="J1662" i="1" a="1"/>
  <c r="J1662" i="1" s="1"/>
  <c r="K1668" i="1" a="1"/>
  <c r="K1668" i="1" s="1"/>
  <c r="L1668" i="1" a="1"/>
  <c r="L1668" i="1" s="1"/>
  <c r="K1662" i="1" a="1"/>
  <c r="K1662" i="1" s="1"/>
  <c r="J1667" i="1" a="1"/>
  <c r="J1667" i="1" s="1"/>
  <c r="L1670" i="1" a="1"/>
  <c r="L1670" i="1" s="1"/>
  <c r="K1667" i="1" a="1"/>
  <c r="K1667" i="1" s="1"/>
  <c r="K1670" i="1" a="1"/>
  <c r="K1670" i="1" s="1"/>
  <c r="J1670" i="1" a="1"/>
  <c r="J1670" i="1" s="1"/>
  <c r="L1662" i="1" a="1"/>
  <c r="L1662" i="1" s="1"/>
  <c r="L1660" i="1" a="1"/>
  <c r="L1660" i="1" s="1"/>
  <c r="K1660" i="1" a="1"/>
  <c r="K1660" i="1" s="1"/>
  <c r="L1654" i="1" a="1"/>
  <c r="L1654" i="1" s="1"/>
  <c r="J1643" i="1" a="1"/>
  <c r="J1643" i="1" s="1"/>
  <c r="K1647" i="1" a="1"/>
  <c r="K1647" i="1" s="1"/>
  <c r="J1654" i="1" a="1"/>
  <c r="J1654" i="1" s="1"/>
  <c r="J1646" i="1" a="1"/>
  <c r="J1646" i="1" s="1"/>
  <c r="K1654" i="1" a="1"/>
  <c r="K1654" i="1" s="1"/>
  <c r="K1643" i="1" a="1"/>
  <c r="K1643" i="1" s="1"/>
  <c r="L1646" i="1" a="1"/>
  <c r="L1646" i="1" s="1"/>
  <c r="L1647" i="1" a="1"/>
  <c r="L1647" i="1" s="1"/>
  <c r="L1643" i="1" a="1"/>
  <c r="L1643" i="1" s="1"/>
  <c r="L1642" i="1" a="1"/>
  <c r="L1642" i="1" s="1"/>
  <c r="J1647" i="1" a="1"/>
  <c r="J1647" i="1" s="1"/>
  <c r="K1646" i="1" a="1"/>
  <c r="K1646" i="1" s="1"/>
  <c r="K1642" i="1" a="1"/>
  <c r="K1642" i="1" s="1"/>
  <c r="L1629" i="1" a="1"/>
  <c r="L1629" i="1" s="1"/>
  <c r="J1627" i="1" a="1"/>
  <c r="J1627" i="1" s="1"/>
  <c r="L1625" i="1" a="1"/>
  <c r="L1625" i="1" s="1"/>
  <c r="K1629" i="1" a="1"/>
  <c r="K1629" i="1" s="1"/>
  <c r="L1628" i="1" a="1"/>
  <c r="L1628" i="1" s="1"/>
  <c r="K1627" i="1" a="1"/>
  <c r="K1627" i="1" s="1"/>
  <c r="J1642" i="1" a="1"/>
  <c r="J1642" i="1" s="1"/>
  <c r="L1627" i="1" a="1"/>
  <c r="L1627" i="1" s="1"/>
  <c r="J1626" i="1" a="1"/>
  <c r="J1626" i="1" s="1"/>
  <c r="K1628" i="1" a="1"/>
  <c r="K1628" i="1" s="1"/>
  <c r="J1629" i="1" a="1"/>
  <c r="J1629" i="1" s="1"/>
  <c r="L1626" i="1" a="1"/>
  <c r="L1626" i="1" s="1"/>
  <c r="K1625" i="1" a="1"/>
  <c r="K1625" i="1" s="1"/>
  <c r="J1625" i="1" a="1"/>
  <c r="J1625" i="1" s="1"/>
  <c r="J1628" i="1" a="1"/>
  <c r="J1628" i="1" s="1"/>
  <c r="K1626" i="1" a="1"/>
  <c r="K1626" i="1" s="1"/>
  <c r="L1624" i="1" a="1"/>
  <c r="L1624" i="1" s="1"/>
  <c r="K1624" i="1" a="1"/>
  <c r="K1624" i="1" s="1"/>
  <c r="J1624" i="1" a="1"/>
  <c r="J1624" i="1" s="1"/>
  <c r="J1622" i="1" a="1"/>
  <c r="J1622" i="1" s="1"/>
  <c r="L1621" i="1" a="1"/>
  <c r="L1621" i="1" s="1"/>
  <c r="J1621" i="1" a="1"/>
  <c r="J1621" i="1" s="1"/>
  <c r="L1623" i="1" a="1"/>
  <c r="L1623" i="1" s="1"/>
  <c r="K1623" i="1" a="1"/>
  <c r="K1623" i="1" s="1"/>
  <c r="J1623" i="1" a="1"/>
  <c r="J1623" i="1" s="1"/>
  <c r="L1619" i="1" a="1"/>
  <c r="L1619" i="1" s="1"/>
  <c r="J1613" i="1" a="1"/>
  <c r="J1613" i="1" s="1"/>
  <c r="K1622" i="1" a="1"/>
  <c r="K1622" i="1" s="1"/>
  <c r="L1622" i="1" a="1"/>
  <c r="L1622" i="1" s="1"/>
  <c r="K1621" i="1" a="1"/>
  <c r="K1621" i="1" s="1"/>
  <c r="L1613" i="1" a="1"/>
  <c r="L1613" i="1" s="1"/>
  <c r="K1613" i="1" a="1"/>
  <c r="K1613" i="1" s="1"/>
  <c r="L1612" i="1" a="1"/>
  <c r="L1612" i="1" s="1"/>
  <c r="K1619" i="1" a="1"/>
  <c r="K1619" i="1" s="1"/>
  <c r="J1619" i="1" a="1"/>
  <c r="J1619" i="1" s="1"/>
  <c r="K1612" i="1" a="1"/>
  <c r="K1612" i="1" s="1"/>
  <c r="L1611" i="1" a="1"/>
  <c r="L1611" i="1" s="1"/>
  <c r="J1612" i="1" a="1"/>
  <c r="J1612" i="1" s="1"/>
  <c r="J1598" i="1" a="1"/>
  <c r="J1598" i="1" s="1"/>
  <c r="K1596" i="1" a="1"/>
  <c r="K1596" i="1" s="1"/>
  <c r="L1598" i="1" a="1"/>
  <c r="L1598" i="1" s="1"/>
  <c r="J1604" i="1" a="1"/>
  <c r="J1604" i="1" s="1"/>
  <c r="J1596" i="1" a="1"/>
  <c r="J1596" i="1" s="1"/>
  <c r="L1605" i="1" a="1"/>
  <c r="L1605" i="1" s="1"/>
  <c r="K1605" i="1" a="1"/>
  <c r="K1605" i="1" s="1"/>
  <c r="J1605" i="1" a="1"/>
  <c r="J1605" i="1" s="1"/>
  <c r="K1611" i="1" a="1"/>
  <c r="K1611" i="1" s="1"/>
  <c r="L1604" i="1" a="1"/>
  <c r="L1604" i="1" s="1"/>
  <c r="K1604" i="1" a="1"/>
  <c r="K1604" i="1" s="1"/>
  <c r="K1598" i="1" a="1"/>
  <c r="K1598" i="1" s="1"/>
  <c r="J1611" i="1" a="1"/>
  <c r="J1611" i="1" s="1"/>
  <c r="L1596" i="1" a="1"/>
  <c r="L1596" i="1" s="1"/>
  <c r="L1595" i="1" a="1"/>
  <c r="L1595" i="1" s="1"/>
  <c r="K1595" i="1" a="1"/>
  <c r="K1595" i="1" s="1"/>
  <c r="J1595" i="1" a="1"/>
  <c r="J1595" i="1" s="1"/>
  <c r="J1582" i="1" a="1"/>
  <c r="J1582" i="1" s="1"/>
  <c r="K1580" i="1" a="1"/>
  <c r="K1580" i="1" s="1"/>
  <c r="L1582" i="1" a="1"/>
  <c r="L1582" i="1" s="1"/>
  <c r="L1580" i="1" a="1"/>
  <c r="L1580" i="1" s="1"/>
  <c r="L1581" i="1" a="1"/>
  <c r="L1581" i="1" s="1"/>
  <c r="K1581" i="1" a="1"/>
  <c r="K1581" i="1" s="1"/>
  <c r="J1581" i="1" a="1"/>
  <c r="J1581" i="1" s="1"/>
  <c r="J1580" i="1" a="1"/>
  <c r="J1580" i="1" s="1"/>
  <c r="K1582" i="1" a="1"/>
  <c r="K1582" i="1" s="1"/>
  <c r="J1576" i="1" a="1"/>
  <c r="J1576" i="1" s="1"/>
  <c r="K1578" i="1" a="1"/>
  <c r="K1578" i="1" s="1"/>
  <c r="K1576" i="1" a="1"/>
  <c r="K1576" i="1" s="1"/>
  <c r="K1575" i="1" a="1"/>
  <c r="K1575" i="1" s="1"/>
  <c r="K1574" i="1" a="1"/>
  <c r="K1574" i="1" s="1"/>
  <c r="K1572" i="1" a="1"/>
  <c r="K1572" i="1" s="1"/>
  <c r="J1578" i="1" a="1"/>
  <c r="J1578" i="1" s="1"/>
  <c r="J1577" i="1" a="1"/>
  <c r="J1577" i="1" s="1"/>
  <c r="L1572" i="1" a="1"/>
  <c r="L1572" i="1" s="1"/>
  <c r="L1576" i="1" a="1"/>
  <c r="L1576" i="1" s="1"/>
  <c r="J1574" i="1" a="1"/>
  <c r="J1574" i="1" s="1"/>
  <c r="L1579" i="1" a="1"/>
  <c r="L1579" i="1" s="1"/>
  <c r="K1579" i="1" a="1"/>
  <c r="K1579" i="1" s="1"/>
  <c r="J1579" i="1" a="1"/>
  <c r="J1579" i="1" s="1"/>
  <c r="L1577" i="1" a="1"/>
  <c r="L1577" i="1" s="1"/>
  <c r="L1578" i="1" a="1"/>
  <c r="L1578" i="1" s="1"/>
  <c r="L1574" i="1" a="1"/>
  <c r="L1574" i="1" s="1"/>
  <c r="K1577" i="1" a="1"/>
  <c r="K1577" i="1" s="1"/>
  <c r="J1572" i="1" a="1"/>
  <c r="J1572" i="1" s="1"/>
  <c r="L1575" i="1" a="1"/>
  <c r="L1575" i="1" s="1"/>
  <c r="J1575" i="1" a="1"/>
  <c r="J1575" i="1" s="1"/>
  <c r="L1557" i="1" a="1"/>
  <c r="L1557" i="1" s="1"/>
  <c r="J1558" i="1" a="1"/>
  <c r="J1558" i="1" s="1"/>
  <c r="L1564" i="1" a="1"/>
  <c r="L1564" i="1" s="1"/>
  <c r="J1557" i="1" a="1"/>
  <c r="J1557" i="1" s="1"/>
  <c r="L1566" i="1" a="1"/>
  <c r="L1566" i="1" s="1"/>
  <c r="K1557" i="1" a="1"/>
  <c r="K1557" i="1" s="1"/>
  <c r="J1564" i="1" a="1"/>
  <c r="J1564" i="1" s="1"/>
  <c r="J1566" i="1" a="1"/>
  <c r="J1566" i="1" s="1"/>
  <c r="J1565" i="1" a="1"/>
  <c r="J1565" i="1" s="1"/>
  <c r="K1565" i="1" a="1"/>
  <c r="K1565" i="1" s="1"/>
  <c r="K1564" i="1" a="1"/>
  <c r="K1564" i="1" s="1"/>
  <c r="L1558" i="1" a="1"/>
  <c r="L1558" i="1" s="1"/>
  <c r="K1566" i="1" a="1"/>
  <c r="K1566" i="1" s="1"/>
  <c r="L1565" i="1" a="1"/>
  <c r="L1565" i="1" s="1"/>
  <c r="K1558" i="1" a="1"/>
  <c r="K1558" i="1" s="1"/>
  <c r="L1549" i="1" a="1"/>
  <c r="L1549" i="1" s="1"/>
  <c r="K1549" i="1" a="1"/>
  <c r="K1549" i="1" s="1"/>
  <c r="K1530" i="1" a="1"/>
  <c r="K1530" i="1" s="1"/>
  <c r="K1548" i="1" a="1"/>
  <c r="K1548" i="1" s="1"/>
  <c r="L1530" i="1" a="1"/>
  <c r="L1530" i="1" s="1"/>
  <c r="J1531" i="1" a="1"/>
  <c r="J1531" i="1" s="1"/>
  <c r="K1531" i="1" a="1"/>
  <c r="K1531" i="1" s="1"/>
  <c r="J1548" i="1" a="1"/>
  <c r="J1548" i="1" s="1"/>
  <c r="L1531" i="1" a="1"/>
  <c r="L1531" i="1" s="1"/>
  <c r="J1530" i="1" a="1"/>
  <c r="J1530" i="1" s="1"/>
  <c r="J1549" i="1" a="1"/>
  <c r="J1549" i="1" s="1"/>
  <c r="L1551" i="1" a="1"/>
  <c r="L1551" i="1" s="1"/>
  <c r="K1551" i="1" a="1"/>
  <c r="K1551" i="1" s="1"/>
  <c r="J1551" i="1" a="1"/>
  <c r="J1551" i="1" s="1"/>
  <c r="L1548" i="1" a="1"/>
  <c r="L1548" i="1" s="1"/>
  <c r="J1529" i="1" a="1"/>
  <c r="J1529" i="1" s="1"/>
  <c r="K1528" i="1" a="1"/>
  <c r="K1528" i="1" s="1"/>
  <c r="J1528" i="1" a="1"/>
  <c r="J1528" i="1" s="1"/>
  <c r="K1524" i="1" a="1"/>
  <c r="K1524" i="1" s="1"/>
  <c r="L1527" i="1" a="1"/>
  <c r="L1527" i="1" s="1"/>
  <c r="K1527" i="1" a="1"/>
  <c r="K1527" i="1" s="1"/>
  <c r="J1526" i="1" a="1"/>
  <c r="J1526" i="1" s="1"/>
  <c r="J1524" i="1" a="1"/>
  <c r="J1524" i="1" s="1"/>
  <c r="J1522" i="1" a="1"/>
  <c r="J1522" i="1" s="1"/>
  <c r="L1528" i="1" a="1"/>
  <c r="L1528" i="1" s="1"/>
  <c r="K1521" i="1" a="1"/>
  <c r="K1521" i="1" s="1"/>
  <c r="L1525" i="1" a="1"/>
  <c r="L1525" i="1" s="1"/>
  <c r="L1522" i="1" a="1"/>
  <c r="L1522" i="1" s="1"/>
  <c r="J1525" i="1" a="1"/>
  <c r="J1525" i="1" s="1"/>
  <c r="K1522" i="1" a="1"/>
  <c r="K1522" i="1" s="1"/>
  <c r="L1526" i="1" a="1"/>
  <c r="L1526" i="1" s="1"/>
  <c r="K1526" i="1" a="1"/>
  <c r="K1526" i="1" s="1"/>
  <c r="L1524" i="1" a="1"/>
  <c r="L1524" i="1" s="1"/>
  <c r="J1521" i="1" a="1"/>
  <c r="J1521" i="1" s="1"/>
  <c r="L1529" i="1" a="1"/>
  <c r="L1529" i="1" s="1"/>
  <c r="J1523" i="1" a="1"/>
  <c r="J1523" i="1" s="1"/>
  <c r="K1525" i="1" a="1"/>
  <c r="K1525" i="1" s="1"/>
  <c r="K1523" i="1" a="1"/>
  <c r="K1523" i="1" s="1"/>
  <c r="K1529" i="1" a="1"/>
  <c r="K1529" i="1" s="1"/>
  <c r="J1527" i="1" a="1"/>
  <c r="J1527" i="1" s="1"/>
  <c r="L1523" i="1" a="1"/>
  <c r="L1523" i="1" s="1"/>
  <c r="L1521" i="1" a="1"/>
  <c r="L1521" i="1" s="1"/>
  <c r="L1515" i="1" a="1"/>
  <c r="L1515" i="1" s="1"/>
  <c r="K1515" i="1" a="1"/>
  <c r="K1515" i="1" s="1"/>
  <c r="K1519" i="1" a="1"/>
  <c r="K1519" i="1" s="1"/>
  <c r="J1519" i="1" a="1"/>
  <c r="J1519" i="1" s="1"/>
  <c r="L1516" i="1" a="1"/>
  <c r="L1516" i="1" s="1"/>
  <c r="K1516" i="1" a="1"/>
  <c r="K1516" i="1" s="1"/>
  <c r="L1517" i="1" a="1"/>
  <c r="L1517" i="1" s="1"/>
  <c r="K1514" i="1" a="1"/>
  <c r="K1514" i="1" s="1"/>
  <c r="J1516" i="1" a="1"/>
  <c r="J1516" i="1" s="1"/>
  <c r="L1514" i="1" a="1"/>
  <c r="L1514" i="1" s="1"/>
  <c r="J1513" i="1" a="1"/>
  <c r="J1513" i="1" s="1"/>
  <c r="K1517" i="1" a="1"/>
  <c r="K1517" i="1" s="1"/>
  <c r="L1513" i="1" a="1"/>
  <c r="L1513" i="1" s="1"/>
  <c r="K1513" i="1" a="1"/>
  <c r="K1513" i="1" s="1"/>
  <c r="L1520" i="1" a="1"/>
  <c r="L1520" i="1" s="1"/>
  <c r="K1520" i="1" a="1"/>
  <c r="K1520" i="1" s="1"/>
  <c r="J1520" i="1" a="1"/>
  <c r="J1520" i="1" s="1"/>
  <c r="J1517" i="1" a="1"/>
  <c r="J1517" i="1" s="1"/>
  <c r="J1514" i="1" a="1"/>
  <c r="J1514" i="1" s="1"/>
  <c r="L1519" i="1" a="1"/>
  <c r="L1519" i="1" s="1"/>
  <c r="J1515" i="1" a="1"/>
  <c r="J1515" i="1" s="1"/>
  <c r="K1505" i="1" a="1"/>
  <c r="K1505" i="1" s="1"/>
  <c r="K1506" i="1" a="1"/>
  <c r="K1506" i="1" s="1"/>
  <c r="L1506" i="1" a="1"/>
  <c r="L1506" i="1" s="1"/>
  <c r="J1506" i="1" a="1"/>
  <c r="J1506" i="1" s="1"/>
  <c r="K1504" i="1" a="1"/>
  <c r="K1504" i="1" s="1"/>
  <c r="L1502" i="1" a="1"/>
  <c r="L1502" i="1" s="1"/>
  <c r="K1502" i="1" a="1"/>
  <c r="K1502" i="1" s="1"/>
  <c r="J1500" i="1" a="1"/>
  <c r="J1500" i="1" s="1"/>
  <c r="K1500" i="1" a="1"/>
  <c r="K1500" i="1" s="1"/>
  <c r="J1504" i="1" a="1"/>
  <c r="J1504" i="1" s="1"/>
  <c r="J1502" i="1" a="1"/>
  <c r="J1502" i="1" s="1"/>
  <c r="L1507" i="1" a="1"/>
  <c r="L1507" i="1" s="1"/>
  <c r="K1507" i="1" a="1"/>
  <c r="K1507" i="1" s="1"/>
  <c r="J1501" i="1" a="1"/>
  <c r="J1501" i="1" s="1"/>
  <c r="L1505" i="1" a="1"/>
  <c r="L1505" i="1" s="1"/>
  <c r="L1504" i="1" a="1"/>
  <c r="L1504" i="1" s="1"/>
  <c r="J1505" i="1" a="1"/>
  <c r="J1505" i="1" s="1"/>
  <c r="L1500" i="1" a="1"/>
  <c r="L1500" i="1" s="1"/>
  <c r="L1501" i="1" a="1"/>
  <c r="L1501" i="1" s="1"/>
  <c r="J1507" i="1" a="1"/>
  <c r="J1507" i="1" s="1"/>
  <c r="K1501" i="1" a="1"/>
  <c r="K1501" i="1" s="1"/>
  <c r="L1487" i="1" a="1"/>
  <c r="L1487" i="1" s="1"/>
  <c r="L1485" i="1" a="1"/>
  <c r="L1485" i="1" s="1"/>
  <c r="L1494" i="1" a="1"/>
  <c r="L1494" i="1" s="1"/>
  <c r="J1492" i="1" a="1"/>
  <c r="J1492" i="1" s="1"/>
  <c r="J1485" i="1" a="1"/>
  <c r="J1485" i="1" s="1"/>
  <c r="K1494" i="1" a="1"/>
  <c r="K1494" i="1" s="1"/>
  <c r="J1494" i="1" a="1"/>
  <c r="J1494" i="1" s="1"/>
  <c r="L1499" i="1" a="1"/>
  <c r="L1499" i="1" s="1"/>
  <c r="K1499" i="1" a="1"/>
  <c r="K1499" i="1" s="1"/>
  <c r="J1499" i="1" a="1"/>
  <c r="J1499" i="1" s="1"/>
  <c r="K1485" i="1" a="1"/>
  <c r="K1485" i="1" s="1"/>
  <c r="L1492" i="1" a="1"/>
  <c r="L1492" i="1" s="1"/>
  <c r="K1487" i="1" a="1"/>
  <c r="K1487" i="1" s="1"/>
  <c r="K1492" i="1" a="1"/>
  <c r="K1492" i="1" s="1"/>
  <c r="J1487" i="1" a="1"/>
  <c r="J1487" i="1" s="1"/>
  <c r="J1458" i="1" a="1"/>
  <c r="J1458" i="1" s="1"/>
  <c r="L1458" i="1" a="1"/>
  <c r="L1458" i="1" s="1"/>
  <c r="L1457" i="1" a="1"/>
  <c r="L1457" i="1" s="1"/>
  <c r="K1457" i="1" a="1"/>
  <c r="K1457" i="1" s="1"/>
  <c r="J1457" i="1" a="1"/>
  <c r="J1457" i="1" s="1"/>
  <c r="K1458" i="1" a="1"/>
  <c r="K1458" i="1" s="1"/>
  <c r="L1456" i="1" a="1"/>
  <c r="L1456" i="1" s="1"/>
  <c r="J1449" i="1" a="1"/>
  <c r="J1449" i="1" s="1"/>
  <c r="K1456" i="1" a="1"/>
  <c r="K1456" i="1" s="1"/>
  <c r="J1456" i="1" a="1"/>
  <c r="J1456" i="1" s="1"/>
  <c r="J1452" i="1" a="1"/>
  <c r="J1452" i="1" s="1"/>
  <c r="K1453" i="1" a="1"/>
  <c r="K1453" i="1" s="1"/>
  <c r="J1453" i="1" a="1"/>
  <c r="J1453" i="1" s="1"/>
  <c r="K1449" i="1" a="1"/>
  <c r="K1449" i="1" s="1"/>
  <c r="J1451" i="1" a="1"/>
  <c r="J1451" i="1" s="1"/>
  <c r="K1448" i="1" a="1"/>
  <c r="K1448" i="1" s="1"/>
  <c r="J1455" i="1" a="1"/>
  <c r="J1455" i="1" s="1"/>
  <c r="J1454" i="1" a="1"/>
  <c r="J1454" i="1" s="1"/>
  <c r="K1452" i="1" a="1"/>
  <c r="K1452" i="1" s="1"/>
  <c r="L1455" i="1" a="1"/>
  <c r="L1455" i="1" s="1"/>
  <c r="L1452" i="1" a="1"/>
  <c r="L1452" i="1" s="1"/>
  <c r="K1450" i="1" a="1"/>
  <c r="K1450" i="1" s="1"/>
  <c r="L1448" i="1" a="1"/>
  <c r="L1448" i="1" s="1"/>
  <c r="L1454" i="1" a="1"/>
  <c r="L1454" i="1" s="1"/>
  <c r="J1448" i="1" a="1"/>
  <c r="J1448" i="1" s="1"/>
  <c r="K1455" i="1" a="1"/>
  <c r="K1455" i="1" s="1"/>
  <c r="L1453" i="1" a="1"/>
  <c r="L1453" i="1" s="1"/>
  <c r="L1451" i="1" a="1"/>
  <c r="L1451" i="1" s="1"/>
  <c r="L1449" i="1" a="1"/>
  <c r="L1449" i="1" s="1"/>
  <c r="J1450" i="1" a="1"/>
  <c r="J1450" i="1" s="1"/>
  <c r="L1450" i="1" a="1"/>
  <c r="L1450" i="1" s="1"/>
  <c r="K1454" i="1" a="1"/>
  <c r="K1454" i="1" s="1"/>
  <c r="K1451" i="1" a="1"/>
  <c r="K1451" i="1" s="1"/>
  <c r="K1445" i="1" a="1"/>
  <c r="K1445" i="1" s="1"/>
  <c r="J1445" i="1" a="1"/>
  <c r="J1445" i="1" s="1"/>
  <c r="L1441" i="1" a="1"/>
  <c r="L1441" i="1" s="1"/>
  <c r="J1446" i="1" a="1"/>
  <c r="J1446" i="1" s="1"/>
  <c r="L1443" i="1" a="1"/>
  <c r="L1443" i="1" s="1"/>
  <c r="J1442" i="1" a="1"/>
  <c r="J1442" i="1" s="1"/>
  <c r="L1440" i="1" a="1"/>
  <c r="L1440" i="1" s="1"/>
  <c r="K1439" i="1" a="1"/>
  <c r="K1439" i="1" s="1"/>
  <c r="K1441" i="1" a="1"/>
  <c r="K1441" i="1" s="1"/>
  <c r="J1441" i="1" a="1"/>
  <c r="J1441" i="1" s="1"/>
  <c r="K1440" i="1" a="1"/>
  <c r="K1440" i="1" s="1"/>
  <c r="J1440" i="1" a="1"/>
  <c r="J1440" i="1" s="1"/>
  <c r="L1447" i="1" a="1"/>
  <c r="L1447" i="1" s="1"/>
  <c r="K1447" i="1" a="1"/>
  <c r="K1447" i="1" s="1"/>
  <c r="J1447" i="1" a="1"/>
  <c r="J1447" i="1" s="1"/>
  <c r="L1438" i="1" a="1"/>
  <c r="L1438" i="1" s="1"/>
  <c r="L1442" i="1" a="1"/>
  <c r="L1442" i="1" s="1"/>
  <c r="K1442" i="1" a="1"/>
  <c r="K1442" i="1" s="1"/>
  <c r="K1443" i="1" a="1"/>
  <c r="K1443" i="1" s="1"/>
  <c r="L1445" i="1" a="1"/>
  <c r="L1445" i="1" s="1"/>
  <c r="J1443" i="1" a="1"/>
  <c r="J1443" i="1" s="1"/>
  <c r="L1446" i="1" a="1"/>
  <c r="L1446" i="1" s="1"/>
  <c r="J1444" i="1" a="1"/>
  <c r="J1444" i="1" s="1"/>
  <c r="J1439" i="1" a="1"/>
  <c r="J1439" i="1" s="1"/>
  <c r="K1444" i="1" a="1"/>
  <c r="K1444" i="1" s="1"/>
  <c r="K1446" i="1" a="1"/>
  <c r="K1446" i="1" s="1"/>
  <c r="L1444" i="1" a="1"/>
  <c r="L1444" i="1" s="1"/>
  <c r="L1439" i="1" a="1"/>
  <c r="L1439" i="1" s="1"/>
  <c r="K1438" i="1" a="1"/>
  <c r="K1438" i="1" s="1"/>
  <c r="J1438" i="1" a="1"/>
  <c r="J1438" i="1" s="1"/>
  <c r="K1437" i="1" a="1"/>
  <c r="K1437" i="1" s="1"/>
  <c r="K1436" i="1" a="1"/>
  <c r="K1436" i="1" s="1"/>
  <c r="J1433" i="1" a="1"/>
  <c r="J1433" i="1" s="1"/>
  <c r="J1432" i="1" a="1"/>
  <c r="J1432" i="1" s="1"/>
  <c r="L1437" i="1" a="1"/>
  <c r="L1437" i="1" s="1"/>
  <c r="L1432" i="1" a="1"/>
  <c r="L1432" i="1" s="1"/>
  <c r="J1434" i="1" a="1"/>
  <c r="J1434" i="1" s="1"/>
  <c r="K1431" i="1" a="1"/>
  <c r="K1431" i="1" s="1"/>
  <c r="L1431" i="1" a="1"/>
  <c r="L1431" i="1" s="1"/>
  <c r="K1432" i="1" a="1"/>
  <c r="K1432" i="1" s="1"/>
  <c r="K1434" i="1" a="1"/>
  <c r="K1434" i="1" s="1"/>
  <c r="J1436" i="1" a="1"/>
  <c r="J1436" i="1" s="1"/>
  <c r="J1431" i="1" a="1"/>
  <c r="J1431" i="1" s="1"/>
  <c r="L1430" i="1" a="1"/>
  <c r="L1430" i="1" s="1"/>
  <c r="J1437" i="1" a="1"/>
  <c r="J1437" i="1" s="1"/>
  <c r="L1433" i="1" a="1"/>
  <c r="L1433" i="1" s="1"/>
  <c r="K1430" i="1" a="1"/>
  <c r="K1430" i="1" s="1"/>
  <c r="L1436" i="1" a="1"/>
  <c r="L1436" i="1" s="1"/>
  <c r="L1434" i="1" a="1"/>
  <c r="L1434" i="1" s="1"/>
  <c r="J1430" i="1" a="1"/>
  <c r="J1430" i="1" s="1"/>
  <c r="K1433" i="1" a="1"/>
  <c r="K1433" i="1" s="1"/>
  <c r="K1422" i="1" a="1"/>
  <c r="K1422" i="1" s="1"/>
  <c r="J1422" i="1" a="1"/>
  <c r="J1422" i="1" s="1"/>
  <c r="K1421" i="1" a="1"/>
  <c r="K1421" i="1" s="1"/>
  <c r="L1420" i="1" a="1"/>
  <c r="L1420" i="1" s="1"/>
  <c r="K1424" i="1" a="1"/>
  <c r="K1424" i="1" s="1"/>
  <c r="L1419" i="1" a="1"/>
  <c r="L1419" i="1" s="1"/>
  <c r="L1421" i="1" a="1"/>
  <c r="L1421" i="1" s="1"/>
  <c r="K1423" i="1" a="1"/>
  <c r="K1423" i="1" s="1"/>
  <c r="L1422" i="1" a="1"/>
  <c r="L1422" i="1" s="1"/>
  <c r="J1424" i="1" a="1"/>
  <c r="J1424" i="1" s="1"/>
  <c r="J1421" i="1" a="1"/>
  <c r="J1421" i="1" s="1"/>
  <c r="J1423" i="1" a="1"/>
  <c r="J1423" i="1" s="1"/>
  <c r="J1420" i="1" a="1"/>
  <c r="J1420" i="1" s="1"/>
  <c r="L1418" i="1" a="1"/>
  <c r="L1418" i="1" s="1"/>
  <c r="K1419" i="1" a="1"/>
  <c r="K1419" i="1" s="1"/>
  <c r="J1419" i="1" a="1"/>
  <c r="J1419" i="1" s="1"/>
  <c r="L1423" i="1" a="1"/>
  <c r="L1423" i="1" s="1"/>
  <c r="K1420" i="1" a="1"/>
  <c r="K1420" i="1" s="1"/>
  <c r="K1418" i="1" a="1"/>
  <c r="K1418" i="1" s="1"/>
  <c r="L1424" i="1" a="1"/>
  <c r="L1424" i="1" s="1"/>
  <c r="J1418" i="1" a="1"/>
  <c r="J1418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2302" i="1" a="1"/>
  <c r="J2302" i="1" s="1"/>
  <c r="J2300" i="1" a="1"/>
  <c r="J2300" i="1" s="1"/>
  <c r="L2303" i="1" a="1"/>
  <c r="L2303" i="1" s="1"/>
  <c r="L2312" i="1" a="1"/>
  <c r="L2312" i="1" s="1"/>
  <c r="K2310" i="1" a="1"/>
  <c r="K2310" i="1" s="1"/>
  <c r="K2306" i="1" a="1"/>
  <c r="K2306" i="1" s="1"/>
  <c r="K2302" i="1" a="1"/>
  <c r="K2302" i="1" s="1"/>
  <c r="J2310" i="1" a="1"/>
  <c r="J2310" i="1" s="1"/>
  <c r="L2304" i="1" a="1"/>
  <c r="L2304" i="1" s="1"/>
  <c r="K2300" i="1" a="1"/>
  <c r="K2300" i="1" s="1"/>
  <c r="J2303" i="1" a="1"/>
  <c r="J2303" i="1" s="1"/>
  <c r="L2310" i="1" a="1"/>
  <c r="L2310" i="1" s="1"/>
  <c r="L2300" i="1" a="1"/>
  <c r="L2300" i="1" s="1"/>
  <c r="L2306" i="1" a="1"/>
  <c r="L2306" i="1" s="1"/>
  <c r="K2304" i="1" a="1"/>
  <c r="K2304" i="1" s="1"/>
  <c r="L2302" i="1" a="1"/>
  <c r="L2302" i="1" s="1"/>
  <c r="K2312" i="1" a="1"/>
  <c r="K2312" i="1" s="1"/>
  <c r="J2312" i="1" a="1"/>
  <c r="J2312" i="1" s="1"/>
  <c r="K2308" i="1" a="1"/>
  <c r="K2308" i="1" s="1"/>
  <c r="L2308" i="1" a="1"/>
  <c r="L2308" i="1" s="1"/>
  <c r="K2303" i="1" a="1"/>
  <c r="K2303" i="1" s="1"/>
  <c r="J2308" i="1" a="1"/>
  <c r="J2308" i="1" s="1"/>
  <c r="J2304" i="1" a="1"/>
  <c r="J2304" i="1" s="1"/>
  <c r="J2306" i="1" a="1"/>
  <c r="J2306" i="1" s="1"/>
  <c r="K1900" i="1" a="1"/>
  <c r="K1900" i="1" s="1"/>
  <c r="L1900" i="1" a="1"/>
  <c r="L1900" i="1" s="1"/>
  <c r="J1902" i="1" a="1"/>
  <c r="J1902" i="1" s="1"/>
  <c r="L1902" i="1" a="1"/>
  <c r="L1902" i="1" s="1"/>
  <c r="K1902" i="1" a="1"/>
  <c r="K1902" i="1" s="1"/>
  <c r="K1890" i="1" a="1"/>
  <c r="K1890" i="1" s="1"/>
  <c r="J1890" i="1" a="1"/>
  <c r="J1890" i="1" s="1"/>
  <c r="K1896" i="1" a="1"/>
  <c r="K1896" i="1" s="1"/>
  <c r="J1892" i="1" a="1"/>
  <c r="J1892" i="1" s="1"/>
  <c r="L1890" i="1" a="1"/>
  <c r="L1890" i="1" s="1"/>
  <c r="L1892" i="1" a="1"/>
  <c r="L1892" i="1" s="1"/>
  <c r="L1894" i="1" a="1"/>
  <c r="L1894" i="1" s="1"/>
  <c r="J1900" i="1" a="1"/>
  <c r="J1900" i="1" s="1"/>
  <c r="J1894" i="1" a="1"/>
  <c r="J1894" i="1" s="1"/>
  <c r="J1896" i="1" a="1"/>
  <c r="J1896" i="1" s="1"/>
  <c r="K1893" i="1" a="1"/>
  <c r="K1893" i="1" s="1"/>
  <c r="L1896" i="1" a="1"/>
  <c r="L1896" i="1" s="1"/>
  <c r="K1894" i="1" a="1"/>
  <c r="K1894" i="1" s="1"/>
  <c r="L1893" i="1" a="1"/>
  <c r="L1893" i="1" s="1"/>
  <c r="K1898" i="1" a="1"/>
  <c r="K1898" i="1" s="1"/>
  <c r="K1892" i="1" a="1"/>
  <c r="K1892" i="1" s="1"/>
  <c r="J1898" i="1" a="1"/>
  <c r="J1898" i="1" s="1"/>
  <c r="J1893" i="1" a="1"/>
  <c r="J1893" i="1" s="1"/>
  <c r="L1898" i="1" a="1"/>
  <c r="L1898" i="1" s="1"/>
  <c r="J1882" i="1" a="1"/>
  <c r="J1882" i="1" s="1"/>
  <c r="J1876" i="1" a="1"/>
  <c r="J1876" i="1" s="1"/>
  <c r="J1878" i="1" a="1"/>
  <c r="J1878" i="1" s="1"/>
  <c r="L1878" i="1" a="1"/>
  <c r="L1878" i="1" s="1"/>
  <c r="L1880" i="1" a="1"/>
  <c r="L1880" i="1" s="1"/>
  <c r="L1876" i="1" a="1"/>
  <c r="L1876" i="1" s="1"/>
  <c r="J1884" i="1" a="1"/>
  <c r="J1884" i="1" s="1"/>
  <c r="L1888" i="1" a="1"/>
  <c r="L1888" i="1" s="1"/>
  <c r="K1888" i="1" a="1"/>
  <c r="K1888" i="1" s="1"/>
  <c r="K1880" i="1" a="1"/>
  <c r="K1880" i="1" s="1"/>
  <c r="L1882" i="1" a="1"/>
  <c r="L1882" i="1" s="1"/>
  <c r="K1876" i="1" a="1"/>
  <c r="K1876" i="1" s="1"/>
  <c r="K1878" i="1" a="1"/>
  <c r="K1878" i="1" s="1"/>
  <c r="K1882" i="1" a="1"/>
  <c r="K1882" i="1" s="1"/>
  <c r="J1888" i="1" a="1"/>
  <c r="J1888" i="1" s="1"/>
  <c r="L1887" i="1" a="1"/>
  <c r="L1887" i="1" s="1"/>
  <c r="J1887" i="1" a="1"/>
  <c r="J1887" i="1" s="1"/>
  <c r="J1880" i="1" a="1"/>
  <c r="J1880" i="1" s="1"/>
  <c r="K1887" i="1" a="1"/>
  <c r="K1887" i="1" s="1"/>
  <c r="L1884" i="1" a="1"/>
  <c r="L1884" i="1" s="1"/>
  <c r="K1884" i="1" a="1"/>
  <c r="K1884" i="1" s="1"/>
  <c r="K1874" i="1" a="1"/>
  <c r="K1874" i="1" s="1"/>
  <c r="J1865" i="1" a="1"/>
  <c r="J1865" i="1" s="1"/>
  <c r="K1871" i="1" a="1"/>
  <c r="K1871" i="1" s="1"/>
  <c r="L1865" i="1" a="1"/>
  <c r="L1865" i="1" s="1"/>
  <c r="L1867" i="1" a="1"/>
  <c r="L1867" i="1" s="1"/>
  <c r="K1872" i="1" a="1"/>
  <c r="K1872" i="1" s="1"/>
  <c r="K1868" i="1" a="1"/>
  <c r="K1868" i="1" s="1"/>
  <c r="L1864" i="1" a="1"/>
  <c r="L1864" i="1" s="1"/>
  <c r="K1865" i="1" a="1"/>
  <c r="K1865" i="1" s="1"/>
  <c r="J1874" i="1" a="1"/>
  <c r="J1874" i="1" s="1"/>
  <c r="L1872" i="1" a="1"/>
  <c r="L1872" i="1" s="1"/>
  <c r="J1872" i="1" a="1"/>
  <c r="J1872" i="1" s="1"/>
  <c r="K1867" i="1" a="1"/>
  <c r="K1867" i="1" s="1"/>
  <c r="L1870" i="1" a="1"/>
  <c r="L1870" i="1" s="1"/>
  <c r="J1864" i="1" a="1"/>
  <c r="J1864" i="1" s="1"/>
  <c r="J1867" i="1" a="1"/>
  <c r="J1867" i="1" s="1"/>
  <c r="K1870" i="1" a="1"/>
  <c r="K1870" i="1" s="1"/>
  <c r="J1871" i="1" a="1"/>
  <c r="J1871" i="1" s="1"/>
  <c r="L1871" i="1" a="1"/>
  <c r="L1871" i="1" s="1"/>
  <c r="J1870" i="1" a="1"/>
  <c r="J1870" i="1" s="1"/>
  <c r="J1868" i="1" a="1"/>
  <c r="J1868" i="1" s="1"/>
  <c r="L1868" i="1" a="1"/>
  <c r="L1868" i="1" s="1"/>
  <c r="L1874" i="1" a="1"/>
  <c r="L1874" i="1" s="1"/>
  <c r="K1864" i="1" a="1"/>
  <c r="K1864" i="1" s="1"/>
  <c r="L1859" i="1" a="1"/>
  <c r="L1859" i="1" s="1"/>
  <c r="K1855" i="1" a="1"/>
  <c r="K1855" i="1" s="1"/>
  <c r="J1859" i="1" a="1"/>
  <c r="J1859" i="1" s="1"/>
  <c r="L1857" i="1" a="1"/>
  <c r="L1857" i="1" s="1"/>
  <c r="L1855" i="1" a="1"/>
  <c r="L1855" i="1" s="1"/>
  <c r="K1861" i="1" a="1"/>
  <c r="K1861" i="1" s="1"/>
  <c r="K1857" i="1" a="1"/>
  <c r="K1857" i="1" s="1"/>
  <c r="J1855" i="1" a="1"/>
  <c r="J1855" i="1" s="1"/>
  <c r="K1859" i="1" a="1"/>
  <c r="K1859" i="1" s="1"/>
  <c r="J1857" i="1" a="1"/>
  <c r="J1857" i="1" s="1"/>
  <c r="L1861" i="1" a="1"/>
  <c r="L1861" i="1" s="1"/>
  <c r="J1861" i="1" a="1"/>
  <c r="J1861" i="1" s="1"/>
  <c r="J1853" i="1" a="1"/>
  <c r="J1853" i="1" s="1"/>
  <c r="L1846" i="1" a="1"/>
  <c r="L1846" i="1" s="1"/>
  <c r="K1848" i="1" a="1"/>
  <c r="K1848" i="1" s="1"/>
  <c r="L1850" i="1" a="1"/>
  <c r="L1850" i="1" s="1"/>
  <c r="J1846" i="1" a="1"/>
  <c r="J1846" i="1" s="1"/>
  <c r="J1851" i="1" a="1"/>
  <c r="J1851" i="1" s="1"/>
  <c r="L1845" i="1" a="1"/>
  <c r="L1845" i="1" s="1"/>
  <c r="K1845" i="1" a="1"/>
  <c r="K1845" i="1" s="1"/>
  <c r="L1848" i="1" a="1"/>
  <c r="L1848" i="1" s="1"/>
  <c r="K1850" i="1" a="1"/>
  <c r="K1850" i="1" s="1"/>
  <c r="K1846" i="1" a="1"/>
  <c r="K1846" i="1" s="1"/>
  <c r="L1851" i="1" a="1"/>
  <c r="L1851" i="1" s="1"/>
  <c r="K1851" i="1" a="1"/>
  <c r="K1851" i="1" s="1"/>
  <c r="J1848" i="1" a="1"/>
  <c r="J1848" i="1" s="1"/>
  <c r="J1850" i="1" a="1"/>
  <c r="J1850" i="1" s="1"/>
  <c r="J1845" i="1" a="1"/>
  <c r="J1845" i="1" s="1"/>
  <c r="L1853" i="1" a="1"/>
  <c r="L1853" i="1" s="1"/>
  <c r="K1853" i="1" a="1"/>
  <c r="K1853" i="1" s="1"/>
  <c r="K1836" i="1" a="1"/>
  <c r="K1836" i="1" s="1"/>
  <c r="K1842" i="1" a="1"/>
  <c r="K1842" i="1" s="1"/>
  <c r="L1842" i="1" a="1"/>
  <c r="L1842" i="1" s="1"/>
  <c r="J1842" i="1" a="1"/>
  <c r="J1842" i="1" s="1"/>
  <c r="L1840" i="1" a="1"/>
  <c r="L1840" i="1" s="1"/>
  <c r="J1840" i="1" a="1"/>
  <c r="J1840" i="1" s="1"/>
  <c r="J1838" i="1" a="1"/>
  <c r="J1838" i="1" s="1"/>
  <c r="J1836" i="1" a="1"/>
  <c r="J1836" i="1" s="1"/>
  <c r="L1836" i="1" a="1"/>
  <c r="L1836" i="1" s="1"/>
  <c r="L1838" i="1" a="1"/>
  <c r="L1838" i="1" s="1"/>
  <c r="K1838" i="1" a="1"/>
  <c r="K1838" i="1" s="1"/>
  <c r="K1840" i="1" a="1"/>
  <c r="K1840" i="1" s="1"/>
  <c r="L1834" i="1" a="1"/>
  <c r="L1834" i="1" s="1"/>
  <c r="K1834" i="1" a="1"/>
  <c r="K1834" i="1" s="1"/>
  <c r="J1834" i="1" a="1"/>
  <c r="J1834" i="1" s="1"/>
  <c r="K1831" i="1" a="1"/>
  <c r="K1831" i="1" s="1"/>
  <c r="K1829" i="1" a="1"/>
  <c r="K1829" i="1" s="1"/>
  <c r="K1832" i="1" a="1"/>
  <c r="K1832" i="1" s="1"/>
  <c r="J1829" i="1" a="1"/>
  <c r="J1829" i="1" s="1"/>
  <c r="L1829" i="1" a="1"/>
  <c r="L1829" i="1" s="1"/>
  <c r="L1832" i="1" a="1"/>
  <c r="L1832" i="1" s="1"/>
  <c r="J1832" i="1" a="1"/>
  <c r="J1832" i="1" s="1"/>
  <c r="J1831" i="1" a="1"/>
  <c r="J1831" i="1" s="1"/>
  <c r="J1827" i="1" a="1"/>
  <c r="J1827" i="1" s="1"/>
  <c r="L1827" i="1" a="1"/>
  <c r="L1827" i="1" s="1"/>
  <c r="L1831" i="1" a="1"/>
  <c r="L1831" i="1" s="1"/>
  <c r="K1827" i="1" a="1"/>
  <c r="K1827" i="1" s="1"/>
  <c r="J1826" i="1" a="1"/>
  <c r="J1826" i="1" s="1"/>
  <c r="L1826" i="1" a="1"/>
  <c r="L1826" i="1" s="1"/>
  <c r="K1826" i="1" a="1"/>
  <c r="K1826" i="1" s="1"/>
  <c r="L2298" i="1" a="1"/>
  <c r="L2298" i="1" s="1"/>
  <c r="J2298" i="1" a="1"/>
  <c r="J2298" i="1" s="1"/>
  <c r="L2297" i="1" a="1"/>
  <c r="L2297" i="1" s="1"/>
  <c r="J2292" i="1" a="1"/>
  <c r="J2292" i="1" s="1"/>
  <c r="L2286" i="1" a="1"/>
  <c r="L2286" i="1" s="1"/>
  <c r="K2297" i="1" a="1"/>
  <c r="K2297" i="1" s="1"/>
  <c r="K2288" i="1" a="1"/>
  <c r="K2288" i="1" s="1"/>
  <c r="L2294" i="1" a="1"/>
  <c r="L2294" i="1" s="1"/>
  <c r="K2294" i="1" a="1"/>
  <c r="K2294" i="1" s="1"/>
  <c r="J2294" i="1" a="1"/>
  <c r="J2294" i="1" s="1"/>
  <c r="K2290" i="1" a="1"/>
  <c r="K2290" i="1" s="1"/>
  <c r="K2286" i="1" a="1"/>
  <c r="K2286" i="1" s="1"/>
  <c r="K2292" i="1" a="1"/>
  <c r="K2292" i="1" s="1"/>
  <c r="L2292" i="1" a="1"/>
  <c r="L2292" i="1" s="1"/>
  <c r="L2290" i="1" a="1"/>
  <c r="L2290" i="1" s="1"/>
  <c r="J2286" i="1" a="1"/>
  <c r="J2286" i="1" s="1"/>
  <c r="J2290" i="1" a="1"/>
  <c r="J2290" i="1" s="1"/>
  <c r="K2298" i="1" a="1"/>
  <c r="K2298" i="1" s="1"/>
  <c r="L2288" i="1" a="1"/>
  <c r="L2288" i="1" s="1"/>
  <c r="J2288" i="1" a="1"/>
  <c r="J2288" i="1" s="1"/>
  <c r="J2297" i="1" a="1"/>
  <c r="J2297" i="1" s="1"/>
  <c r="L2284" i="1" a="1"/>
  <c r="L2284" i="1" s="1"/>
  <c r="K2284" i="1" a="1"/>
  <c r="K2284" i="1" s="1"/>
  <c r="J2284" i="1" a="1"/>
  <c r="J2284" i="1" s="1"/>
  <c r="L2282" i="1" a="1"/>
  <c r="L2282" i="1" s="1"/>
  <c r="K2274" i="1" a="1"/>
  <c r="K2274" i="1" s="1"/>
  <c r="K2282" i="1" a="1"/>
  <c r="K2282" i="1" s="1"/>
  <c r="K2275" i="1" a="1"/>
  <c r="K2275" i="1" s="1"/>
  <c r="J2281" i="1" a="1"/>
  <c r="J2281" i="1" s="1"/>
  <c r="J2275" i="1" a="1"/>
  <c r="J2275" i="1" s="1"/>
  <c r="L2278" i="1" a="1"/>
  <c r="L2278" i="1" s="1"/>
  <c r="L2281" i="1" a="1"/>
  <c r="L2281" i="1" s="1"/>
  <c r="J2274" i="1" a="1"/>
  <c r="J2274" i="1" s="1"/>
  <c r="J2280" i="1" a="1"/>
  <c r="J2280" i="1" s="1"/>
  <c r="J2278" i="1" a="1"/>
  <c r="J2278" i="1" s="1"/>
  <c r="K2277" i="1" a="1"/>
  <c r="K2277" i="1" s="1"/>
  <c r="J2282" i="1" a="1"/>
  <c r="J2282" i="1" s="1"/>
  <c r="L2274" i="1" a="1"/>
  <c r="L2274" i="1" s="1"/>
  <c r="L2280" i="1" a="1"/>
  <c r="L2280" i="1" s="1"/>
  <c r="K2280" i="1" a="1"/>
  <c r="K2280" i="1" s="1"/>
  <c r="K2278" i="1" a="1"/>
  <c r="K2278" i="1" s="1"/>
  <c r="L2277" i="1" a="1"/>
  <c r="L2277" i="1" s="1"/>
  <c r="K2281" i="1" a="1"/>
  <c r="K2281" i="1" s="1"/>
  <c r="L2275" i="1" a="1"/>
  <c r="L2275" i="1" s="1"/>
  <c r="J2277" i="1" a="1"/>
  <c r="J2277" i="1" s="1"/>
  <c r="J2263" i="1" a="1"/>
  <c r="J2263" i="1" s="1"/>
  <c r="K2261" i="1" a="1"/>
  <c r="K2261" i="1" s="1"/>
  <c r="J2267" i="1" a="1"/>
  <c r="J2267" i="1" s="1"/>
  <c r="J2261" i="1" a="1"/>
  <c r="J2261" i="1" s="1"/>
  <c r="L2258" i="1" a="1"/>
  <c r="L2258" i="1" s="1"/>
  <c r="K2267" i="1" a="1"/>
  <c r="K2267" i="1" s="1"/>
  <c r="L2265" i="1" a="1"/>
  <c r="L2265" i="1" s="1"/>
  <c r="K2265" i="1" a="1"/>
  <c r="K2265" i="1" s="1"/>
  <c r="L2261" i="1" a="1"/>
  <c r="L2261" i="1" s="1"/>
  <c r="L2260" i="1" a="1"/>
  <c r="L2260" i="1" s="1"/>
  <c r="K2260" i="1" a="1"/>
  <c r="K2260" i="1" s="1"/>
  <c r="K2263" i="1" a="1"/>
  <c r="K2263" i="1" s="1"/>
  <c r="L2271" i="1" a="1"/>
  <c r="L2271" i="1" s="1"/>
  <c r="K2271" i="1" a="1"/>
  <c r="K2271" i="1" s="1"/>
  <c r="J2271" i="1" a="1"/>
  <c r="J2271" i="1" s="1"/>
  <c r="L2269" i="1" a="1"/>
  <c r="L2269" i="1" s="1"/>
  <c r="J2260" i="1" a="1"/>
  <c r="J2260" i="1" s="1"/>
  <c r="K2269" i="1" a="1"/>
  <c r="K2269" i="1" s="1"/>
  <c r="J2269" i="1" a="1"/>
  <c r="J2269" i="1" s="1"/>
  <c r="L2267" i="1" a="1"/>
  <c r="L2267" i="1" s="1"/>
  <c r="J2265" i="1" a="1"/>
  <c r="J2265" i="1" s="1"/>
  <c r="L2263" i="1" a="1"/>
  <c r="L2263" i="1" s="1"/>
  <c r="J2248" i="1" a="1"/>
  <c r="J2248" i="1" s="1"/>
  <c r="K2244" i="1" a="1"/>
  <c r="K2244" i="1" s="1"/>
  <c r="J2256" i="1" a="1"/>
  <c r="J2256" i="1" s="1"/>
  <c r="L2248" i="1" a="1"/>
  <c r="L2248" i="1" s="1"/>
  <c r="L2252" i="1" a="1"/>
  <c r="L2252" i="1" s="1"/>
  <c r="K2252" i="1" a="1"/>
  <c r="K2252" i="1" s="1"/>
  <c r="J2244" i="1" a="1"/>
  <c r="J2244" i="1" s="1"/>
  <c r="J2246" i="1" a="1"/>
  <c r="J2246" i="1" s="1"/>
  <c r="K2246" i="1" a="1"/>
  <c r="K2246" i="1" s="1"/>
  <c r="L2246" i="1" a="1"/>
  <c r="L2246" i="1" s="1"/>
  <c r="J2258" i="1" a="1"/>
  <c r="J2258" i="1" s="1"/>
  <c r="L2256" i="1" a="1"/>
  <c r="L2256" i="1" s="1"/>
  <c r="J2252" i="1" a="1"/>
  <c r="J2252" i="1" s="1"/>
  <c r="L2250" i="1" a="1"/>
  <c r="L2250" i="1" s="1"/>
  <c r="K2250" i="1" a="1"/>
  <c r="K2250" i="1" s="1"/>
  <c r="K2248" i="1" a="1"/>
  <c r="K2248" i="1" s="1"/>
  <c r="L2255" i="1" a="1"/>
  <c r="L2255" i="1" s="1"/>
  <c r="J2255" i="1" a="1"/>
  <c r="J2255" i="1" s="1"/>
  <c r="J2250" i="1" a="1"/>
  <c r="J2250" i="1" s="1"/>
  <c r="L2244" i="1" a="1"/>
  <c r="L2244" i="1" s="1"/>
  <c r="K2258" i="1" a="1"/>
  <c r="K2258" i="1" s="1"/>
  <c r="K2256" i="1" a="1"/>
  <c r="K2256" i="1" s="1"/>
  <c r="K2255" i="1" a="1"/>
  <c r="K2255" i="1" s="1"/>
  <c r="K2241" i="1" a="1"/>
  <c r="K2241" i="1" s="1"/>
  <c r="J2241" i="1" a="1"/>
  <c r="J2241" i="1" s="1"/>
  <c r="K2237" i="1" a="1"/>
  <c r="K2237" i="1" s="1"/>
  <c r="L2239" i="1" a="1"/>
  <c r="L2239" i="1" s="1"/>
  <c r="L2237" i="1" a="1"/>
  <c r="L2237" i="1" s="1"/>
  <c r="K2236" i="1" a="1"/>
  <c r="K2236" i="1" s="1"/>
  <c r="J2237" i="1" a="1"/>
  <c r="J2237" i="1" s="1"/>
  <c r="L2242" i="1" a="1"/>
  <c r="L2242" i="1" s="1"/>
  <c r="K2242" i="1" a="1"/>
  <c r="K2242" i="1" s="1"/>
  <c r="J2242" i="1" a="1"/>
  <c r="J2242" i="1" s="1"/>
  <c r="L2241" i="1" a="1"/>
  <c r="L2241" i="1" s="1"/>
  <c r="K2239" i="1" a="1"/>
  <c r="K2239" i="1" s="1"/>
  <c r="J2239" i="1" a="1"/>
  <c r="J2239" i="1" s="1"/>
  <c r="L2236" i="1" a="1"/>
  <c r="L2236" i="1" s="1"/>
  <c r="J2236" i="1" a="1"/>
  <c r="J2236" i="1" s="1"/>
  <c r="J1029" i="1" a="1"/>
  <c r="J1029" i="1" s="1"/>
  <c r="K1032" i="1" a="1"/>
  <c r="K1032" i="1" s="1"/>
  <c r="J1024" i="1" a="1"/>
  <c r="J1024" i="1" s="1"/>
  <c r="L1039" i="1" a="1"/>
  <c r="L1039" i="1" s="1"/>
  <c r="J1039" i="1" a="1"/>
  <c r="J1039" i="1" s="1"/>
  <c r="K1039" i="1" a="1"/>
  <c r="K1039" i="1" s="1"/>
  <c r="L1029" i="1" a="1"/>
  <c r="L1029" i="1" s="1"/>
  <c r="L1027" i="1" a="1"/>
  <c r="L1027" i="1" s="1"/>
  <c r="K1024" i="1" a="1"/>
  <c r="K1024" i="1" s="1"/>
  <c r="L1041" i="1" a="1"/>
  <c r="L1041" i="1" s="1"/>
  <c r="L1024" i="1" a="1"/>
  <c r="L1024" i="1" s="1"/>
  <c r="J1032" i="1" a="1"/>
  <c r="J1032" i="1" s="1"/>
  <c r="K1041" i="1" a="1"/>
  <c r="K1041" i="1" s="1"/>
  <c r="J1041" i="1" a="1"/>
  <c r="J1041" i="1" s="1"/>
  <c r="L1032" i="1" a="1"/>
  <c r="L1032" i="1" s="1"/>
  <c r="J1027" i="1" a="1"/>
  <c r="J1027" i="1" s="1"/>
  <c r="K1029" i="1" a="1"/>
  <c r="K1029" i="1" s="1"/>
  <c r="K1027" i="1" a="1"/>
  <c r="K1027" i="1" s="1"/>
  <c r="J1008" i="1" a="1"/>
  <c r="J1008" i="1" s="1"/>
  <c r="J1054" i="1" s="1" a="1"/>
  <c r="J1054" i="1" s="1"/>
  <c r="K999" i="1" a="1"/>
  <c r="K999" i="1" s="1"/>
  <c r="K1051" i="1" s="1" a="1"/>
  <c r="K1051" i="1" s="1"/>
  <c r="K998" i="1" a="1"/>
  <c r="K998" i="1" s="1"/>
  <c r="L998" i="1" a="1"/>
  <c r="L998" i="1" s="1"/>
  <c r="J999" i="1" a="1"/>
  <c r="J999" i="1" s="1"/>
  <c r="J1051" i="1" s="1" a="1"/>
  <c r="J1051" i="1" s="1"/>
  <c r="L999" i="1" a="1"/>
  <c r="L999" i="1" s="1"/>
  <c r="L1051" i="1" s="1" a="1"/>
  <c r="L1051" i="1" s="1"/>
  <c r="L1008" i="1" a="1"/>
  <c r="L1008" i="1" s="1"/>
  <c r="L1054" i="1" s="1" a="1"/>
  <c r="L1054" i="1" s="1"/>
  <c r="J998" i="1" a="1"/>
  <c r="J998" i="1" s="1"/>
  <c r="K1008" i="1" a="1"/>
  <c r="K1008" i="1" s="1"/>
  <c r="K1054" i="1" s="1" a="1"/>
  <c r="K1054" i="1" s="1"/>
  <c r="K991" i="1" a="1"/>
  <c r="K991" i="1" s="1"/>
  <c r="J979" i="1" a="1"/>
  <c r="J979" i="1" s="1"/>
  <c r="J1053" i="1" s="1" a="1"/>
  <c r="J1053" i="1" s="1"/>
  <c r="K985" i="1" a="1"/>
  <c r="K985" i="1" s="1"/>
  <c r="L978" i="1" a="1"/>
  <c r="L978" i="1" s="1"/>
  <c r="J991" i="1" a="1"/>
  <c r="J991" i="1" s="1"/>
  <c r="K976" i="1" a="1"/>
  <c r="K976" i="1" s="1"/>
  <c r="K975" i="1" a="1"/>
  <c r="K975" i="1" s="1"/>
  <c r="K978" i="1" a="1"/>
  <c r="K978" i="1" s="1"/>
  <c r="L975" i="1" a="1"/>
  <c r="L975" i="1" s="1"/>
  <c r="J978" i="1" a="1"/>
  <c r="J978" i="1" s="1"/>
  <c r="L979" i="1" a="1"/>
  <c r="L979" i="1" s="1"/>
  <c r="L1053" i="1" s="1" a="1"/>
  <c r="L1053" i="1" s="1"/>
  <c r="L985" i="1" a="1"/>
  <c r="L985" i="1" s="1"/>
  <c r="J985" i="1" a="1"/>
  <c r="J985" i="1" s="1"/>
  <c r="J975" i="1" a="1"/>
  <c r="J975" i="1" s="1"/>
  <c r="L976" i="1" a="1"/>
  <c r="L976" i="1" s="1"/>
  <c r="J976" i="1" a="1"/>
  <c r="J976" i="1" s="1"/>
  <c r="K979" i="1" a="1"/>
  <c r="K979" i="1" s="1"/>
  <c r="K1053" i="1" s="1" a="1"/>
  <c r="K1053" i="1" s="1"/>
  <c r="L991" i="1" a="1"/>
  <c r="L991" i="1" s="1"/>
  <c r="J928" i="1" a="1"/>
  <c r="J928" i="1" s="1"/>
  <c r="K928" i="1" a="1"/>
  <c r="K928" i="1" s="1"/>
  <c r="L928" i="1" a="1"/>
  <c r="L928" i="1" s="1"/>
  <c r="L914" i="1" a="1"/>
  <c r="L914" i="1" s="1"/>
  <c r="L916" i="1" a="1"/>
  <c r="L916" i="1" s="1"/>
  <c r="K885" i="1" a="1"/>
  <c r="K885" i="1" s="1"/>
  <c r="L896" i="1" a="1"/>
  <c r="L896" i="1" s="1"/>
  <c r="K916" i="1" a="1"/>
  <c r="K916" i="1" s="1"/>
  <c r="K896" i="1" a="1"/>
  <c r="K896" i="1" s="1"/>
  <c r="J896" i="1" a="1"/>
  <c r="J896" i="1" s="1"/>
  <c r="L885" i="1" a="1"/>
  <c r="L885" i="1" s="1"/>
  <c r="K914" i="1" a="1"/>
  <c r="K914" i="1" s="1"/>
  <c r="J916" i="1" a="1"/>
  <c r="J916" i="1" s="1"/>
  <c r="J914" i="1" a="1"/>
  <c r="J914" i="1" s="1"/>
  <c r="K884" i="1" a="1"/>
  <c r="K884" i="1" s="1"/>
  <c r="J884" i="1" a="1"/>
  <c r="J884" i="1" s="1"/>
  <c r="J885" i="1" a="1"/>
  <c r="J885" i="1" s="1"/>
  <c r="L884" i="1" a="1"/>
  <c r="L884" i="1" s="1"/>
  <c r="K806" i="1" a="1"/>
  <c r="K806" i="1" s="1"/>
  <c r="J806" i="1" a="1"/>
  <c r="J806" i="1" s="1"/>
  <c r="L804" i="1" a="1"/>
  <c r="L804" i="1" s="1"/>
  <c r="L806" i="1" a="1"/>
  <c r="L806" i="1" s="1"/>
  <c r="K804" i="1" a="1"/>
  <c r="K804" i="1" s="1"/>
  <c r="L802" i="1" a="1"/>
  <c r="L802" i="1" s="1"/>
  <c r="J804" i="1" a="1"/>
  <c r="J804" i="1" s="1"/>
  <c r="J780" i="1" a="1"/>
  <c r="J780" i="1" s="1"/>
  <c r="J779" i="1" s="1"/>
  <c r="J802" i="1" a="1"/>
  <c r="J802" i="1" s="1"/>
  <c r="K802" i="1" a="1"/>
  <c r="K802" i="1" s="1"/>
  <c r="K780" i="1" a="1"/>
  <c r="K780" i="1" s="1"/>
  <c r="K779" i="1" s="1"/>
  <c r="K783" i="1" s="1"/>
  <c r="L780" i="1" a="1"/>
  <c r="L780" i="1" s="1"/>
  <c r="L779" i="1" s="1"/>
  <c r="K766" i="1" a="1"/>
  <c r="K766" i="1" s="1"/>
  <c r="K816" i="1" s="1" a="1"/>
  <c r="K816" i="1" s="1"/>
  <c r="L766" i="1" a="1"/>
  <c r="L766" i="1" s="1"/>
  <c r="L816" i="1" s="1" a="1"/>
  <c r="L816" i="1" s="1"/>
  <c r="J766" i="1" a="1"/>
  <c r="J766" i="1" s="1"/>
  <c r="J816" i="1" s="1" a="1"/>
  <c r="J81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K128" i="1" s="1"/>
  <c r="J96" i="1"/>
  <c r="L95" i="1"/>
  <c r="K95" i="1"/>
  <c r="J95" i="1"/>
  <c r="L94" i="1"/>
  <c r="L126" i="1" s="1"/>
  <c r="K94" i="1"/>
  <c r="K126" i="1" s="1"/>
  <c r="J94" i="1"/>
  <c r="L93" i="1"/>
  <c r="L125" i="1" s="1"/>
  <c r="K93" i="1"/>
  <c r="K125" i="1" s="1"/>
  <c r="J93" i="1"/>
  <c r="J125" i="1" s="1"/>
  <c r="L92" i="1"/>
  <c r="K92" i="1"/>
  <c r="J92" i="1"/>
  <c r="J124" i="1" s="1"/>
  <c r="L91" i="1"/>
  <c r="K91" i="1"/>
  <c r="J91" i="1"/>
  <c r="L90" i="1"/>
  <c r="L122" i="1" s="1"/>
  <c r="K90" i="1"/>
  <c r="K122" i="1" s="1"/>
  <c r="J90" i="1"/>
  <c r="J122" i="1" s="1"/>
  <c r="L89" i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L119" i="1" s="1"/>
  <c r="K87" i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K1648" i="1" a="1"/>
  <c r="K1648" i="1" s="1"/>
  <c r="L1648" i="1" a="1"/>
  <c r="L1648" i="1" s="1"/>
  <c r="J1644" i="1" a="1"/>
  <c r="J1644" i="1" s="1"/>
  <c r="J1648" i="1" a="1"/>
  <c r="J1648" i="1" s="1"/>
  <c r="L1644" i="1" a="1"/>
  <c r="L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2340" i="1" a="1"/>
  <c r="L2340" i="1" s="1"/>
  <c r="K2340" i="1" a="1"/>
  <c r="K2340" i="1" s="1"/>
  <c r="J2340" i="1" a="1"/>
  <c r="J2340" i="1" s="1"/>
  <c r="K2336" i="1" a="1"/>
  <c r="K2336" i="1" s="1"/>
  <c r="L2338" i="1" a="1"/>
  <c r="L2338" i="1" s="1"/>
  <c r="L2337" i="1" a="1"/>
  <c r="L2337" i="1" s="1"/>
  <c r="K2337" i="1" a="1"/>
  <c r="K2337" i="1" s="1"/>
  <c r="L2336" i="1" a="1"/>
  <c r="L2336" i="1" s="1"/>
  <c r="J2337" i="1" a="1"/>
  <c r="J2337" i="1" s="1"/>
  <c r="J2338" i="1" a="1"/>
  <c r="J2338" i="1" s="1"/>
  <c r="L2339" i="1" a="1"/>
  <c r="L2339" i="1" s="1"/>
  <c r="K2339" i="1" a="1"/>
  <c r="K2339" i="1" s="1"/>
  <c r="J2339" i="1" a="1"/>
  <c r="J2339" i="1" s="1"/>
  <c r="J2335" i="1" a="1"/>
  <c r="J2335" i="1" s="1"/>
  <c r="L2335" i="1" a="1"/>
  <c r="L2335" i="1" s="1"/>
  <c r="J2336" i="1" a="1"/>
  <c r="J2336" i="1" s="1"/>
  <c r="K2335" i="1" a="1"/>
  <c r="K2335" i="1" s="1"/>
  <c r="K2338" i="1" a="1"/>
  <c r="K2338" i="1" s="1"/>
  <c r="J2332" i="1" a="1"/>
  <c r="J2332" i="1" s="1"/>
  <c r="K2326" i="1" a="1"/>
  <c r="K2326" i="1" s="1"/>
  <c r="L2333" i="1" a="1"/>
  <c r="L2333" i="1" s="1"/>
  <c r="K2332" i="1" a="1"/>
  <c r="K2332" i="1" s="1"/>
  <c r="K2331" i="1" a="1"/>
  <c r="K2331" i="1" s="1"/>
  <c r="L2327" i="1" a="1"/>
  <c r="L2327" i="1" s="1"/>
  <c r="L2331" i="1" a="1"/>
  <c r="L2331" i="1" s="1"/>
  <c r="L2329" i="1" a="1"/>
  <c r="L2329" i="1" s="1"/>
  <c r="K2329" i="1" a="1"/>
  <c r="K2329" i="1" s="1"/>
  <c r="J2329" i="1" a="1"/>
  <c r="J2329" i="1" s="1"/>
  <c r="J2333" i="1" a="1"/>
  <c r="J2333" i="1" s="1"/>
  <c r="L2334" i="1" a="1"/>
  <c r="L2334" i="1" s="1"/>
  <c r="K2334" i="1" a="1"/>
  <c r="K2334" i="1" s="1"/>
  <c r="J2334" i="1" a="1"/>
  <c r="J2334" i="1" s="1"/>
  <c r="J2330" i="1" a="1"/>
  <c r="J2330" i="1" s="1"/>
  <c r="K2333" i="1" a="1"/>
  <c r="K2333" i="1" s="1"/>
  <c r="J2327" i="1" a="1"/>
  <c r="J2327" i="1" s="1"/>
  <c r="J2328" i="1" a="1"/>
  <c r="J2328" i="1" s="1"/>
  <c r="L2330" i="1" a="1"/>
  <c r="L2330" i="1" s="1"/>
  <c r="L2332" i="1" a="1"/>
  <c r="L2332" i="1" s="1"/>
  <c r="L2328" i="1" a="1"/>
  <c r="L2328" i="1" s="1"/>
  <c r="L2326" i="1" a="1"/>
  <c r="L2326" i="1" s="1"/>
  <c r="K2330" i="1" a="1"/>
  <c r="K2330" i="1" s="1"/>
  <c r="K2328" i="1" a="1"/>
  <c r="K2328" i="1" s="1"/>
  <c r="K2327" i="1" a="1"/>
  <c r="K2327" i="1" s="1"/>
  <c r="J2326" i="1" a="1"/>
  <c r="J2326" i="1" s="1"/>
  <c r="J2331" i="1" a="1"/>
  <c r="J2331" i="1" s="1"/>
  <c r="L2314" i="1" a="1"/>
  <c r="L2314" i="1" s="1"/>
  <c r="L2323" i="1" a="1"/>
  <c r="L2323" i="1" s="1"/>
  <c r="L2322" i="1" s="1" a="1"/>
  <c r="L2322" i="1" s="1"/>
  <c r="J2314" i="1" a="1"/>
  <c r="J2314" i="1" s="1"/>
  <c r="K2314" i="1" a="1"/>
  <c r="K2314" i="1" s="1"/>
  <c r="L2320" i="1" a="1"/>
  <c r="L2320" i="1" s="1"/>
  <c r="L2319" i="1" s="1" a="1"/>
  <c r="L2319" i="1" s="1"/>
  <c r="K2317" i="1" a="1"/>
  <c r="K2317" i="1" s="1"/>
  <c r="L2325" i="1" a="1"/>
  <c r="L2325" i="1" s="1"/>
  <c r="K2325" i="1" a="1"/>
  <c r="K2325" i="1" s="1"/>
  <c r="J2325" i="1" a="1"/>
  <c r="J2325" i="1" s="1"/>
  <c r="K2323" i="1" a="1"/>
  <c r="K2323" i="1" s="1"/>
  <c r="K2322" i="1" s="1" a="1"/>
  <c r="K2322" i="1" s="1"/>
  <c r="J2323" i="1" a="1"/>
  <c r="J2323" i="1" s="1"/>
  <c r="J2322" i="1" s="1" a="1"/>
  <c r="J2322" i="1" s="1"/>
  <c r="J2317" i="1" a="1"/>
  <c r="J2317" i="1" s="1"/>
  <c r="J2320" i="1" a="1"/>
  <c r="J2320" i="1"/>
  <c r="J2319" i="1" s="1" a="1"/>
  <c r="J2319" i="1" s="1"/>
  <c r="K2320" i="1" a="1"/>
  <c r="K2320" i="1" s="1"/>
  <c r="K2319" i="1" s="1" a="1"/>
  <c r="K2319" i="1" s="1"/>
  <c r="L2316" i="1" a="1"/>
  <c r="L2316" i="1" s="1"/>
  <c r="L2317" i="1" a="1"/>
  <c r="L2317" i="1" s="1"/>
  <c r="K2316" i="1" a="1"/>
  <c r="K2316" i="1" s="1"/>
  <c r="J2316" i="1" a="1"/>
  <c r="J2316" i="1" s="1"/>
  <c r="L1709" i="1" a="1"/>
  <c r="L1709" i="1" s="1"/>
  <c r="L1708" i="1" a="1"/>
  <c r="L1708" i="1" s="1"/>
  <c r="J1709" i="1" a="1"/>
  <c r="J1709" i="1" s="1"/>
  <c r="K1708" i="1" a="1"/>
  <c r="K1708" i="1" s="1"/>
  <c r="J1708" i="1" a="1"/>
  <c r="J1708" i="1" s="1"/>
  <c r="K1709" i="1" a="1"/>
  <c r="K1709" i="1" s="1"/>
  <c r="K2049" i="1" a="1"/>
  <c r="K2049" i="1" s="1"/>
  <c r="L2048" i="1" a="1"/>
  <c r="L2048" i="1" s="1"/>
  <c r="J2049" i="1" a="1"/>
  <c r="J2049" i="1" s="1"/>
  <c r="L2047" i="1" a="1"/>
  <c r="L2047" i="1" s="1"/>
  <c r="K2046" i="1" a="1"/>
  <c r="K2046" i="1" s="1"/>
  <c r="K2048" i="1" a="1"/>
  <c r="K2048" i="1" s="1"/>
  <c r="J2047" i="1" a="1"/>
  <c r="J2047" i="1" s="1"/>
  <c r="J2046" i="1" a="1"/>
  <c r="J2046" i="1" s="1"/>
  <c r="L2049" i="1" a="1"/>
  <c r="L2049" i="1" s="1"/>
  <c r="L2046" i="1" a="1"/>
  <c r="L2046" i="1" s="1"/>
  <c r="J2048" i="1" a="1"/>
  <c r="J2048" i="1" s="1"/>
  <c r="K2047" i="1" a="1"/>
  <c r="K2047" i="1" s="1"/>
  <c r="K2045" i="1" a="1"/>
  <c r="K2045" i="1" s="1"/>
  <c r="J2045" i="1" a="1"/>
  <c r="J2045" i="1" s="1"/>
  <c r="K2042" i="1" a="1"/>
  <c r="K2042" i="1" s="1"/>
  <c r="J2040" i="1" a="1"/>
  <c r="J2040" i="1" s="1"/>
  <c r="K2043" i="1" a="1"/>
  <c r="K2043" i="1" s="1"/>
  <c r="J2044" i="1" a="1"/>
  <c r="J2044" i="1" s="1"/>
  <c r="K2040" i="1" a="1"/>
  <c r="K2040" i="1" s="1"/>
  <c r="L2044" i="1" a="1"/>
  <c r="L2044" i="1" s="1"/>
  <c r="K2044" i="1" a="1"/>
  <c r="K2044" i="1" s="1"/>
  <c r="K2038" i="1" a="1"/>
  <c r="K2038" i="1" s="1"/>
  <c r="L2043" i="1" a="1"/>
  <c r="L2043" i="1" s="1"/>
  <c r="J2043" i="1" a="1"/>
  <c r="J2043" i="1" s="1"/>
  <c r="J2041" i="1" a="1"/>
  <c r="J2041" i="1" s="1"/>
  <c r="L2042" i="1" a="1"/>
  <c r="L2042" i="1" s="1"/>
  <c r="J2042" i="1" a="1"/>
  <c r="J2042" i="1" s="1"/>
  <c r="L2041" i="1" a="1"/>
  <c r="L2041" i="1" s="1"/>
  <c r="K2039" i="1" a="1"/>
  <c r="K2039" i="1" s="1"/>
  <c r="K2041" i="1" a="1"/>
  <c r="K2041" i="1" s="1"/>
  <c r="L2038" i="1" a="1"/>
  <c r="L2038" i="1" s="1"/>
  <c r="J2039" i="1" a="1"/>
  <c r="J2039" i="1" s="1"/>
  <c r="J2038" i="1" a="1"/>
  <c r="J2038" i="1" s="1"/>
  <c r="L2040" i="1" a="1"/>
  <c r="L2040" i="1" s="1"/>
  <c r="L2039" i="1" a="1"/>
  <c r="L2039" i="1" s="1"/>
  <c r="L2045" i="1" a="1"/>
  <c r="L2045" i="1" s="1"/>
  <c r="K2032" i="1" a="1"/>
  <c r="K2032" i="1" s="1"/>
  <c r="K2031" i="1" s="1" a="1"/>
  <c r="K2031" i="1" s="1"/>
  <c r="J2032" i="1" a="1"/>
  <c r="J2032" i="1" s="1"/>
  <c r="J2031" i="1" s="1" a="1"/>
  <c r="J2031" i="1" s="1"/>
  <c r="K2036" i="1" a="1"/>
  <c r="K2036" i="1" s="1"/>
  <c r="L2034" i="1" a="1"/>
  <c r="L2034" i="1" s="1"/>
  <c r="L2037" i="1" a="1"/>
  <c r="L2037" i="1" s="1"/>
  <c r="K2037" i="1" a="1"/>
  <c r="K2037" i="1" s="1"/>
  <c r="L2036" i="1" a="1"/>
  <c r="L2036" i="1" s="1"/>
  <c r="L2032" i="1" a="1"/>
  <c r="L2032" i="1" s="1"/>
  <c r="L2031" i="1" s="1" a="1"/>
  <c r="L2031" i="1" s="1"/>
  <c r="J2036" i="1" a="1"/>
  <c r="J2036" i="1" s="1"/>
  <c r="L2035" i="1" a="1"/>
  <c r="L2035" i="1" s="1"/>
  <c r="K2035" i="1" a="1"/>
  <c r="K2035" i="1" s="1"/>
  <c r="J2035" i="1" a="1"/>
  <c r="J2035" i="1" s="1"/>
  <c r="K2034" i="1" a="1"/>
  <c r="K2034" i="1" s="1"/>
  <c r="J2034" i="1" a="1"/>
  <c r="J2034" i="1" s="1"/>
  <c r="J2037" i="1" a="1"/>
  <c r="J2037" i="1" s="1"/>
  <c r="L2026" i="1" a="1"/>
  <c r="L2026" i="1" s="1"/>
  <c r="J2026" i="1" a="1"/>
  <c r="J2026" i="1" s="1"/>
  <c r="K2025" i="1" a="1"/>
  <c r="K2025" i="1" s="1"/>
  <c r="L2025" i="1" a="1"/>
  <c r="L2025" i="1" s="1"/>
  <c r="J2029" i="1" a="1"/>
  <c r="J2029" i="1" s="1"/>
  <c r="J2028" i="1" s="1" a="1"/>
  <c r="J2028" i="1" s="1"/>
  <c r="J2025" i="1" a="1"/>
  <c r="J2025" i="1" s="1"/>
  <c r="L2023" i="1" a="1"/>
  <c r="L2023" i="1" s="1"/>
  <c r="L2029" i="1" a="1"/>
  <c r="L2029" i="1" s="1"/>
  <c r="L2028" i="1" s="1" a="1"/>
  <c r="L2028" i="1" s="1"/>
  <c r="K2023" i="1" a="1"/>
  <c r="K2023" i="1" s="1"/>
  <c r="K2026" i="1" a="1"/>
  <c r="K2026" i="1" s="1"/>
  <c r="K2029" i="1" a="1"/>
  <c r="K2029" i="1" s="1"/>
  <c r="K2028" i="1" s="1" a="1"/>
  <c r="K2028" i="1" s="1"/>
  <c r="J2023" i="1" a="1"/>
  <c r="J2023" i="1" s="1"/>
  <c r="J31" i="1" a="1"/>
  <c r="J31" i="1" s="1"/>
  <c r="L31" i="1" a="1"/>
  <c r="L31" i="1" s="1"/>
  <c r="K31" i="1" a="1"/>
  <c r="K31" i="1" s="1"/>
  <c r="L584" i="1" a="1"/>
  <c r="L584" i="1" s="1"/>
  <c r="K584" i="1" a="1"/>
  <c r="K584" i="1" s="1"/>
  <c r="J584" i="1" a="1"/>
  <c r="J584" i="1" s="1"/>
  <c r="L743" i="1" a="1"/>
  <c r="L743" i="1" s="1"/>
  <c r="K740" i="1" a="1"/>
  <c r="K740" i="1" s="1"/>
  <c r="K743" i="1" a="1"/>
  <c r="K743" i="1" s="1"/>
  <c r="J743" i="1" a="1"/>
  <c r="J743" i="1" s="1"/>
  <c r="J740" i="1" a="1"/>
  <c r="J740" i="1" s="1"/>
  <c r="L740" i="1" a="1"/>
  <c r="L740" i="1" s="1"/>
  <c r="L727" i="1" a="1"/>
  <c r="L727" i="1" s="1"/>
  <c r="L719" i="1" a="1"/>
  <c r="L719" i="1" s="1"/>
  <c r="J719" i="1" a="1"/>
  <c r="J719" i="1" s="1"/>
  <c r="L724" i="1" a="1"/>
  <c r="L724" i="1" s="1"/>
  <c r="K727" i="1" a="1"/>
  <c r="K727" i="1" s="1"/>
  <c r="K718" i="1" a="1"/>
  <c r="K718" i="1" s="1"/>
  <c r="K720" i="1" a="1"/>
  <c r="K720" i="1" s="1"/>
  <c r="J718" i="1" a="1"/>
  <c r="J718" i="1" s="1"/>
  <c r="K719" i="1" a="1"/>
  <c r="K719" i="1" s="1"/>
  <c r="J727" i="1" a="1"/>
  <c r="J727" i="1" s="1"/>
  <c r="L718" i="1" a="1"/>
  <c r="L718" i="1" s="1"/>
  <c r="K724" i="1" a="1"/>
  <c r="K724" i="1" s="1"/>
  <c r="J724" i="1" a="1"/>
  <c r="J724" i="1" s="1"/>
  <c r="L716" i="1" a="1"/>
  <c r="L716" i="1" s="1"/>
  <c r="J720" i="1" a="1"/>
  <c r="J720" i="1" s="1"/>
  <c r="L720" i="1" a="1"/>
  <c r="L720" i="1" s="1"/>
  <c r="L711" i="1" a="1"/>
  <c r="L711" i="1" s="1"/>
  <c r="K711" i="1" a="1"/>
  <c r="K711" i="1" s="1"/>
  <c r="J711" i="1" a="1"/>
  <c r="J711" i="1" s="1"/>
  <c r="K709" i="1" a="1"/>
  <c r="K709" i="1" s="1"/>
  <c r="K716" i="1" a="1"/>
  <c r="K716" i="1" s="1"/>
  <c r="J709" i="1" a="1"/>
  <c r="J709" i="1" s="1"/>
  <c r="J716" i="1" a="1"/>
  <c r="J716" i="1" s="1"/>
  <c r="L709" i="1" a="1"/>
  <c r="L709" i="1" s="1"/>
  <c r="K682" i="1" a="1"/>
  <c r="K682" i="1" s="1"/>
  <c r="J687" i="1" a="1"/>
  <c r="J687" i="1" s="1"/>
  <c r="K687" i="1" a="1"/>
  <c r="K687" i="1" s="1"/>
  <c r="K688" i="1" a="1"/>
  <c r="K688" i="1" s="1"/>
  <c r="L687" i="1" a="1"/>
  <c r="L687" i="1" s="1"/>
  <c r="L683" i="1" a="1"/>
  <c r="L683" i="1" s="1"/>
  <c r="L682" i="1" a="1"/>
  <c r="L682" i="1" s="1"/>
  <c r="K697" i="1" a="1"/>
  <c r="K697" i="1" s="1"/>
  <c r="J697" i="1" a="1"/>
  <c r="J697" i="1" s="1"/>
  <c r="L688" i="1" a="1"/>
  <c r="L688" i="1" s="1"/>
  <c r="J688" i="1" a="1"/>
  <c r="J688" i="1" s="1"/>
  <c r="L685" i="1" a="1"/>
  <c r="L685" i="1" s="1"/>
  <c r="K683" i="1" a="1"/>
  <c r="K683" i="1" s="1"/>
  <c r="J683" i="1" a="1"/>
  <c r="J683" i="1" s="1"/>
  <c r="J685" i="1" a="1"/>
  <c r="J685" i="1" s="1"/>
  <c r="L696" i="1" a="1"/>
  <c r="L696" i="1" s="1"/>
  <c r="L697" i="1" a="1"/>
  <c r="L697" i="1" s="1"/>
  <c r="J682" i="1" a="1"/>
  <c r="J682" i="1" s="1"/>
  <c r="K696" i="1" a="1"/>
  <c r="K696" i="1" s="1"/>
  <c r="K685" i="1" a="1"/>
  <c r="K685" i="1" s="1"/>
  <c r="J696" i="1" a="1"/>
  <c r="J696" i="1" s="1"/>
  <c r="J666" i="1" a="1"/>
  <c r="J666" i="1" s="1"/>
  <c r="K664" i="1" a="1"/>
  <c r="K664" i="1" s="1"/>
  <c r="K665" i="1" a="1"/>
  <c r="K665" i="1" s="1"/>
  <c r="L664" i="1" a="1"/>
  <c r="L664" i="1" s="1"/>
  <c r="L681" i="1" a="1"/>
  <c r="L681" i="1" s="1"/>
  <c r="K681" i="1" a="1"/>
  <c r="K681" i="1" s="1"/>
  <c r="L666" i="1" a="1"/>
  <c r="L666" i="1" s="1"/>
  <c r="J681" i="1" a="1"/>
  <c r="J681" i="1" s="1"/>
  <c r="J664" i="1" a="1"/>
  <c r="J664" i="1" s="1"/>
  <c r="J665" i="1" a="1"/>
  <c r="J665" i="1" s="1"/>
  <c r="K666" i="1" a="1"/>
  <c r="K666" i="1" s="1"/>
  <c r="L665" i="1" a="1"/>
  <c r="L665" i="1" s="1"/>
  <c r="L653" i="1" a="1"/>
  <c r="L653" i="1" s="1"/>
  <c r="L649" i="1" a="1"/>
  <c r="L649" i="1" s="1"/>
  <c r="J653" i="1" a="1"/>
  <c r="J653" i="1" s="1"/>
  <c r="L648" i="1" a="1"/>
  <c r="L648" i="1" s="1"/>
  <c r="K649" i="1" a="1"/>
  <c r="K649" i="1" s="1"/>
  <c r="L652" i="1" a="1"/>
  <c r="L652" i="1" s="1"/>
  <c r="K652" i="1" a="1"/>
  <c r="K652" i="1" s="1"/>
  <c r="K650" i="1" a="1"/>
  <c r="K650" i="1" s="1"/>
  <c r="K648" i="1" a="1"/>
  <c r="K648" i="1" s="1"/>
  <c r="J652" i="1" a="1"/>
  <c r="J652" i="1" s="1"/>
  <c r="J649" i="1" a="1"/>
  <c r="J649" i="1" s="1"/>
  <c r="J650" i="1" a="1"/>
  <c r="J650" i="1" s="1"/>
  <c r="K653" i="1" a="1"/>
  <c r="K653" i="1" s="1"/>
  <c r="L650" i="1" a="1"/>
  <c r="L650" i="1" s="1"/>
  <c r="J648" i="1" a="1"/>
  <c r="J648" i="1" s="1"/>
  <c r="L647" i="1" a="1"/>
  <c r="L647" i="1" s="1"/>
  <c r="J642" i="1" a="1"/>
  <c r="J642" i="1" s="1"/>
  <c r="L639" i="1" a="1"/>
  <c r="L639" i="1" s="1"/>
  <c r="L638" i="1" a="1"/>
  <c r="L638" i="1" s="1"/>
  <c r="L642" i="1" a="1"/>
  <c r="L642" i="1" s="1"/>
  <c r="K642" i="1" a="1"/>
  <c r="K642" i="1" s="1"/>
  <c r="L643" i="1" a="1"/>
  <c r="L643" i="1" s="1"/>
  <c r="L645" i="1" a="1"/>
  <c r="L645" i="1" s="1"/>
  <c r="K645" i="1" a="1"/>
  <c r="K645" i="1" s="1"/>
  <c r="J645" i="1" a="1"/>
  <c r="J645" i="1" s="1"/>
  <c r="K639" i="1" a="1"/>
  <c r="K639" i="1" s="1"/>
  <c r="K643" i="1" a="1"/>
  <c r="K643" i="1" s="1"/>
  <c r="J639" i="1" a="1"/>
  <c r="J639" i="1" s="1"/>
  <c r="J638" i="1" a="1"/>
  <c r="J638" i="1" s="1"/>
  <c r="K640" i="1" a="1"/>
  <c r="K640" i="1" s="1"/>
  <c r="K638" i="1" a="1"/>
  <c r="K638" i="1" s="1"/>
  <c r="J640" i="1" a="1"/>
  <c r="J640" i="1" s="1"/>
  <c r="L640" i="1" a="1"/>
  <c r="L640" i="1" s="1"/>
  <c r="J647" i="1" a="1"/>
  <c r="J647" i="1" s="1"/>
  <c r="J643" i="1" a="1"/>
  <c r="J643" i="1" s="1"/>
  <c r="K647" i="1" a="1"/>
  <c r="K647" i="1" s="1"/>
  <c r="L632" i="1" a="1"/>
  <c r="L632" i="1" s="1"/>
  <c r="J637" i="1" a="1"/>
  <c r="J637" i="1" s="1"/>
  <c r="J628" i="1" a="1"/>
  <c r="J628" i="1" s="1"/>
  <c r="K632" i="1" a="1"/>
  <c r="K632" i="1" s="1"/>
  <c r="L629" i="1" a="1"/>
  <c r="L629" i="1" s="1"/>
  <c r="L628" i="1" a="1"/>
  <c r="L628" i="1" s="1"/>
  <c r="K628" i="1" a="1"/>
  <c r="K628" i="1" s="1"/>
  <c r="L637" i="1" a="1"/>
  <c r="L637" i="1" s="1"/>
  <c r="L635" i="1" a="1"/>
  <c r="L635" i="1" s="1"/>
  <c r="K630" i="1" a="1"/>
  <c r="K630" i="1" s="1"/>
  <c r="K629" i="1" a="1"/>
  <c r="K629" i="1" s="1"/>
  <c r="K633" i="1" a="1"/>
  <c r="K633" i="1" s="1"/>
  <c r="L630" i="1" a="1"/>
  <c r="L630" i="1" s="1"/>
  <c r="J629" i="1" a="1"/>
  <c r="J629" i="1" s="1"/>
  <c r="K637" i="1" a="1"/>
  <c r="K637" i="1" s="1"/>
  <c r="K635" i="1" a="1"/>
  <c r="K635" i="1" s="1"/>
  <c r="J635" i="1" a="1"/>
  <c r="J635" i="1" s="1"/>
  <c r="J630" i="1" a="1"/>
  <c r="J630" i="1" s="1"/>
  <c r="L633" i="1" a="1"/>
  <c r="L633" i="1" s="1"/>
  <c r="J633" i="1" a="1"/>
  <c r="J633" i="1" s="1"/>
  <c r="J632" i="1" a="1"/>
  <c r="J632" i="1" s="1"/>
  <c r="L617" i="1" a="1"/>
  <c r="L617" i="1" s="1"/>
  <c r="J623" i="1" a="1"/>
  <c r="J623" i="1" s="1"/>
  <c r="K623" i="1" a="1"/>
  <c r="K623" i="1" s="1"/>
  <c r="J620" i="1" a="1"/>
  <c r="J620" i="1" s="1"/>
  <c r="L620" i="1" a="1"/>
  <c r="L620" i="1" s="1"/>
  <c r="K617" i="1" a="1"/>
  <c r="K617" i="1" s="1"/>
  <c r="J617" i="1" a="1"/>
  <c r="J617" i="1" s="1"/>
  <c r="L627" i="1" a="1"/>
  <c r="L627" i="1" s="1"/>
  <c r="J627" i="1" a="1"/>
  <c r="J627" i="1" s="1"/>
  <c r="L625" i="1" a="1"/>
  <c r="L625" i="1" s="1"/>
  <c r="K625" i="1" a="1"/>
  <c r="K625" i="1" s="1"/>
  <c r="K619" i="1" a="1"/>
  <c r="K619" i="1" s="1"/>
  <c r="K620" i="1" a="1"/>
  <c r="K620" i="1" s="1"/>
  <c r="L623" i="1" a="1"/>
  <c r="L623" i="1" s="1"/>
  <c r="K622" i="1" a="1"/>
  <c r="K622" i="1" s="1"/>
  <c r="L619" i="1" a="1"/>
  <c r="L619" i="1" s="1"/>
  <c r="J618" i="1" a="1"/>
  <c r="J618" i="1" s="1"/>
  <c r="L618" i="1" a="1"/>
  <c r="L618" i="1" s="1"/>
  <c r="K618" i="1" a="1"/>
  <c r="K618" i="1" s="1"/>
  <c r="J622" i="1" a="1"/>
  <c r="J622" i="1" s="1"/>
  <c r="J625" i="1" a="1"/>
  <c r="J625" i="1" s="1"/>
  <c r="L622" i="1" a="1"/>
  <c r="L622" i="1" s="1"/>
  <c r="K627" i="1" a="1"/>
  <c r="K627" i="1" s="1"/>
  <c r="J619" i="1" a="1"/>
  <c r="J619" i="1" s="1"/>
  <c r="J606" i="1" a="1"/>
  <c r="J606" i="1" s="1"/>
  <c r="K607" i="1" a="1"/>
  <c r="K607" i="1" s="1"/>
  <c r="L606" i="1" a="1"/>
  <c r="L606" i="1" s="1"/>
  <c r="L609" i="1" a="1"/>
  <c r="L609" i="1" s="1"/>
  <c r="K606" i="1" a="1"/>
  <c r="K606" i="1" s="1"/>
  <c r="L602" i="1" a="1"/>
  <c r="L602" i="1" s="1"/>
  <c r="L607" i="1" a="1"/>
  <c r="L607" i="1" s="1"/>
  <c r="K609" i="1" a="1"/>
  <c r="K609" i="1" s="1"/>
  <c r="J610" i="1" a="1"/>
  <c r="J610" i="1" s="1"/>
  <c r="J607" i="1" a="1"/>
  <c r="J607" i="1" s="1"/>
  <c r="K610" i="1" a="1"/>
  <c r="K610" i="1" s="1"/>
  <c r="L603" i="1" a="1"/>
  <c r="L603" i="1" s="1"/>
  <c r="K602" i="1" a="1"/>
  <c r="K602" i="1" s="1"/>
  <c r="K603" i="1" a="1"/>
  <c r="K603" i="1" s="1"/>
  <c r="J609" i="1" a="1"/>
  <c r="J609" i="1" s="1"/>
  <c r="J602" i="1" a="1"/>
  <c r="J602" i="1" s="1"/>
  <c r="L610" i="1" a="1"/>
  <c r="L610" i="1" s="1"/>
  <c r="J603" i="1" a="1"/>
  <c r="J603" i="1" s="1"/>
  <c r="K593" i="1" a="1"/>
  <c r="K593" i="1" s="1"/>
  <c r="L595" i="1" a="1"/>
  <c r="L595" i="1" s="1"/>
  <c r="L585" i="1" a="1"/>
  <c r="L585" i="1" s="1"/>
  <c r="L592" i="1" a="1"/>
  <c r="L592" i="1" s="1"/>
  <c r="K589" i="1" a="1"/>
  <c r="K589" i="1" s="1"/>
  <c r="K585" i="1" a="1"/>
  <c r="K585" i="1" s="1"/>
  <c r="J593" i="1" a="1"/>
  <c r="J593" i="1" s="1"/>
  <c r="L593" i="1" a="1"/>
  <c r="L593" i="1" s="1"/>
  <c r="L589" i="1" a="1"/>
  <c r="L589" i="1" s="1"/>
  <c r="J589" i="1" a="1"/>
  <c r="J589" i="1" s="1"/>
  <c r="J588" i="1" a="1"/>
  <c r="J588" i="1" s="1"/>
  <c r="L596" i="1" a="1"/>
  <c r="L596" i="1" s="1"/>
  <c r="J592" i="1" a="1"/>
  <c r="J592" i="1" s="1"/>
  <c r="L588" i="1" a="1"/>
  <c r="L588" i="1" s="1"/>
  <c r="K595" i="1" a="1"/>
  <c r="K595" i="1" s="1"/>
  <c r="K596" i="1" a="1"/>
  <c r="K596" i="1" s="1"/>
  <c r="J595" i="1" a="1"/>
  <c r="J595" i="1" s="1"/>
  <c r="K588" i="1" a="1"/>
  <c r="K588" i="1" s="1"/>
  <c r="K592" i="1" a="1"/>
  <c r="K592" i="1" s="1"/>
  <c r="J585" i="1" a="1"/>
  <c r="J585" i="1" s="1"/>
  <c r="J596" i="1" a="1"/>
  <c r="J596" i="1" s="1"/>
  <c r="L19" i="1"/>
  <c r="L18" i="1" s="1"/>
  <c r="K19" i="1"/>
  <c r="K18" i="1" s="1"/>
  <c r="J19" i="1"/>
  <c r="J18" i="1" s="1"/>
  <c r="K275" i="1" a="1"/>
  <c r="K275" i="1" s="1"/>
  <c r="K274" i="1" s="1"/>
  <c r="J275" i="1" a="1"/>
  <c r="J275" i="1" s="1"/>
  <c r="J274" i="1" s="1"/>
  <c r="L284" i="1" a="1"/>
  <c r="L284" i="1" s="1"/>
  <c r="K284" i="1" a="1"/>
  <c r="K284" i="1" s="1"/>
  <c r="J284" i="1" a="1"/>
  <c r="J284" i="1" s="1"/>
  <c r="J283" i="1" s="1"/>
  <c r="L275" i="1" a="1"/>
  <c r="L275" i="1" s="1"/>
  <c r="L242" i="1" a="1"/>
  <c r="L242" i="1" s="1"/>
  <c r="L241" i="1" s="1"/>
  <c r="J242" i="1" a="1"/>
  <c r="J242" i="1" s="1"/>
  <c r="K242" i="1" a="1"/>
  <c r="K242" i="1" s="1"/>
  <c r="K199" i="1" a="1"/>
  <c r="K199" i="1" s="1"/>
  <c r="K198" i="1" s="1"/>
  <c r="L199" i="1" a="1"/>
  <c r="L199" i="1" s="1"/>
  <c r="J199" i="1" a="1"/>
  <c r="J199" i="1" s="1"/>
  <c r="J198" i="1" s="1"/>
  <c r="J62" i="1" a="1"/>
  <c r="J62" i="1" s="1"/>
  <c r="K62" i="1" a="1"/>
  <c r="K62" i="1" s="1"/>
  <c r="L61" i="1" a="1"/>
  <c r="L61" i="1" s="1"/>
  <c r="L62" i="1" a="1"/>
  <c r="L62" i="1" s="1"/>
  <c r="J54" i="1" a="1"/>
  <c r="J54" i="1" s="1"/>
  <c r="K52" i="1" a="1"/>
  <c r="K52" i="1" s="1"/>
  <c r="K61" i="1" a="1"/>
  <c r="K61" i="1" s="1"/>
  <c r="J53" i="1" a="1"/>
  <c r="J53" i="1" s="1"/>
  <c r="L53" i="1" a="1"/>
  <c r="L53" i="1" s="1"/>
  <c r="J61" i="1" a="1"/>
  <c r="J61" i="1" s="1"/>
  <c r="K59" i="1" a="1"/>
  <c r="K59" i="1" s="1"/>
  <c r="L55" i="1" a="1"/>
  <c r="L55" i="1" s="1"/>
  <c r="K54" i="1" a="1"/>
  <c r="K54" i="1" s="1"/>
  <c r="L60" i="1" a="1"/>
  <c r="L60" i="1" s="1"/>
  <c r="K60" i="1" a="1"/>
  <c r="K60" i="1" s="1"/>
  <c r="J52" i="1" a="1"/>
  <c r="J52" i="1" s="1"/>
  <c r="K55" i="1" a="1"/>
  <c r="K55" i="1" s="1"/>
  <c r="L54" i="1" a="1"/>
  <c r="L54" i="1" s="1"/>
  <c r="K53" i="1" a="1"/>
  <c r="K53" i="1" s="1"/>
  <c r="L52" i="1" a="1"/>
  <c r="L52" i="1" s="1"/>
  <c r="L59" i="1" a="1"/>
  <c r="L59" i="1" s="1"/>
  <c r="J60" i="1" a="1"/>
  <c r="J60" i="1" s="1"/>
  <c r="J59" i="1" a="1"/>
  <c r="J59" i="1" s="1"/>
  <c r="L15" i="1" a="1"/>
  <c r="L15" i="1" s="1"/>
  <c r="L14" i="1" a="1"/>
  <c r="L14" i="1" s="1"/>
  <c r="K14" i="1" a="1"/>
  <c r="K14" i="1" s="1"/>
  <c r="J14" i="1" a="1"/>
  <c r="J14" i="1" s="1"/>
  <c r="K15" i="1" a="1"/>
  <c r="K15" i="1" s="1"/>
  <c r="J15" i="1" a="1"/>
  <c r="J15" i="1" s="1"/>
  <c r="J13" i="1" a="1"/>
  <c r="J13" i="1" s="1"/>
  <c r="J55" i="1" a="1"/>
  <c r="J55" i="1" s="1"/>
  <c r="L13" i="1" a="1"/>
  <c r="L13" i="1" s="1"/>
  <c r="K13" i="1" a="1"/>
  <c r="K13" i="1" s="1"/>
  <c r="J56" i="1" a="1"/>
  <c r="J56" i="1" s="1"/>
  <c r="K56" i="1" a="1"/>
  <c r="K56" i="1" s="1"/>
  <c r="L56" i="1" a="1"/>
  <c r="L56" i="1" s="1"/>
  <c r="J44" i="1" a="1"/>
  <c r="J44" i="1" s="1"/>
  <c r="K45" i="1" a="1"/>
  <c r="K45" i="1" s="1"/>
  <c r="K44" i="1" a="1"/>
  <c r="K44" i="1" s="1"/>
  <c r="L44" i="1" a="1"/>
  <c r="L44" i="1" s="1"/>
  <c r="J45" i="1" a="1"/>
  <c r="J45" i="1" s="1"/>
  <c r="J50" i="1" a="1"/>
  <c r="J50" i="1" s="1"/>
  <c r="L50" i="1" a="1"/>
  <c r="L50" i="1" s="1"/>
  <c r="K50" i="1" a="1"/>
  <c r="K50" i="1" s="1"/>
  <c r="L45" i="1" a="1"/>
  <c r="L45" i="1" s="1"/>
  <c r="L43" i="1" a="1"/>
  <c r="L43" i="1" s="1"/>
  <c r="K43" i="1" a="1"/>
  <c r="K43" i="1" s="1"/>
  <c r="J43" i="1" a="1"/>
  <c r="J43" i="1" s="1"/>
  <c r="K26" i="1" a="1"/>
  <c r="K26" i="1" s="1"/>
  <c r="L25" i="1" a="1"/>
  <c r="L25" i="1" s="1"/>
  <c r="K25" i="1" a="1"/>
  <c r="K25" i="1" s="1"/>
  <c r="J26" i="1" a="1"/>
  <c r="J26" i="1" s="1"/>
  <c r="L28" i="1" a="1"/>
  <c r="L28" i="1" s="1"/>
  <c r="K27" i="1" a="1"/>
  <c r="K27" i="1" s="1"/>
  <c r="J25" i="1" a="1"/>
  <c r="J25" i="1" s="1"/>
  <c r="K28" i="1" a="1"/>
  <c r="K28" i="1" s="1"/>
  <c r="L26" i="1" a="1"/>
  <c r="L26" i="1" s="1"/>
  <c r="J28" i="1" a="1"/>
  <c r="J28" i="1" s="1"/>
  <c r="J27" i="1" a="1"/>
  <c r="J27" i="1" s="1"/>
  <c r="L27" i="1" a="1"/>
  <c r="L27" i="1" s="1"/>
  <c r="K21" i="1" a="1"/>
  <c r="K21" i="1"/>
  <c r="J24" i="1" a="1"/>
  <c r="J24" i="1" s="1"/>
  <c r="J21" i="1" a="1"/>
  <c r="J21" i="1" s="1"/>
  <c r="K17" i="1" a="1"/>
  <c r="K17" i="1" s="1"/>
  <c r="J16" i="1" a="1"/>
  <c r="J16" i="1" s="1"/>
  <c r="L21" i="1" a="1"/>
  <c r="L21" i="1" s="1"/>
  <c r="L16" i="1" a="1"/>
  <c r="L16" i="1" s="1"/>
  <c r="L17" i="1" a="1"/>
  <c r="L17" i="1" s="1"/>
  <c r="L24" i="1" a="1"/>
  <c r="L24" i="1" s="1"/>
  <c r="K24" i="1" a="1"/>
  <c r="K24" i="1" s="1"/>
  <c r="J17" i="1" a="1"/>
  <c r="J17" i="1" s="1"/>
  <c r="K16" i="1" a="1"/>
  <c r="K16" i="1" s="1"/>
  <c r="J9" i="1" a="1"/>
  <c r="J9" i="1" s="1"/>
  <c r="L10" i="1" a="1"/>
  <c r="L10" i="1" s="1"/>
  <c r="L9" i="1" a="1"/>
  <c r="L9" i="1" s="1"/>
  <c r="K7" i="1" a="1"/>
  <c r="K7" i="1" s="1"/>
  <c r="J10" i="1" a="1"/>
  <c r="J10" i="1" s="1"/>
  <c r="K6" i="1" a="1"/>
  <c r="K6" i="1" s="1"/>
  <c r="K11" i="1" a="1"/>
  <c r="K11" i="1" s="1"/>
  <c r="J6" i="1" a="1"/>
  <c r="J6" i="1" s="1"/>
  <c r="L11" i="1" a="1"/>
  <c r="L11" i="1" s="1"/>
  <c r="K9" i="1" a="1"/>
  <c r="K9" i="1" s="1"/>
  <c r="L7" i="1" a="1"/>
  <c r="L7" i="1" s="1"/>
  <c r="K10" i="1" a="1"/>
  <c r="K10" i="1" s="1"/>
  <c r="J7" i="1" a="1"/>
  <c r="J7" i="1" s="1"/>
  <c r="J11" i="1" a="1"/>
  <c r="J11" i="1" s="1"/>
  <c r="L6" i="1" a="1"/>
  <c r="L6" i="1" s="1"/>
  <c r="L4" i="1" a="1"/>
  <c r="L4" i="1" s="1"/>
  <c r="L5" i="1" a="1"/>
  <c r="L5" i="1" s="1"/>
  <c r="K4" i="1" a="1"/>
  <c r="K4" i="1" s="1"/>
  <c r="K5" i="1" a="1"/>
  <c r="K5" i="1" s="1"/>
  <c r="J5" i="1" a="1"/>
  <c r="J5" i="1" s="1"/>
  <c r="J4" i="1" a="1"/>
  <c r="J4" i="1" s="1"/>
  <c r="K318" i="1" l="1"/>
  <c r="K473" i="1" s="1"/>
  <c r="J315" i="1"/>
  <c r="J420" i="1" s="1"/>
  <c r="J319" i="1"/>
  <c r="J474" i="1" s="1"/>
  <c r="J361" i="1"/>
  <c r="J428" i="1" s="1"/>
  <c r="J324" i="1"/>
  <c r="J479" i="1" s="1"/>
  <c r="L314" i="1"/>
  <c r="L419" i="1" s="1"/>
  <c r="J385" i="1"/>
  <c r="J516" i="1" s="1"/>
  <c r="J386" i="1"/>
  <c r="J517" i="1" s="1"/>
  <c r="K325" i="1"/>
  <c r="K480" i="1" s="1"/>
  <c r="K319" i="1"/>
  <c r="K474" i="1" s="1"/>
  <c r="K398" i="1"/>
  <c r="K439" i="1" s="1"/>
  <c r="J128" i="1"/>
  <c r="J320" i="1"/>
  <c r="J475" i="1" s="1"/>
  <c r="L398" i="1"/>
  <c r="L439" i="1" s="1"/>
  <c r="L322" i="1"/>
  <c r="L477" i="1" s="1"/>
  <c r="K314" i="1"/>
  <c r="K419" i="1" s="1"/>
  <c r="L399" i="1"/>
  <c r="L519" i="1" s="1"/>
  <c r="J301" i="1"/>
  <c r="J465" i="1" s="1"/>
  <c r="K361" i="1"/>
  <c r="K428" i="1" s="1"/>
  <c r="K315" i="1"/>
  <c r="K420" i="1" s="1"/>
  <c r="J322" i="1"/>
  <c r="J477" i="1" s="1"/>
  <c r="J318" i="1"/>
  <c r="J473" i="1" s="1"/>
  <c r="L324" i="1"/>
  <c r="L479" i="1" s="1"/>
  <c r="K322" i="1"/>
  <c r="K477" i="1" s="1"/>
  <c r="K384" i="1"/>
  <c r="K515" i="1" s="1"/>
  <c r="L323" i="1"/>
  <c r="L478" i="1" s="1"/>
  <c r="K726" i="1" a="1"/>
  <c r="K726" i="1" s="1"/>
  <c r="K728" i="1" s="1" a="1"/>
  <c r="K728" i="1" s="1"/>
  <c r="J325" i="1"/>
  <c r="J480" i="1" s="1"/>
  <c r="J380" i="1"/>
  <c r="J437" i="1" s="1"/>
  <c r="L315" i="1"/>
  <c r="L420" i="1" s="1"/>
  <c r="J321" i="1"/>
  <c r="J476" i="1" s="1"/>
  <c r="K380" i="1"/>
  <c r="K437" i="1" s="1"/>
  <c r="L786" i="1"/>
  <c r="L787" i="1" s="1"/>
  <c r="L783" i="1"/>
  <c r="K300" i="1"/>
  <c r="K413" i="1" s="1"/>
  <c r="K399" i="1"/>
  <c r="K519" i="1" s="1"/>
  <c r="L318" i="1"/>
  <c r="L473" i="1" s="1"/>
  <c r="K321" i="1"/>
  <c r="K476" i="1" s="1"/>
  <c r="L321" i="1"/>
  <c r="L476" i="1" s="1"/>
  <c r="K324" i="1"/>
  <c r="K479" i="1" s="1"/>
  <c r="J123" i="1"/>
  <c r="J384" i="1"/>
  <c r="J515" i="1" s="1"/>
  <c r="J300" i="1"/>
  <c r="J413" i="1" s="1"/>
  <c r="K385" i="1"/>
  <c r="K516" i="1" s="1"/>
  <c r="J400" i="1"/>
  <c r="J520" i="1" s="1"/>
  <c r="L384" i="1"/>
  <c r="L515" i="1" s="1"/>
  <c r="L319" i="1"/>
  <c r="L474" i="1" s="1"/>
  <c r="L380" i="1"/>
  <c r="L437" i="1" s="1"/>
  <c r="K400" i="1"/>
  <c r="K520" i="1" s="1"/>
  <c r="K119" i="1"/>
  <c r="L301" i="1"/>
  <c r="L465" i="1" s="1"/>
  <c r="L400" i="1"/>
  <c r="L520" i="1" s="1"/>
  <c r="K386" i="1"/>
  <c r="K517" i="1" s="1"/>
  <c r="L386" i="1"/>
  <c r="L517" i="1" s="1"/>
  <c r="J323" i="1"/>
  <c r="J478" i="1" s="1"/>
  <c r="L385" i="1"/>
  <c r="L516" i="1" s="1"/>
  <c r="L320" i="1"/>
  <c r="L475" i="1" s="1"/>
  <c r="K323" i="1"/>
  <c r="K478" i="1" s="1"/>
  <c r="J398" i="1"/>
  <c r="J439" i="1" s="1"/>
  <c r="J399" i="1"/>
  <c r="J519" i="1" s="1"/>
  <c r="L274" i="1"/>
  <c r="L363" i="1" s="1"/>
  <c r="L504" i="1" s="1"/>
  <c r="L364" i="1"/>
  <c r="L362" i="1"/>
  <c r="L429" i="1" s="1"/>
  <c r="L198" i="1"/>
  <c r="L361" i="1" s="1"/>
  <c r="L428" i="1" s="1"/>
  <c r="K362" i="1"/>
  <c r="K429" i="1" s="1"/>
  <c r="K383" i="1"/>
  <c r="K514" i="1" s="1"/>
  <c r="K283" i="1"/>
  <c r="K382" i="1" s="1"/>
  <c r="K513" i="1" s="1"/>
  <c r="L383" i="1"/>
  <c r="L514" i="1" s="1"/>
  <c r="L283" i="1"/>
  <c r="L382" i="1" s="1"/>
  <c r="L513" i="1" s="1"/>
  <c r="J363" i="1"/>
  <c r="J504" i="1" s="1"/>
  <c r="K317" i="1"/>
  <c r="K472" i="1" s="1"/>
  <c r="K241" i="1"/>
  <c r="K363" i="1"/>
  <c r="K504" i="1" s="1"/>
  <c r="L742" i="1" a="1"/>
  <c r="L742" i="1" s="1"/>
  <c r="L744" i="1" s="1" a="1"/>
  <c r="L744" i="1" s="1"/>
  <c r="L726" i="1" a="1"/>
  <c r="L726" i="1" s="1"/>
  <c r="L728" i="1" s="1" a="1"/>
  <c r="L728" i="1" s="1"/>
  <c r="J317" i="1"/>
  <c r="J472" i="1" s="1"/>
  <c r="J241" i="1"/>
  <c r="J316" i="1" s="1"/>
  <c r="J471" i="1" s="1"/>
  <c r="J786" i="1"/>
  <c r="J787" i="1" s="1"/>
  <c r="J783" i="1"/>
  <c r="K364" i="1"/>
  <c r="J726" i="1" a="1"/>
  <c r="J726" i="1" s="1"/>
  <c r="J728" i="1" s="1" a="1"/>
  <c r="J728" i="1" s="1"/>
  <c r="J742" i="1" a="1"/>
  <c r="J742" i="1" s="1"/>
  <c r="J744" i="1" s="1" a="1"/>
  <c r="J744" i="1" s="1"/>
  <c r="J126" i="1"/>
  <c r="L317" i="1"/>
  <c r="L472" i="1" s="1"/>
  <c r="K320" i="1"/>
  <c r="K475" i="1" s="1"/>
  <c r="K124" i="1"/>
  <c r="J314" i="1"/>
  <c r="J419" i="1" s="1"/>
  <c r="J362" i="1"/>
  <c r="J429" i="1" s="1"/>
  <c r="J383" i="1"/>
  <c r="J514" i="1" s="1"/>
  <c r="K123" i="1"/>
  <c r="L123" i="1"/>
  <c r="L124" i="1"/>
  <c r="K742" i="1" a="1"/>
  <c r="K742" i="1" s="1"/>
  <c r="K744" i="1" s="1" a="1"/>
  <c r="K744" i="1" s="1"/>
  <c r="L300" i="1"/>
  <c r="L413" i="1" s="1"/>
  <c r="L316" i="1"/>
  <c r="L471" i="1" s="1"/>
  <c r="K316" i="1"/>
  <c r="K471" i="1" s="1"/>
  <c r="L325" i="1"/>
  <c r="L480" i="1" s="1"/>
  <c r="L121" i="1"/>
  <c r="K786" i="1"/>
  <c r="K787" i="1" s="1"/>
  <c r="K301" i="1"/>
  <c r="K465" i="1" s="1"/>
  <c r="J364" i="1"/>
  <c r="J382" i="1"/>
  <c r="J513" i="1" s="1"/>
  <c r="J903" i="1"/>
  <c r="J925" i="1"/>
  <c r="J924" i="1" s="1"/>
  <c r="L903" i="1"/>
  <c r="L925" i="1"/>
  <c r="L924" i="1" s="1"/>
  <c r="K903" i="1"/>
  <c r="K925" i="1"/>
  <c r="K924" i="1" s="1"/>
  <c r="K902" i="1"/>
  <c r="K899" i="1"/>
  <c r="J899" i="1"/>
  <c r="J902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2050" i="1" s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005" i="1" l="1"/>
  <c r="L1002" i="1" s="1"/>
  <c r="L1014" i="1"/>
  <c r="L1011" i="1" s="1"/>
  <c r="L1555" i="1"/>
  <c r="L1160" i="1"/>
  <c r="L1602" i="1"/>
  <c r="L1511" i="1"/>
  <c r="L1652" i="1"/>
  <c r="L1603" i="1"/>
  <c r="L1512" i="1"/>
  <c r="L1161" i="1"/>
  <c r="L1556" i="1"/>
  <c r="L1653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414" i="1" l="1"/>
  <c r="L1562" i="1"/>
  <c r="L1658" i="1"/>
  <c r="L1659" i="1" s="1"/>
  <c r="L1344" i="1"/>
  <c r="L1429" i="1"/>
  <c r="L1571" i="1"/>
  <c r="L1618" i="1"/>
  <c r="L1207" i="1"/>
  <c r="L1345" i="1"/>
  <c r="L1617" i="1"/>
  <c r="L1609" i="1"/>
  <c r="L1206" i="1"/>
  <c r="L1570" i="1"/>
  <c r="L1610" i="1"/>
  <c r="L1331" i="1"/>
  <c r="L1563" i="1"/>
  <c r="L1561" i="1" s="1"/>
  <c r="L1560" i="1" s="1"/>
  <c r="L1184" i="1"/>
  <c r="L1415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G2234" i="1" l="1"/>
  <c r="G2295" i="1"/>
  <c r="I2253" i="1"/>
  <c r="G2253" i="1"/>
  <c r="I2234" i="1"/>
  <c r="F2295" i="1"/>
  <c r="J2050" i="1"/>
  <c r="G2050" i="1"/>
  <c r="H2253" i="1"/>
  <c r="H2295" i="1"/>
  <c r="J2295" i="1"/>
  <c r="H2234" i="1"/>
  <c r="H2233" i="1" s="1"/>
  <c r="K2050" i="1"/>
  <c r="H2272" i="1"/>
  <c r="F2234" i="1"/>
  <c r="I2295" i="1"/>
  <c r="K2233" i="1"/>
  <c r="I2050" i="1"/>
  <c r="F2050" i="1"/>
  <c r="H2050" i="1"/>
  <c r="J2234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F1653" i="1"/>
  <c r="G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G1571" i="1"/>
  <c r="F1618" i="1"/>
  <c r="H1618" i="1"/>
  <c r="I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03" i="1" l="1"/>
  <c r="I1603" i="1"/>
  <c r="G1603" i="1"/>
  <c r="H1610" i="1"/>
  <c r="I1556" i="1"/>
  <c r="F1563" i="1"/>
  <c r="F1603" i="1"/>
  <c r="G1556" i="1"/>
  <c r="F1610" i="1"/>
  <c r="I1610" i="1"/>
  <c r="I1563" i="1"/>
  <c r="H1563" i="1"/>
  <c r="G1563" i="1"/>
  <c r="H1556" i="1"/>
  <c r="F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F1512" i="1"/>
  <c r="H1512" i="1"/>
  <c r="I1415" i="1"/>
  <c r="I1429" i="1"/>
  <c r="I1512" i="1"/>
  <c r="H1415" i="1"/>
  <c r="F1429" i="1"/>
  <c r="G1415" i="1"/>
  <c r="G1429" i="1"/>
  <c r="F1415" i="1"/>
  <c r="G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I1331" i="1"/>
  <c r="G1331" i="1"/>
  <c r="I1345" i="1"/>
  <c r="H1345" i="1"/>
  <c r="F1331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184" i="1" l="1"/>
  <c r="F1184" i="1"/>
  <c r="H1184" i="1"/>
  <c r="G1184" i="1"/>
  <c r="H1207" i="1"/>
  <c r="G1207" i="1"/>
  <c r="F1207" i="1"/>
  <c r="I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8" i="1" l="1"/>
  <c r="J758" i="1" s="1"/>
  <c r="J736" i="1"/>
  <c r="J737" i="1" s="1"/>
  <c r="K738" i="1"/>
  <c r="K736" i="1"/>
  <c r="K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345" i="1"/>
  <c r="K1618" i="1"/>
  <c r="K1207" i="1"/>
  <c r="K1429" i="1"/>
  <c r="K1571" i="1"/>
  <c r="K1344" i="1"/>
  <c r="K1206" i="1"/>
  <c r="K1428" i="1"/>
  <c r="K1617" i="1"/>
  <c r="K1570" i="1"/>
  <c r="J1429" i="1"/>
  <c r="J1571" i="1"/>
  <c r="J1618" i="1"/>
  <c r="J1207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I1652" i="1"/>
  <c r="I1651" i="1" s="1"/>
  <c r="I1602" i="1"/>
  <c r="I1601" i="1" s="1"/>
  <c r="I1600" i="1" s="1"/>
  <c r="I1555" i="1"/>
  <c r="I1554" i="1" s="1"/>
  <c r="I1553" i="1" s="1"/>
  <c r="I1511" i="1"/>
  <c r="I1160" i="1"/>
  <c r="I1159" i="1" s="1"/>
  <c r="I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F1658" i="1"/>
  <c r="F1659" i="1" s="1"/>
  <c r="F1562" i="1"/>
  <c r="F1609" i="1"/>
  <c r="F1414" i="1"/>
  <c r="F1330" i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183" i="1"/>
  <c r="F1182" i="1"/>
  <c r="F1181" i="1" s="1"/>
  <c r="F1561" i="1"/>
  <c r="F1560" i="1" s="1"/>
  <c r="F1413" i="1"/>
  <c r="F1412" i="1" s="1"/>
  <c r="F1329" i="1"/>
  <c r="F1328" i="1" s="1"/>
  <c r="I1608" i="1"/>
  <c r="I1607" i="1" s="1"/>
  <c r="I1510" i="1"/>
  <c r="I1509" i="1" s="1"/>
  <c r="F1608" i="1"/>
  <c r="F1607" i="1" s="1"/>
  <c r="G1159" i="1"/>
  <c r="G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562" i="1" s="1"/>
  <c r="J1414" i="1" l="1"/>
  <c r="J1562" i="1"/>
  <c r="K1658" i="1"/>
  <c r="K1659" i="1" s="1"/>
  <c r="J1609" i="1"/>
  <c r="K1330" i="1"/>
  <c r="K1160" i="1"/>
  <c r="K1183" i="1"/>
  <c r="K1511" i="1"/>
  <c r="J1658" i="1"/>
  <c r="J1659" i="1" s="1"/>
  <c r="K1414" i="1"/>
  <c r="K1602" i="1"/>
  <c r="K1609" i="1"/>
  <c r="K1555" i="1"/>
  <c r="J1556" i="1"/>
  <c r="J1512" i="1"/>
  <c r="J1161" i="1"/>
  <c r="J1603" i="1"/>
  <c r="J1653" i="1"/>
  <c r="J1160" i="1"/>
  <c r="J1511" i="1"/>
  <c r="J1555" i="1"/>
  <c r="K1331" i="1"/>
  <c r="K1184" i="1"/>
  <c r="K1563" i="1"/>
  <c r="K1610" i="1"/>
  <c r="K1415" i="1"/>
  <c r="J1602" i="1"/>
  <c r="J1610" i="1"/>
  <c r="J1563" i="1"/>
  <c r="J1331" i="1"/>
  <c r="J1184" i="1"/>
  <c r="J1415" i="1"/>
  <c r="K1556" i="1"/>
  <c r="K1653" i="1"/>
  <c r="K1161" i="1"/>
  <c r="K160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<sst xmlns="http://schemas.openxmlformats.org/spreadsheetml/2006/main" count="5204" uniqueCount="2482">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</sst>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SOC_Mid_2035.xlsx" TargetMode="External"/><Relationship Id="rId2" Type="http://schemas.openxmlformats.org/officeDocument/2006/relationships/externalLinkPath" Target="file:///J:\WP07%20integrated%20modelling\STEM_Results\SPS4_BAU_BSM_SOC_Mid_2035.xlsx" TargetMode="External"/><Relationship Id="rId1" Type="http://schemas.openxmlformats.org/officeDocument/2006/relationships/externalLinkPath" Target="/WP07%20integrated%20modelling/STEM_Results/SPS4_BAU_BSM_SO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2.6254999450713766E-4</v>
          </cell>
          <cell r="J4">
            <v>2.0252757980138161E-4</v>
          </cell>
          <cell r="K4">
            <v>2.7811079868987525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7.3879003704940924E-5</v>
          </cell>
          <cell r="J5">
            <v>6.0005574762314415E-5</v>
          </cell>
          <cell r="K5">
            <v>1.8278675489237788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3.2096742411270385E-5</v>
          </cell>
          <cell r="J6">
            <v>2.3340418593758336E-5</v>
          </cell>
          <cell r="K6">
            <v>2.8736036134056024E-5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2.1167229343925659E-5</v>
          </cell>
          <cell r="J7">
            <v>1.6536541368390294E-5</v>
          </cell>
          <cell r="K7">
            <v>1.8742186723600453E-5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3.2620977533400108E-5</v>
          </cell>
          <cell r="J8">
            <v>2.3497324350629199E-5</v>
          </cell>
          <cell r="K8">
            <v>2.895334096418918E-5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3.3209722725855338E-5</v>
          </cell>
          <cell r="J9">
            <v>2.4911741866366338E-5</v>
          </cell>
          <cell r="K9">
            <v>1.772418608480944E-2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3.7458322148365512E-5</v>
          </cell>
          <cell r="J10">
            <v>3.0868549332459935E-5</v>
          </cell>
          <cell r="K10">
            <v>0.93541105071249997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3.2090624797602462E-5</v>
          </cell>
          <cell r="J11">
            <v>2.3339265613119699E-5</v>
          </cell>
          <cell r="K11">
            <v>2.8740031878601713E-5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0.11297658155466261</v>
          </cell>
          <cell r="J12">
            <v>0.48455560955045024</v>
          </cell>
          <cell r="K12">
            <v>2.7089763387075525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0.11297658155466261</v>
          </cell>
          <cell r="J13">
            <v>0.48455560955045024</v>
          </cell>
          <cell r="K13">
            <v>2.7089763387075525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8.9584293067165394E-2</v>
          </cell>
          <cell r="J14">
            <v>0.15515424249517301</v>
          </cell>
          <cell r="K14">
            <v>0.37032194101364901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1.1860260797523199E-2</v>
          </cell>
          <cell r="J15">
            <v>4.8958430289134103E-2</v>
          </cell>
          <cell r="K15">
            <v>0.31578043387870502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1.4181113838758921</v>
          </cell>
          <cell r="J16">
            <v>1.6237220943314161</v>
          </cell>
          <cell r="K16">
            <v>1.9938772144680472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1.4181113838758921</v>
          </cell>
          <cell r="J17">
            <v>1.6237220943314161</v>
          </cell>
          <cell r="K17">
            <v>1.9938772144680472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1.0216138919786559</v>
          </cell>
          <cell r="J18">
            <v>0.1657372466525398</v>
          </cell>
          <cell r="K18">
            <v>3.6697862188381253E-2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1.6626678159548445</v>
          </cell>
          <cell r="J19">
            <v>0.18771534752353661</v>
          </cell>
          <cell r="K19">
            <v>4.0560795050316206E-2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160.058864463194</v>
          </cell>
          <cell r="J20">
            <v>26.213604955551698</v>
          </cell>
          <cell r="K20">
            <v>5.8140303230062997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2.8379231287800364</v>
          </cell>
          <cell r="J21">
            <v>0.4647802297083633</v>
          </cell>
          <cell r="K21">
            <v>0.10308564402493443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3.95396365923099E-7</v>
          </cell>
          <cell r="J22">
            <v>2.77957410686275E-7</v>
          </cell>
          <cell r="K22">
            <v>1.04100819751795E-5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4.6754732429003069E-2</v>
          </cell>
          <cell r="J23">
            <v>3.941913545277137E-2</v>
          </cell>
          <cell r="K23">
            <v>8.728290743475987E-3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4.1646736986065756E-5</v>
          </cell>
          <cell r="J24">
            <v>3.6149438100179129E-5</v>
          </cell>
          <cell r="K24">
            <v>3.3294319593083887E-5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4.1646736986065756E-5</v>
          </cell>
          <cell r="J25">
            <v>3.6149438100179129E-5</v>
          </cell>
          <cell r="K25">
            <v>3.3294319593083887E-5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1.2725914117345699E-7</v>
          </cell>
          <cell r="J26">
            <v>1.7009755600171E-7</v>
          </cell>
          <cell r="K26">
            <v>3.0744976138870199E-7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7.9158797939848924E-5</v>
          </cell>
          <cell r="J27">
            <v>7.8895101975895443E-5</v>
          </cell>
          <cell r="K27">
            <v>7.8980145162388382E-5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0.16949557180064559</v>
          </cell>
          <cell r="J28">
            <v>0.18890185293071576</v>
          </cell>
          <cell r="K28">
            <v>0.43542023805931918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0.16949557180064542</v>
          </cell>
          <cell r="J29">
            <v>0.18890185293071551</v>
          </cell>
          <cell r="K29">
            <v>0.4354202380593189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0.18743931367957725</v>
          </cell>
          <cell r="J30">
            <v>0.20890003950828742</v>
          </cell>
          <cell r="K30">
            <v>0.48151609858264027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0.18743931367957725</v>
          </cell>
          <cell r="J31">
            <v>0.20890003950828742</v>
          </cell>
          <cell r="K31">
            <v>0.48151609858264027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6.9298917873891905E-2</v>
          </cell>
          <cell r="J32">
            <v>7.7011890957061097E-2</v>
          </cell>
          <cell r="K32">
            <v>0.12755914257624201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0.13547033090953109</v>
          </cell>
          <cell r="J33">
            <v>0.14677887144619836</v>
          </cell>
          <cell r="K33">
            <v>0.17834214011111249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42.716804706585393</v>
          </cell>
          <cell r="J34">
            <v>105.59793419584314</v>
          </cell>
          <cell r="K34">
            <v>209.88126773185766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42.669341590244734</v>
          </cell>
          <cell r="J35">
            <v>105.59793419584328</v>
          </cell>
          <cell r="K35">
            <v>209.88126773185766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47.463114607437703</v>
          </cell>
          <cell r="J36">
            <v>113.54616561166642</v>
          </cell>
          <cell r="K36">
            <v>212.00128112409303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47.463114607437703</v>
          </cell>
          <cell r="J37">
            <v>113.54616561166642</v>
          </cell>
          <cell r="K37">
            <v>212.00128112409303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2.30646661570725</v>
          </cell>
          <cell r="J38">
            <v>4.1758102094271203</v>
          </cell>
          <cell r="K38">
            <v>9.0355349237189095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2.670381218283862</v>
          </cell>
          <cell r="J39">
            <v>6.5889616974803964</v>
          </cell>
          <cell r="K39">
            <v>13.041681634185958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1.6242929551855888E-4</v>
          </cell>
          <cell r="J40">
            <v>1.0270589640228455E-4</v>
          </cell>
          <cell r="K40">
            <v>1.1240928462995851E-4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5.0666908520482776E-5</v>
          </cell>
          <cell r="J41">
            <v>3.1041267225017359E-5</v>
          </cell>
          <cell r="K41">
            <v>4.0939225366890103E-5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1.7072957751851983E-5</v>
          </cell>
          <cell r="J42">
            <v>1.1043804287531526E-5</v>
          </cell>
          <cell r="K42">
            <v>9.1238083730376205E-6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1.3062826838117279E-5</v>
          </cell>
          <cell r="J43">
            <v>9.09100558744471E-6</v>
          </cell>
          <cell r="K43">
            <v>7.8009899604672017E-6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1.7137894127274054E-5</v>
          </cell>
          <cell r="J44">
            <v>1.1086857466243534E-5</v>
          </cell>
          <cell r="K44">
            <v>9.1836298414713787E-6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2.2054484233312471E-5</v>
          </cell>
          <cell r="J45">
            <v>1.3973817856278688E-5</v>
          </cell>
          <cell r="K45">
            <v>1.5605639638695855E-5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2.5339056096755204E-5</v>
          </cell>
          <cell r="J46">
            <v>1.5399469226004083E-5</v>
          </cell>
          <cell r="K46">
            <v>2.0603086709477373E-5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1.7068288061471618E-5</v>
          </cell>
          <cell r="J47">
            <v>1.1042248900534605E-5</v>
          </cell>
          <cell r="K47">
            <v>9.1242389499529446E-6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0.36375704061694242</v>
          </cell>
          <cell r="J48">
            <v>0.55923438155356842</v>
          </cell>
          <cell r="K48">
            <v>0.97101083545016886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0.36375704061694197</v>
          </cell>
          <cell r="J49">
            <v>0.55923438155356797</v>
          </cell>
          <cell r="K49">
            <v>0.97101083545016831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0.40226623479699664</v>
          </cell>
          <cell r="J50">
            <v>0.61843774599744383</v>
          </cell>
          <cell r="K50">
            <v>1.0738069013874827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0.40226623479699664</v>
          </cell>
          <cell r="J51">
            <v>0.61843774599744383</v>
          </cell>
          <cell r="K51">
            <v>1.0738069013874827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0.10998567802464999</v>
          </cell>
          <cell r="J52">
            <v>0.20612549521642901</v>
          </cell>
          <cell r="K52">
            <v>0.27503390385306897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0.22008487055427903</v>
          </cell>
          <cell r="J53">
            <v>0.32931527295531443</v>
          </cell>
          <cell r="K53">
            <v>0.39770812098942132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1.1368839411137017E-2</v>
          </cell>
          <cell r="J54">
            <v>1.282225892338224E-2</v>
          </cell>
          <cell r="K54">
            <v>1.5426433352308633E-2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5.683341270164493</v>
          </cell>
          <cell r="J55">
            <v>5.7938037917262522</v>
          </cell>
          <cell r="K55">
            <v>6.0287338335417484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1.8737795919511275</v>
          </cell>
          <cell r="J56">
            <v>1.9127449800249601</v>
          </cell>
          <cell r="K56">
            <v>1.985398123167345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0.302654719687248</v>
          </cell>
          <cell r="J57">
            <v>2.5527762965396304E-5</v>
          </cell>
          <cell r="K57">
            <v>2.3985017735661127E-5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0.20788990708399444</v>
          </cell>
          <cell r="J58">
            <v>0.24023547741097939</v>
          </cell>
          <cell r="K58">
            <v>0.27495262489926048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8.8448735046109892</v>
          </cell>
          <cell r="J59">
            <v>8.6822357364404219</v>
          </cell>
          <cell r="K59">
            <v>8.9925769141704617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3.5381981662656297E-8</v>
          </cell>
          <cell r="J60">
            <v>1.5443629458470999E-8</v>
          </cell>
          <cell r="K60">
            <v>2.0131918439930902E-8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0.62767199859019296</v>
          </cell>
          <cell r="J61">
            <v>0.627672014033822</v>
          </cell>
          <cell r="K61">
            <v>0.62767203416574102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8.9689295516065474E-3</v>
          </cell>
          <cell r="J62">
            <v>7.4993806226769603E-3</v>
          </cell>
          <cell r="K62">
            <v>3.212370575007153E-3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8.9606936199705702E-3</v>
          </cell>
          <cell r="J63">
            <v>7.4993806226769846E-3</v>
          </cell>
          <cell r="K63">
            <v>3.2123705750071582E-3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1.0869938462039833E-2</v>
          </cell>
          <cell r="J64">
            <v>8.8228007325611753E-3</v>
          </cell>
          <cell r="K64">
            <v>3.5693006388968266E-3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1.0869938462039833E-2</v>
          </cell>
          <cell r="J65">
            <v>8.8228007325611753E-3</v>
          </cell>
          <cell r="K65">
            <v>3.5693006388968266E-3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4.1372569955145001E-4</v>
          </cell>
          <cell r="J66">
            <v>2.1591995698281001E-5</v>
          </cell>
          <cell r="K66">
            <v>3.5686858748015199E-5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6.2959980302079634E-4</v>
          </cell>
          <cell r="J67">
            <v>5.0666887746646596E-4</v>
          </cell>
          <cell r="K67">
            <v>2.2425259079662018E-4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4.1991343746255219E-4</v>
          </cell>
          <cell r="J68">
            <v>3.1869534833346068E-4</v>
          </cell>
          <cell r="K68">
            <v>1.8391605548767186E-4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1.5883000501708551E-4</v>
          </cell>
          <cell r="J69">
            <v>1.2314275420813978E-4</v>
          </cell>
          <cell r="K69">
            <v>7.4001062768357689E-5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7.5087411817581593E-4</v>
          </cell>
          <cell r="J70">
            <v>5.6687904916384515E-4</v>
          </cell>
          <cell r="K70">
            <v>3.3269708634633467E-4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5.0448323967586897E-6</v>
          </cell>
          <cell r="J71">
            <v>7.9048468413012906E-8</v>
          </cell>
          <cell r="K71">
            <v>4.4211471308549904E-6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1.4143441558415499E-5</v>
          </cell>
          <cell r="J72">
            <v>1.1328253098842515E-5</v>
          </cell>
          <cell r="K72">
            <v>6.607849229607034E-6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2.2845205462013453E-4</v>
          </cell>
          <cell r="J73">
            <v>1.4266248947347238E-4</v>
          </cell>
          <cell r="K73">
            <v>7.1741505442817378E-5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2.1177505463286499E-2</v>
          </cell>
          <cell r="J74">
            <v>1.32248127741909E-2</v>
          </cell>
          <cell r="K74">
            <v>6.65043755454917E-3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2.2845205462013453E-4</v>
          </cell>
          <cell r="J75">
            <v>1.4266248947347238E-4</v>
          </cell>
          <cell r="K75">
            <v>7.1741505442817378E-5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8.2603570521711054E-4</v>
          </cell>
          <cell r="J76">
            <v>1.0802294991309252E-3</v>
          </cell>
          <cell r="K76">
            <v>1.1705758906760332E-3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8.2527717839873038E-4</v>
          </cell>
          <cell r="J77">
            <v>1.0802294991309291E-3</v>
          </cell>
          <cell r="K77">
            <v>1.1705758906760339E-3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9.9976410278071817E-4</v>
          </cell>
          <cell r="J78">
            <v>1.2708582342717328E-3</v>
          </cell>
          <cell r="K78">
            <v>1.3006398785289973E-3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9.9976410278071817E-4</v>
          </cell>
          <cell r="J79">
            <v>1.2708582342717328E-3</v>
          </cell>
          <cell r="K79">
            <v>1.3006398785289973E-3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5.1130278035419504E-4</v>
          </cell>
          <cell r="J80">
            <v>3.1224219030832003E-5</v>
          </cell>
          <cell r="K80">
            <v>6.5294806455428996E-5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6.2915578959622125E-4</v>
          </cell>
          <cell r="J81">
            <v>5.4660151629675672E-4</v>
          </cell>
          <cell r="K81">
            <v>3.0132319154740444E-4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2.11022863449379E-3</v>
          </cell>
          <cell r="K82">
            <v>1.15770375261637E-3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3.7415401320811896E-5</v>
          </cell>
          <cell r="K83">
            <v>2.0526662280432138E-5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1.00393192533624E-2</v>
          </cell>
          <cell r="J84">
            <v>9.8859630106438497E-3</v>
          </cell>
          <cell r="K84">
            <v>9.0409670011520407E-3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8.3429591029271995E-5</v>
          </cell>
          <cell r="J85">
            <v>8.1752006173125717E-5</v>
          </cell>
          <cell r="K85">
            <v>7.2135375009191777E-5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7.6540909201166932E-5</v>
          </cell>
          <cell r="J86">
            <v>7.7124534125590412E-5</v>
          </cell>
          <cell r="K86">
            <v>7.2135375009191777E-5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1.7800211442131833E-4</v>
          </cell>
          <cell r="J87">
            <v>1.7528303210361437E-4</v>
          </cell>
          <cell r="K87">
            <v>1.6030083335375956E-4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4.6661800263170102E-6</v>
          </cell>
          <cell r="J88">
            <v>4.9892026698323002E-8</v>
          </cell>
          <cell r="K88">
            <v>2.0631913025317499E-6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6.7779875272209201E-6</v>
          </cell>
          <cell r="J89">
            <v>6.8278795539192401E-6</v>
          </cell>
          <cell r="K89">
            <v>6.3770645029582506E-6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159.53433406576801</v>
          </cell>
          <cell r="J90">
            <v>522.00801159138496</v>
          </cell>
          <cell r="K90">
            <v>1635.7156646047899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2.9491193928197328</v>
          </cell>
          <cell r="J91">
            <v>9.3554913488143558</v>
          </cell>
          <cell r="K91">
            <v>29.039199876164581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2.8286229444285094</v>
          </cell>
          <cell r="J92">
            <v>9.2554611984288133</v>
          </cell>
          <cell r="K92">
            <v>29.002050790865116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0.12991908645143621</v>
          </cell>
          <cell r="J93">
            <v>0.12991870978477746</v>
          </cell>
          <cell r="K93">
            <v>0.12991960552588414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2.8007244311884398E-7</v>
          </cell>
          <cell r="J94">
            <v>5.0929880521698395E-7</v>
          </cell>
          <cell r="K94">
            <v>0.46388844691492997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1.0275127142301517</v>
          </cell>
          <cell r="J95">
            <v>1.027513223528957</v>
          </cell>
          <cell r="K95">
            <v>1.1885663572176659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329.82688818185699</v>
          </cell>
          <cell r="J96">
            <v>150.720787302269</v>
          </cell>
          <cell r="K96">
            <v>3.1160762290530601E-3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5.740875634958746</v>
          </cell>
          <cell r="J97">
            <v>3.3512874077966321</v>
          </cell>
          <cell r="K97">
            <v>1.3404279121629195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4.475263068953284</v>
          </cell>
          <cell r="J98">
            <v>2.0450581723509966</v>
          </cell>
          <cell r="K98">
            <v>4.2280545848752552E-5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1.3631205227841197</v>
          </cell>
          <cell r="J99">
            <v>1.3631504379190196</v>
          </cell>
          <cell r="K99">
            <v>1.3631526769517646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2.4841511264219216</v>
          </cell>
          <cell r="J100">
            <v>2.4841446679586063</v>
          </cell>
          <cell r="K100">
            <v>1.6614995303437592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163.971328751377</v>
          </cell>
          <cell r="J101">
            <v>163.97090244767901</v>
          </cell>
          <cell r="K101">
            <v>109.670576323859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2.9072930629676783</v>
          </cell>
          <cell r="J102">
            <v>2.9072855043914707</v>
          </cell>
          <cell r="K102">
            <v>1.9445137646074233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0.30625843379215301</v>
          </cell>
          <cell r="J103">
            <v>1.3230218617102101E-6</v>
          </cell>
          <cell r="K103">
            <v>3.48453875355284E-7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0.3150874697206057</v>
          </cell>
          <cell r="J104">
            <v>0.31508695940395154</v>
          </cell>
          <cell r="K104">
            <v>0.21074680022718723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2.3351514754148344E-3</v>
          </cell>
          <cell r="J105">
            <v>1.6983138146575156E-3</v>
          </cell>
          <cell r="K105">
            <v>9.5170580989371672E-4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2.3351514754148344E-3</v>
          </cell>
          <cell r="J106">
            <v>1.6983138146575156E-3</v>
          </cell>
          <cell r="K106">
            <v>9.5170580989371672E-4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1.64231729386829E-7</v>
          </cell>
          <cell r="J107">
            <v>2.31296559245304E-7</v>
          </cell>
          <cell r="K107">
            <v>3.4925392992681201E-7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2.414724761179432E-4</v>
          </cell>
          <cell r="J108">
            <v>2.4129754818180693E-4</v>
          </cell>
          <cell r="K108">
            <v>2.4138313737753769E-4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1.2798571069228586</v>
          </cell>
          <cell r="J109">
            <v>1.2826612610301613</v>
          </cell>
          <cell r="K109">
            <v>1.2865770544222526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12.342947509565585</v>
          </cell>
          <cell r="J110">
            <v>12.034786780229821</v>
          </cell>
          <cell r="K110">
            <v>11.399072702181154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2535.9317375775199</v>
          </cell>
          <cell r="J111">
            <v>2541.4879386247298</v>
          </cell>
          <cell r="K111">
            <v>2549.2467616113599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27.326850620447356</v>
          </cell>
          <cell r="J112">
            <v>27.386723476559556</v>
          </cell>
          <cell r="K112">
            <v>27.470331482881061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5.6588241747329198E-3</v>
          </cell>
          <cell r="J113">
            <v>1.9608947672614702E-2</v>
          </cell>
          <cell r="K113">
            <v>2.8457829114297999E-2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6.9925873031457003E-2</v>
          </cell>
          <cell r="J114">
            <v>7.0079083358562694E-2</v>
          </cell>
          <cell r="K114">
            <v>7.029301701799022E-2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0.91698824301363702</v>
          </cell>
          <cell r="J115">
            <v>0.321234901122118</v>
          </cell>
          <cell r="K115">
            <v>5.6492896412608601E-2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4.4637965009946979E-3</v>
          </cell>
          <cell r="J116">
            <v>1.4942362106182422E-3</v>
          </cell>
          <cell r="K116">
            <v>2.2319408605782478E-4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1.0113463751627085E-2</v>
          </cell>
          <cell r="J117">
            <v>3.3554778063006135E-3</v>
          </cell>
          <cell r="K117">
            <v>4.8486991109113702E-4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1.6258656791021953E-2</v>
          </cell>
          <cell r="J118">
            <v>5.6956542752148618E-3</v>
          </cell>
          <cell r="K118">
            <v>1.0016470995143365E-3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5.9104363822133297E-6</v>
          </cell>
          <cell r="J119">
            <v>2.43309069278151E-6</v>
          </cell>
          <cell r="K119">
            <v>1.2686022472403701E-5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3.9679743273716316E-4</v>
          </cell>
          <cell r="J120">
            <v>1.3282714433898547E-4</v>
          </cell>
          <cell r="K120">
            <v>1.983423782431212E-5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2.721049755385826E-4</v>
          </cell>
          <cell r="J121">
            <v>1.6233175002263164E-4</v>
          </cell>
          <cell r="K121">
            <v>1.030123895083737E-4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7.2382604330460492E-4</v>
          </cell>
          <cell r="J122">
            <v>4.3181844833606499E-4</v>
          </cell>
          <cell r="K122">
            <v>2.7402310509616655E-4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1.1247128256530296E-3</v>
          </cell>
          <cell r="J123">
            <v>6.8197226022183094E-4</v>
          </cell>
          <cell r="K123">
            <v>4.1601954785100821E-4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7.0309368998987697E-6</v>
          </cell>
          <cell r="J124">
            <v>1.2581159912133301E-7</v>
          </cell>
          <cell r="K124">
            <v>5.7420204761312998E-6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2.0406046063163101E-5</v>
          </cell>
          <cell r="J125">
            <v>1.6272401780469703E-5</v>
          </cell>
          <cell r="K125">
            <v>8.7986286640169531E-6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17.662418985530614</v>
          </cell>
          <cell r="J126">
            <v>10.45123123769015</v>
          </cell>
          <cell r="K126">
            <v>10.49554888155016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17.662418985530614</v>
          </cell>
          <cell r="J127">
            <v>10.45123123769015</v>
          </cell>
          <cell r="K127">
            <v>10.49554888155016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1.92660983963862E-7</v>
          </cell>
          <cell r="J128">
            <v>2.8151907383131701E-7</v>
          </cell>
          <cell r="K128">
            <v>4.1740500568222402E-7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1.6999264112301942</v>
          </cell>
          <cell r="J129">
            <v>1.1999999482912453</v>
          </cell>
          <cell r="K129">
            <v>1.1999998646840468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6.4714463218469201E-2</v>
          </cell>
          <cell r="J130">
            <v>0.12409857193078901</v>
          </cell>
          <cell r="K130">
            <v>93.293204554796304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5.3779554805844952E-4</v>
          </cell>
          <cell r="J131">
            <v>1.0262335806475169E-3</v>
          </cell>
          <cell r="K131">
            <v>0.74436067463933286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4.9339041106279775E-4</v>
          </cell>
          <cell r="J132">
            <v>9.6814488740331716E-4</v>
          </cell>
          <cell r="K132">
            <v>0.74436067463933286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1.1474195606111573E-3</v>
          </cell>
          <cell r="J133">
            <v>2.200329289552994E-3</v>
          </cell>
          <cell r="K133">
            <v>1.6541348325318526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3.3222206120798403E-5</v>
          </cell>
          <cell r="J134">
            <v>4.2197631187855701E-5</v>
          </cell>
          <cell r="K134">
            <v>6.6095743374604901E-2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4.3859736631415697E-5</v>
          </cell>
          <cell r="J135">
            <v>8.6044534565471131E-5</v>
          </cell>
          <cell r="K135">
            <v>6.6167155696318716E-2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5.4357082052723812E-4</v>
          </cell>
          <cell r="J136">
            <v>5.8338634058202078E-4</v>
          </cell>
          <cell r="K136">
            <v>5.9648198908831098E-4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5.4357082052723812E-4</v>
          </cell>
          <cell r="J137">
            <v>5.8338634058202078E-4</v>
          </cell>
          <cell r="K137">
            <v>5.9648198908831098E-4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3.2561252129818497E-8</v>
          </cell>
          <cell r="J138"/>
          <cell r="K138"/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4.9971023788555002E-5</v>
          </cell>
          <cell r="J139">
            <v>4.9971023788555002E-5</v>
          </cell>
          <cell r="K139">
            <v>4.9971023788555002E-5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0.12413179347080405</v>
          </cell>
          <cell r="J140">
            <v>0.12091629135580061</v>
          </cell>
          <cell r="K140">
            <v>0.15697662454521791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6.2065896735402051</v>
          </cell>
          <cell r="J141">
            <v>6.0458145677900257</v>
          </cell>
          <cell r="K141">
            <v>7.8488312272608942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10.671787615818557</v>
          </cell>
          <cell r="J142">
            <v>10.395346305417245</v>
          </cell>
          <cell r="K142">
            <v>13.495504664473177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0.116853966932927</v>
          </cell>
          <cell r="J143">
            <v>2.5335486541905299E-2</v>
          </cell>
          <cell r="K143">
            <v>0.15911628731261199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0.23447119862176072</v>
          </cell>
          <cell r="J144">
            <v>0.22839738412846017</v>
          </cell>
          <cell r="K144">
            <v>0.2965113409490841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1.86618509562436E-3</v>
          </cell>
          <cell r="K145">
            <v>1.0321195623652199E-3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3.3088388220290156E-5</v>
          </cell>
          <cell r="K146">
            <v>1.8299992240518027E-5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11.285467172830737</v>
          </cell>
          <cell r="J147">
            <v>11.861140885316839</v>
          </cell>
          <cell r="K147">
            <v>13.102079382771391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11.285467172830737</v>
          </cell>
          <cell r="J148">
            <v>11.861140885316839</v>
          </cell>
          <cell r="K148">
            <v>13.102079382771391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11.2854671728307</v>
          </cell>
          <cell r="J149">
            <v>11.8611408853168</v>
          </cell>
          <cell r="K149">
            <v>13.1020793827714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0.62472408503153498</v>
          </cell>
          <cell r="J150">
            <v>0.57340025195022304</v>
          </cell>
          <cell r="K150">
            <v>2.7057295224956999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3.253271633558279</v>
          </cell>
          <cell r="J151">
            <v>3.419221597271239</v>
          </cell>
          <cell r="K151">
            <v>3.77694766978223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7.7688101863065047</v>
          </cell>
          <cell r="J152">
            <v>8.1373188754132126</v>
          </cell>
          <cell r="K152">
            <v>8.6522518570337716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8.4290551832305987</v>
          </cell>
          <cell r="J153">
            <v>8.8230950299267601</v>
          </cell>
          <cell r="K153">
            <v>9.3691416503802376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1.30549990238914E-8</v>
          </cell>
          <cell r="J154">
            <v>1.6364642639104801E-8</v>
          </cell>
          <cell r="K154">
            <v>2.5390334676220401E-8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0.84970024147163004</v>
          </cell>
          <cell r="J155">
            <v>0.84970025783627201</v>
          </cell>
          <cell r="K155">
            <v>0.84970028322660696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8.6012777389011738E-4</v>
          </cell>
          <cell r="J156">
            <v>1.0004713115278304E-3</v>
          </cell>
          <cell r="K156">
            <v>1.0388910747944546E-3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8.6012777389011738E-4</v>
          </cell>
          <cell r="J157">
            <v>1.0004713115278304E-3</v>
          </cell>
          <cell r="K157">
            <v>1.0388910747944546E-3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2.3487962015649201E-8</v>
          </cell>
          <cell r="J158">
            <v>3.1512589406339397E-8</v>
          </cell>
          <cell r="K158">
            <v>1.41219416556513E-7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6.5125459406747301E-5</v>
          </cell>
          <cell r="J159">
            <v>6.5156971996153606E-5</v>
          </cell>
          <cell r="K159">
            <v>6.5298191412710102E-5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6.9462494490441264E-3</v>
          </cell>
          <cell r="J160">
            <v>7.0421920065399752E-3</v>
          </cell>
          <cell r="K160">
            <v>6.8730352089888423E-3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6.9462494490441264E-3</v>
          </cell>
          <cell r="J161">
            <v>7.0421920065399752E-3</v>
          </cell>
          <cell r="K161">
            <v>6.8730352089888423E-3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5.4553666265588004E-4</v>
          </cell>
          <cell r="J163">
            <v>5.4553666265588004E-4</v>
          </cell>
          <cell r="K163">
            <v>5.4553666265588004E-4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4.7001255732630094</v>
          </cell>
          <cell r="J164">
            <v>6.3111024681065002</v>
          </cell>
          <cell r="K164">
            <v>8.2848372857181527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2.2218775437243279</v>
          </cell>
          <cell r="J165">
            <v>2.9834302576503382</v>
          </cell>
          <cell r="K165">
            <v>3.9164685350667554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6.4253537016256574</v>
          </cell>
          <cell r="J166">
            <v>8.4501198583177413</v>
          </cell>
          <cell r="K166">
            <v>10.651920188524038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3.2690623734268502E-2</v>
          </cell>
          <cell r="J167">
            <v>7.0830553109347896E-2</v>
          </cell>
          <cell r="K167">
            <v>8.0559534458593499E-2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8.2152862253733444E-2</v>
          </cell>
          <cell r="J168">
            <v>0.11726360657883148</v>
          </cell>
          <cell r="K168">
            <v>0.14579157225382292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1.2372001507240976E-3</v>
          </cell>
          <cell r="J169">
            <v>1.7711387182308771E-3</v>
          </cell>
          <cell r="K169">
            <v>4.386259322796327E-3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1.2372001507240976E-3</v>
          </cell>
          <cell r="J170">
            <v>1.7711387182308771E-3</v>
          </cell>
          <cell r="K170">
            <v>4.386259322796327E-3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7.77101139948378E-8</v>
          </cell>
          <cell r="J171">
            <v>2.2009298434333101E-4</v>
          </cell>
          <cell r="K171">
            <v>4.7327075324867202E-7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9.1438177293402698E-5</v>
          </cell>
          <cell r="J172">
            <v>1.25957673285378E-4</v>
          </cell>
          <cell r="K172">
            <v>3.1188195150671599E-4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4.0496672610911503E-3</v>
          </cell>
          <cell r="J173">
            <v>4.3300603506944615E-3</v>
          </cell>
          <cell r="K173">
            <v>1.0632888226989927E-2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4.0541718965317365E-3</v>
          </cell>
          <cell r="J174">
            <v>4.3300603506944545E-3</v>
          </cell>
          <cell r="K174">
            <v>1.0632888226989927E-2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4.5005352722592047E-3</v>
          </cell>
          <cell r="J175">
            <v>4.6548978469043087E-3</v>
          </cell>
          <cell r="K175">
            <v>1.0740444103170448E-2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4.5005352722592047E-3</v>
          </cell>
          <cell r="J176">
            <v>4.6548978469043087E-3</v>
          </cell>
          <cell r="K176">
            <v>1.0740444103170448E-2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3.2059113375779001E-4</v>
          </cell>
          <cell r="J177">
            <v>2.0555981407639999E-5</v>
          </cell>
          <cell r="K177">
            <v>5.1179770963622395E-4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3.924112546572256E-4</v>
          </cell>
          <cell r="J178">
            <v>3.4525058053313878E-4</v>
          </cell>
          <cell r="K178">
            <v>6.6052912812004016E-4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1.983555758113116</v>
          </cell>
          <cell r="J179">
            <v>2.0847374840117663</v>
          </cell>
          <cell r="K179">
            <v>2.3028475165691749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1.983555758113116</v>
          </cell>
          <cell r="J180">
            <v>2.0847374840117663</v>
          </cell>
          <cell r="K180">
            <v>2.3028475165691749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1.98355575811312</v>
          </cell>
          <cell r="J181">
            <v>2.0847374840117698</v>
          </cell>
          <cell r="K181">
            <v>2.30284751656917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2.7752209113184299E-2</v>
          </cell>
          <cell r="J182">
            <v>2.91689789474423E-2</v>
          </cell>
          <cell r="K182">
            <v>0.61256045005566895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0.57180198046083497</v>
          </cell>
          <cell r="J183">
            <v>0.60096976149403902</v>
          </cell>
          <cell r="K183">
            <v>0.66384408436822895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9.8284607613114468E-3</v>
          </cell>
          <cell r="J184">
            <v>9.4243137394325674E-3</v>
          </cell>
          <cell r="K184">
            <v>2.2781067881832958E-3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2.0907428423788597E-2</v>
          </cell>
          <cell r="J185">
            <v>1.9939347426612682E-2</v>
          </cell>
          <cell r="K185">
            <v>4.7685943317515344E-3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2.2444549479360298</v>
          </cell>
          <cell r="J186">
            <v>2.1413555288116202</v>
          </cell>
          <cell r="K186">
            <v>0.51386747697920898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3.9795300495319805E-2</v>
          </cell>
          <cell r="J187">
            <v>3.7967296610135051E-2</v>
          </cell>
          <cell r="K187">
            <v>9.1111254783547754E-3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1.38468385242417E-5</v>
          </cell>
          <cell r="J188">
            <v>2.38526659032965E-4</v>
          </cell>
          <cell r="K188">
            <v>1.13655964594389E-6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9.4162167013445326E-4</v>
          </cell>
          <cell r="J189">
            <v>1.1792382345851905E-3</v>
          </cell>
          <cell r="K189">
            <v>2.5061840335588827E-4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12.707195710364877</v>
          </cell>
          <cell r="J190">
            <v>12.821839266526451</v>
          </cell>
          <cell r="K190">
            <v>13.058144623945486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12.707195710364877</v>
          </cell>
          <cell r="J191">
            <v>12.821839266526451</v>
          </cell>
          <cell r="K191">
            <v>13.058144623945486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15.883994608255804</v>
          </cell>
          <cell r="J192">
            <v>16.027299063265744</v>
          </cell>
          <cell r="K192">
            <v>16.322680760665282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15.883994608255804</v>
          </cell>
          <cell r="J193">
            <v>16.027299063265744</v>
          </cell>
          <cell r="K193">
            <v>16.322680760665282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1.982138097347627E-3</v>
          </cell>
          <cell r="J195">
            <v>2.9806341082954054E-3</v>
          </cell>
          <cell r="K195">
            <v>3.1351672931487803E-3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1.9803179521710023E-3</v>
          </cell>
          <cell r="J196">
            <v>2.9806341082954163E-3</v>
          </cell>
          <cell r="K196">
            <v>3.1351672931487842E-3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2.4011003356654245E-3</v>
          </cell>
          <cell r="J197">
            <v>3.5066283627004447E-3</v>
          </cell>
          <cell r="K197">
            <v>3.4835192146097679E-3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2.4011003356654245E-3</v>
          </cell>
          <cell r="J198">
            <v>3.5066283627004447E-3</v>
          </cell>
          <cell r="K198">
            <v>3.4835192146097679E-3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3.1021292492672698E-4</v>
          </cell>
          <cell r="J199">
            <v>2.7319774748709699E-5</v>
          </cell>
          <cell r="K199">
            <v>5.68083360443989E-5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4.0345536862836909E-4</v>
          </cell>
          <cell r="J200">
            <v>3.3814351377446905E-4</v>
          </cell>
          <cell r="K200">
            <v>2.0606800577945158E-4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3.194450272559358E-4</v>
          </cell>
          <cell r="J201">
            <v>5.0474014418156203E-4</v>
          </cell>
          <cell r="K201">
            <v>2.4985260615265477E-4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1.5166312073848325E-4</v>
          </cell>
          <cell r="J202">
            <v>2.2690153270547292E-4</v>
          </cell>
          <cell r="K202">
            <v>1.0081771827212394E-4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3.3834177534713197E-2</v>
          </cell>
          <cell r="J203">
            <v>5.22336589575048E-2</v>
          </cell>
          <cell r="K203">
            <v>2.4722257871946901E-2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5.9989676479987983E-4</v>
          </cell>
          <cell r="J204">
            <v>9.2612870492029761E-4</v>
          </cell>
          <cell r="K204">
            <v>4.3833790553097325E-4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1.8548839802695198E-5</v>
          </cell>
          <cell r="J205">
            <v>4.05602159378762E-6</v>
          </cell>
          <cell r="K205">
            <v>1.0972276588526601E-5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3.7326404328013197E-5</v>
          </cell>
          <cell r="J206">
            <v>3.5414579375828384E-5</v>
          </cell>
          <cell r="K206">
            <v>2.1752854756544083E-5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8.4335225965622776E-3</v>
          </cell>
          <cell r="J207">
            <v>4.9423650173374509E-2</v>
          </cell>
          <cell r="K207">
            <v>0.34274769856639298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8.4241520158994474E-3</v>
          </cell>
          <cell r="J208">
            <v>4.9423650173374564E-2</v>
          </cell>
          <cell r="K208">
            <v>0.34274769856639298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9.3715759113186144E-3</v>
          </cell>
          <cell r="J209">
            <v>5.3144697158005398E-2</v>
          </cell>
          <cell r="K209">
            <v>0.3462107907301471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9.3715759113186144E-3</v>
          </cell>
          <cell r="J210">
            <v>5.3144697158005398E-2</v>
          </cell>
          <cell r="K210">
            <v>0.3462107907301471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3.7306802755079698E-4</v>
          </cell>
          <cell r="J211">
            <v>1.0648427574306099E-2</v>
          </cell>
          <cell r="K211">
            <v>6.7962756781224501E-2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2.5817524688333815E-3</v>
          </cell>
          <cell r="J212">
            <v>1.1386924323613113E-2</v>
          </cell>
          <cell r="K212">
            <v>7.5846701752037241E-2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0.19445998432237399</v>
          </cell>
          <cell r="J213">
            <v>1.1961496969899199</v>
          </cell>
          <cell r="K213">
            <v>0.53888772246744099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2.5944677878075549E-3</v>
          </cell>
          <cell r="J214">
            <v>1.5958922700988056E-2</v>
          </cell>
          <cell r="K214">
            <v>7.189791987584182E-3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2.6385343870064326E-3</v>
          </cell>
          <cell r="J215">
            <v>1.6229982320080331E-2</v>
          </cell>
          <cell r="K215">
            <v>7.3119093957590264E-3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70.690121154880885</v>
          </cell>
          <cell r="J216">
            <v>71.391553532893013</v>
          </cell>
          <cell r="K216">
            <v>71.338019103612083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70.690121154880885</v>
          </cell>
          <cell r="J217">
            <v>71.391553532893013</v>
          </cell>
          <cell r="K217">
            <v>71.338019103612083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4.9662579340610535E-4</v>
          </cell>
          <cell r="J219">
            <v>6.5888964578004723E-4</v>
          </cell>
          <cell r="K219">
            <v>6.3769341649092903E-4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4.9708225093680869E-4</v>
          </cell>
          <cell r="J220">
            <v>6.5888964578004507E-4</v>
          </cell>
          <cell r="K220">
            <v>6.376934164909286E-4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6.0103264304632836E-4</v>
          </cell>
          <cell r="J221">
            <v>7.7516428915264004E-4</v>
          </cell>
          <cell r="K221">
            <v>7.0854824054551995E-4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6.0103264304632836E-4</v>
          </cell>
          <cell r="J222">
            <v>7.7516428915264004E-4</v>
          </cell>
          <cell r="K222">
            <v>7.0854824054551995E-4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3.199592541659E-4</v>
          </cell>
          <cell r="J223">
            <v>2.0095614526897E-5</v>
          </cell>
          <cell r="K223">
            <v>4.0553285963080502E-5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3.9341615900660368E-4</v>
          </cell>
          <cell r="J224">
            <v>3.4255248584135259E-4</v>
          </cell>
          <cell r="K224">
            <v>1.8869066880280988E-4</v>
          </cell>
        </row>
        <row r="225">
          <cell r="B225" t="str">
            <v>ESOL-PV_A</v>
          </cell>
          <cell r="C225" t="str">
            <v>VAR_fout</v>
          </cell>
          <cell r="D225" t="str">
            <v>ELC35</v>
          </cell>
          <cell r="I225">
            <v>0.49003623169468796</v>
          </cell>
          <cell r="J225">
            <v>0.49003596725978565</v>
          </cell>
          <cell r="K225">
            <v>10.799997668018904</v>
          </cell>
        </row>
        <row r="226">
          <cell r="B226" t="str">
            <v>ESOL-PV_A</v>
          </cell>
          <cell r="C226" t="str">
            <v>VAR_fin</v>
          </cell>
          <cell r="D226" t="str">
            <v>SOL</v>
          </cell>
          <cell r="I226">
            <v>0.49003623169468796</v>
          </cell>
          <cell r="J226">
            <v>0.49003596725978565</v>
          </cell>
          <cell r="K226">
            <v>10.799997668018904</v>
          </cell>
        </row>
        <row r="227">
          <cell r="B227" t="str">
            <v>ESOL-PV_A</v>
          </cell>
          <cell r="C227" t="str">
            <v>VAR_fin</v>
          </cell>
          <cell r="D227" t="str">
            <v>SOLPVC</v>
          </cell>
          <cell r="I227">
            <v>0.49003623169468802</v>
          </cell>
          <cell r="J227">
            <v>0.49003596725978599</v>
          </cell>
          <cell r="K227">
            <v>10.7999976680189</v>
          </cell>
        </row>
        <row r="228">
          <cell r="B228" t="str">
            <v>ESOL-PV_A</v>
          </cell>
          <cell r="C228" t="str">
            <v>VAR_ncap</v>
          </cell>
          <cell r="D228" t="str">
            <v>-</v>
          </cell>
          <cell r="I228">
            <v>2.01094885257049E-7</v>
          </cell>
          <cell r="J228">
            <v>9.2320688585858203E-8</v>
          </cell>
          <cell r="K228">
            <v>2.7883870636021899</v>
          </cell>
        </row>
        <row r="229">
          <cell r="B229" t="str">
            <v>ESOL-PV_A</v>
          </cell>
          <cell r="C229" t="str">
            <v>VAR_cap</v>
          </cell>
          <cell r="D229" t="str">
            <v>-</v>
          </cell>
          <cell r="I229">
            <v>7.57411738918293E-2</v>
          </cell>
          <cell r="J229">
            <v>7.57413538212027E-2</v>
          </cell>
          <cell r="K229">
            <v>1.66926974444104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I230">
            <v>3.6186874766148795E-4</v>
          </cell>
          <cell r="J230">
            <v>2.1443665502260056E-4</v>
          </cell>
          <cell r="K230">
            <v>1.4051655816821687E-4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I231">
            <v>52.907074644049551</v>
          </cell>
          <cell r="J231">
            <v>44.729232324596673</v>
          </cell>
          <cell r="K231">
            <v>45.448503031582099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I232">
            <v>2.632659875496949E-4</v>
          </cell>
          <cell r="J232">
            <v>1.5916773716823134E-4</v>
          </cell>
          <cell r="K232">
            <v>1.0962527328990646E-4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I233">
            <v>52.90687443519149</v>
          </cell>
          <cell r="J233">
            <v>20.316058219833792</v>
          </cell>
          <cell r="K233">
            <v>20.509822038093585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I234">
            <v>8.2695512551530701E-4</v>
          </cell>
          <cell r="J234">
            <v>24.413547709155058</v>
          </cell>
          <cell r="K234">
            <v>24.938923759675376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I235">
            <v>9.9746358688782497E-8</v>
          </cell>
          <cell r="J235">
            <v>1.2960277828819199E-7</v>
          </cell>
          <cell r="K235">
            <v>2.2546557564736299E-7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I236">
            <v>4.4927376401227583</v>
          </cell>
          <cell r="J236">
            <v>4.4927377782507234</v>
          </cell>
          <cell r="K236">
            <v>4.4927380122875968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I237">
            <v>7.2230948434298637E-4</v>
          </cell>
          <cell r="J237">
            <v>2.7115218176109127E-2</v>
          </cell>
          <cell r="K237">
            <v>0.38698886023873141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I238">
            <v>7.2230948434298637E-4</v>
          </cell>
          <cell r="J238">
            <v>2.7115218176109127E-2</v>
          </cell>
          <cell r="K238">
            <v>0.38698886023873141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I239">
            <v>4.8238114762087503E-5</v>
          </cell>
          <cell r="J239">
            <v>3.5277907391357199E-3</v>
          </cell>
          <cell r="K239">
            <v>1.24285853775649E-2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I240">
            <v>7.61500614699891E-5</v>
          </cell>
          <cell r="J240">
            <v>3.5363347667968698E-3</v>
          </cell>
          <cell r="K240">
            <v>1.3636928659786799E-2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I241">
            <v>2.9466859322489728E-5</v>
          </cell>
          <cell r="J241">
            <v>2.2687924721037495E-4</v>
          </cell>
          <cell r="K241">
            <v>2.2708542129560251E-4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I242">
            <v>2.9466859322489728E-5</v>
          </cell>
          <cell r="J242">
            <v>2.2687924721037495E-4</v>
          </cell>
          <cell r="K242">
            <v>2.2708542129560251E-4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I243">
            <v>2.9466859322489701E-5</v>
          </cell>
          <cell r="J243">
            <v>2.2687924721037501E-4</v>
          </cell>
          <cell r="K243">
            <v>2.27085421295603E-4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I244">
            <v>8.3529448641131901E-6</v>
          </cell>
          <cell r="J244">
            <v>5.68697277020125E-5</v>
          </cell>
          <cell r="K244">
            <v>2.14623950249479E-7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I245">
            <v>8.5349236434147392E-6</v>
          </cell>
          <cell r="J245">
            <v>6.5404651345427205E-5</v>
          </cell>
          <cell r="K245">
            <v>6.56192752956767E-5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I246">
            <v>7.4918605075369529</v>
          </cell>
          <cell r="J246">
            <v>7.6680267389392176</v>
          </cell>
          <cell r="K246">
            <v>8.0332770298922132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I247">
            <v>1944.97448653888</v>
          </cell>
          <cell r="J247">
            <v>1990.7092976879101</v>
          </cell>
          <cell r="K247">
            <v>2085.5325390429498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I248">
            <v>20.958776794599963</v>
          </cell>
          <cell r="J248">
            <v>21.451608811292115</v>
          </cell>
          <cell r="K248">
            <v>22.473410981066259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I249">
            <v>0.104480490916543</v>
          </cell>
          <cell r="J249">
            <v>5.5780495240490197E-2</v>
          </cell>
          <cell r="K249">
            <v>9.2617412883670897E-2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I250">
            <v>0.27948869856316527</v>
          </cell>
          <cell r="J250">
            <v>0.30246500529434817</v>
          </cell>
          <cell r="K250">
            <v>0.31756333246296836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I251">
            <v>6.44921294692735</v>
          </cell>
          <cell r="J251">
            <v>6.4514920999044723</v>
          </cell>
          <cell r="K251">
            <v>10.765348805130699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I252">
            <v>6.44921294692735</v>
          </cell>
          <cell r="J252">
            <v>6.4514920999044723</v>
          </cell>
          <cell r="K252">
            <v>10.765348805130699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I253">
            <v>4.7689345090263275</v>
          </cell>
          <cell r="J253">
            <v>5.7109199570502946</v>
          </cell>
          <cell r="K253">
            <v>6.8169994771792481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I254">
            <v>4.7689345090263275</v>
          </cell>
          <cell r="J254">
            <v>5.7109199570502946</v>
          </cell>
          <cell r="K254">
            <v>6.8169994771792481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I255">
            <v>0.56276656880678144</v>
          </cell>
          <cell r="J255">
            <v>0.4354615725205031</v>
          </cell>
          <cell r="K255">
            <v>0.26072950581772486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I256">
            <v>0.80395224115254527</v>
          </cell>
          <cell r="J256">
            <v>0.62208796074357553</v>
          </cell>
          <cell r="K256">
            <v>0.37247072259674968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I257">
            <v>8.7698270619916898E-7</v>
          </cell>
          <cell r="J257">
            <v>1.31900551049956E-3</v>
          </cell>
          <cell r="K257">
            <v>3.7985026747470702E-2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I258">
            <v>0.15407467938397101</v>
          </cell>
          <cell r="J258">
            <v>5.5234193075562002E-2</v>
          </cell>
          <cell r="K258">
            <v>3.9304772117694599E-2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I259"/>
          <cell r="J259">
            <v>3.4341069705995624</v>
          </cell>
          <cell r="K259">
            <v>14.444739484211851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I260"/>
          <cell r="J260">
            <v>311.15712634954502</v>
          </cell>
          <cell r="K260">
            <v>1297.74530050099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I261"/>
          <cell r="J261">
            <v>5.5169703253465414</v>
          </cell>
          <cell r="K261">
            <v>23.009668448599193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I262"/>
          <cell r="J262">
            <v>0.165115779788021</v>
          </cell>
          <cell r="K262">
            <v>0.60731809768568401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I263"/>
          <cell r="J263">
            <v>0.34292741565232798</v>
          </cell>
          <cell r="K263">
            <v>0.35730215126590398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I264"/>
          <cell r="J264">
            <v>0.165115779788021</v>
          </cell>
          <cell r="K264">
            <v>0.60731809768568468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I265">
            <v>1603.4110466280499</v>
          </cell>
          <cell r="J265">
            <v>1753.25149811401</v>
          </cell>
          <cell r="K265">
            <v>1338.5882260256701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I266">
            <v>28.343985008356938</v>
          </cell>
          <cell r="J266">
            <v>30.987056006279808</v>
          </cell>
          <cell r="K266">
            <v>23.658270178739734</v>
          </cell>
        </row>
        <row r="267">
          <cell r="B267" t="str">
            <v>D-SNGA</v>
          </cell>
          <cell r="C267" t="str">
            <v>VAR_fin</v>
          </cell>
          <cell r="D267" t="str">
            <v>NGA</v>
          </cell>
          <cell r="I267">
            <v>28.429273876383814</v>
          </cell>
          <cell r="J267">
            <v>31.086019470106557</v>
          </cell>
          <cell r="K267">
            <v>23.733833794781408</v>
          </cell>
        </row>
        <row r="268">
          <cell r="B268" t="str">
            <v>D-SNGA</v>
          </cell>
          <cell r="C268" t="str">
            <v>VAR_fin</v>
          </cell>
          <cell r="D268" t="str">
            <v>BNGA</v>
          </cell>
          <cell r="I268">
            <v>5.2610307189254555E-3</v>
          </cell>
          <cell r="J268">
            <v>3.0048205810452141E-5</v>
          </cell>
          <cell r="K268">
            <v>1.7581396941791407E-5</v>
          </cell>
        </row>
        <row r="269">
          <cell r="B269" t="str">
            <v>D-SNGA</v>
          </cell>
          <cell r="C269" t="str">
            <v>VAR_ncap</v>
          </cell>
          <cell r="D269" t="str">
            <v>-</v>
          </cell>
          <cell r="I269">
            <v>8.2610803206283794E-8</v>
          </cell>
          <cell r="J269">
            <v>1.23417901438315E-7</v>
          </cell>
          <cell r="K269">
            <v>0.12352332388255401</v>
          </cell>
        </row>
        <row r="270">
          <cell r="B270" t="str">
            <v>D-SNGA</v>
          </cell>
          <cell r="C270" t="str">
            <v>VAR_cap</v>
          </cell>
          <cell r="D270" t="str">
            <v>-</v>
          </cell>
          <cell r="I270">
            <v>2.2350524304825683</v>
          </cell>
          <cell r="J270">
            <v>2.2350525539004695</v>
          </cell>
          <cell r="K270">
            <v>1.244414178646744</v>
          </cell>
        </row>
        <row r="271">
          <cell r="B271" t="str">
            <v>RHES-CHPWOD</v>
          </cell>
          <cell r="C271" t="str">
            <v>VAR_fout</v>
          </cell>
          <cell r="D271" t="str">
            <v>RHES_KEV_WOD_ELC_CHP</v>
          </cell>
          <cell r="I271">
            <v>1.1925160304792392E-4</v>
          </cell>
          <cell r="J271">
            <v>9.6453987270472453E-5</v>
          </cell>
          <cell r="K271">
            <v>5.1631173884528291E-5</v>
          </cell>
        </row>
        <row r="272">
          <cell r="B272" t="str">
            <v>RHES-CHPWOD</v>
          </cell>
          <cell r="C272" t="str">
            <v>VAR_fout</v>
          </cell>
          <cell r="D272" t="str">
            <v>RHES_LTH_CHPWOD</v>
          </cell>
          <cell r="I272">
            <v>3.1527638970600604E-4</v>
          </cell>
          <cell r="J272">
            <v>2.4962440761522683E-4</v>
          </cell>
          <cell r="K272">
            <v>1.2831980360558925E-4</v>
          </cell>
        </row>
        <row r="273">
          <cell r="B273" t="str">
            <v>RHES-CHPWOD</v>
          </cell>
          <cell r="C273" t="str">
            <v>VAR_fin</v>
          </cell>
          <cell r="D273" t="str">
            <v>RWOD</v>
          </cell>
          <cell r="I273">
            <v>5.9269807821311731E-4</v>
          </cell>
          <cell r="J273">
            <v>4.6139590127854471E-4</v>
          </cell>
          <cell r="K273">
            <v>2.4783868822508847E-4</v>
          </cell>
        </row>
        <row r="274">
          <cell r="B274" t="str">
            <v>RHES-CHPWOD</v>
          </cell>
          <cell r="C274" t="str">
            <v>VAR_ncap</v>
          </cell>
          <cell r="D274" t="str">
            <v>-</v>
          </cell>
          <cell r="I274">
            <v>4.0724421330856304E-6</v>
          </cell>
          <cell r="J274">
            <v>6.2091909915847094E-8</v>
          </cell>
          <cell r="K274">
            <v>2.8176091571670599E-6</v>
          </cell>
        </row>
        <row r="275">
          <cell r="B275" t="str">
            <v>RHES-CHPWOD</v>
          </cell>
          <cell r="C275" t="str">
            <v>VAR_cap</v>
          </cell>
          <cell r="D275" t="str">
            <v>-</v>
          </cell>
          <cell r="I275">
            <v>1.0604358935293301E-5</v>
          </cell>
          <cell r="J275">
            <v>8.5957437947198103E-6</v>
          </cell>
          <cell r="K275">
            <v>4.5852925779551402E-6</v>
          </cell>
        </row>
        <row r="276">
          <cell r="B276" t="str">
            <v>G-INTC-RES</v>
          </cell>
          <cell r="C276" t="str">
            <v>VAR_fout</v>
          </cell>
          <cell r="D276" t="str">
            <v>RHNS_ELC</v>
          </cell>
          <cell r="I276">
            <v>16.190607591631167</v>
          </cell>
          <cell r="J276">
            <v>16.035693723951823</v>
          </cell>
          <cell r="K276">
            <v>16.210470354056213</v>
          </cell>
        </row>
        <row r="277">
          <cell r="B277" t="str">
            <v>G-INTC-RES</v>
          </cell>
          <cell r="C277" t="str">
            <v>VAR_fout</v>
          </cell>
          <cell r="D277" t="str">
            <v>ELC35</v>
          </cell>
          <cell r="I277">
            <v>2.3120432016388303E-4</v>
          </cell>
          <cell r="J277">
            <v>1.6244744609153255E-4</v>
          </cell>
          <cell r="K277">
            <v>9.8783356470349894E-5</v>
          </cell>
        </row>
        <row r="278">
          <cell r="B278" t="str">
            <v>G-INTC-RES</v>
          </cell>
          <cell r="C278" t="str">
            <v>VAR_fout</v>
          </cell>
          <cell r="D278" t="str">
            <v>RHES_ELC</v>
          </cell>
          <cell r="I278">
            <v>18.408360161516526</v>
          </cell>
          <cell r="J278">
            <v>18.2731722602155</v>
          </cell>
          <cell r="K278">
            <v>17.935185461261536</v>
          </cell>
        </row>
        <row r="279">
          <cell r="B279" t="str">
            <v>G-INTC-RES</v>
          </cell>
          <cell r="C279" t="str">
            <v>VAR_fout</v>
          </cell>
          <cell r="D279" t="str">
            <v>RHNM_ELC</v>
          </cell>
          <cell r="I279">
            <v>14.985870469578598</v>
          </cell>
          <cell r="J279">
            <v>14.200594425952435</v>
          </cell>
          <cell r="K279">
            <v>14.070097009341247</v>
          </cell>
        </row>
        <row r="280">
          <cell r="B280" t="str">
            <v>G-INTC-RES</v>
          </cell>
          <cell r="C280" t="str">
            <v>VAR_fout</v>
          </cell>
          <cell r="D280" t="str">
            <v>RHEM_ELC</v>
          </cell>
          <cell r="I280">
            <v>17.037833557628318</v>
          </cell>
          <cell r="J280">
            <v>16.297023508426072</v>
          </cell>
          <cell r="K280">
            <v>16.519920062251344</v>
          </cell>
        </row>
        <row r="281">
          <cell r="B281" t="str">
            <v>G-INTC-RES</v>
          </cell>
          <cell r="C281" t="str">
            <v>VAR_fin</v>
          </cell>
          <cell r="D281" t="str">
            <v>ELC5</v>
          </cell>
          <cell r="I281">
            <v>66.622902984674738</v>
          </cell>
          <cell r="J281">
            <v>64.806642489125494</v>
          </cell>
          <cell r="K281">
            <v>64.735768095538702</v>
          </cell>
        </row>
        <row r="282">
          <cell r="B282" t="str">
            <v>G-INTC-RES</v>
          </cell>
          <cell r="C282" t="str">
            <v>VAR_ncap</v>
          </cell>
          <cell r="D282" t="str">
            <v>-</v>
          </cell>
          <cell r="I282">
            <v>1.40469870569692E-8</v>
          </cell>
          <cell r="J282">
            <v>1.8097192839508001E-8</v>
          </cell>
          <cell r="K282">
            <v>3.0134710958576101E-8</v>
          </cell>
        </row>
        <row r="283">
          <cell r="B283" t="str">
            <v>G-INTC-RES</v>
          </cell>
          <cell r="C283" t="str">
            <v>VAR_cap</v>
          </cell>
          <cell r="D283" t="str">
            <v>-</v>
          </cell>
          <cell r="I283">
            <v>4.3300925282574596</v>
          </cell>
          <cell r="J283">
            <v>4.3300925476352798</v>
          </cell>
          <cell r="K283">
            <v>4.3300925793174745</v>
          </cell>
        </row>
        <row r="284">
          <cell r="B284" t="str">
            <v>SCOM-CHPNGA</v>
          </cell>
          <cell r="C284" t="str">
            <v>VAR_fout</v>
          </cell>
          <cell r="D284" t="str">
            <v>CO2_S</v>
          </cell>
          <cell r="I284">
            <v>525.03969844954895</v>
          </cell>
          <cell r="J284">
            <v>830.80056527844397</v>
          </cell>
          <cell r="K284">
            <v>3.5506092513777898E-2</v>
          </cell>
        </row>
        <row r="285">
          <cell r="B285" t="str">
            <v>SCOM-CHPNGA</v>
          </cell>
          <cell r="C285" t="str">
            <v>VAR_fout</v>
          </cell>
          <cell r="D285" t="str">
            <v>SCOM_NKEV_GAS_ELC_CHP</v>
          </cell>
          <cell r="I285">
            <v>3.3511330404303576</v>
          </cell>
          <cell r="J285">
            <v>5.298209391822966</v>
          </cell>
          <cell r="K285">
            <v>1.3549168515347289E-4</v>
          </cell>
        </row>
        <row r="286">
          <cell r="B286" t="str">
            <v>SCOM-CHPNGA</v>
          </cell>
          <cell r="C286" t="str">
            <v>VAR_fout</v>
          </cell>
          <cell r="D286" t="str">
            <v>SCOM_LTH_CHPNGA</v>
          </cell>
          <cell r="I286">
            <v>4.7461869696685524</v>
          </cell>
          <cell r="J286">
            <v>7.9473140877344539</v>
          </cell>
          <cell r="K286">
            <v>2.0323752773020951E-4</v>
          </cell>
        </row>
        <row r="287">
          <cell r="B287" t="str">
            <v>SCOM-CHPNGA</v>
          </cell>
          <cell r="C287" t="str">
            <v>VAR_fin</v>
          </cell>
          <cell r="D287" t="str">
            <v>SNGA</v>
          </cell>
          <cell r="I287">
            <v>9.3092145115168101</v>
          </cell>
          <cell r="J287">
            <v>14.730506476568149</v>
          </cell>
          <cell r="K287">
            <v>6.2954064740741071E-4</v>
          </cell>
        </row>
        <row r="288">
          <cell r="B288" t="str">
            <v>SCOM-CHPNGA</v>
          </cell>
          <cell r="C288" t="str">
            <v>VAR_ncap</v>
          </cell>
          <cell r="D288" t="str">
            <v>-</v>
          </cell>
          <cell r="I288">
            <v>0.16741374747135901</v>
          </cell>
          <cell r="J288">
            <v>0.12940209632982</v>
          </cell>
          <cell r="K288">
            <v>2.2113308883967501E-8</v>
          </cell>
        </row>
        <row r="289">
          <cell r="B289" t="str">
            <v>SCOM-CHPNGA</v>
          </cell>
          <cell r="C289" t="str">
            <v>VAR_cap</v>
          </cell>
          <cell r="D289" t="str">
            <v>-</v>
          </cell>
          <cell r="I289">
            <v>0.19667400385454603</v>
          </cell>
          <cell r="J289">
            <v>0.31094501229441046</v>
          </cell>
          <cell r="K289">
            <v>2.2060761326048173E-5</v>
          </cell>
        </row>
        <row r="290">
          <cell r="B290" t="str">
            <v>D-IPLT</v>
          </cell>
          <cell r="C290" t="str">
            <v>VAR_fout</v>
          </cell>
          <cell r="D290" t="str">
            <v>IPLT</v>
          </cell>
          <cell r="I290">
            <v>0.73225784740479061</v>
          </cell>
          <cell r="J290">
            <v>0.73021312850831122</v>
          </cell>
          <cell r="K290">
            <v>0.72615766512819235</v>
          </cell>
        </row>
        <row r="291">
          <cell r="B291" t="str">
            <v>D-IPLT</v>
          </cell>
          <cell r="C291" t="str">
            <v>VAR_fin</v>
          </cell>
          <cell r="D291" t="str">
            <v>PLT</v>
          </cell>
          <cell r="I291">
            <v>0.73225784740479061</v>
          </cell>
          <cell r="J291">
            <v>0.73021312850831122</v>
          </cell>
          <cell r="K291">
            <v>0.72615766512819235</v>
          </cell>
        </row>
        <row r="292">
          <cell r="B292" t="str">
            <v>LTH-STG</v>
          </cell>
          <cell r="C292" t="str">
            <v>VAR_fout</v>
          </cell>
          <cell r="D292" t="str">
            <v>AUX_LTH-STG_OUT</v>
          </cell>
          <cell r="I292">
            <v>2.3193631534358761E-4</v>
          </cell>
          <cell r="J292">
            <v>3.687945326223975E-4</v>
          </cell>
          <cell r="K292">
            <v>8.7929706187948514E-2</v>
          </cell>
        </row>
        <row r="293">
          <cell r="B293" t="str">
            <v>LTH-STG</v>
          </cell>
          <cell r="C293" t="str">
            <v>VAR_fout</v>
          </cell>
          <cell r="D293" t="str">
            <v>LTH</v>
          </cell>
          <cell r="I293">
            <v>2.3214949210401321E-4</v>
          </cell>
          <cell r="J293">
            <v>3.6879453262239609E-4</v>
          </cell>
          <cell r="K293">
            <v>8.7929706187948389E-2</v>
          </cell>
        </row>
        <row r="294">
          <cell r="B294" t="str">
            <v>LTH-STG</v>
          </cell>
          <cell r="C294" t="str">
            <v>VAR_fin</v>
          </cell>
          <cell r="D294" t="str">
            <v>AUX_LTH-STG_IN</v>
          </cell>
          <cell r="I294">
            <v>2.8138641960741154E-4</v>
          </cell>
          <cell r="J294">
            <v>4.3386901657721484E-4</v>
          </cell>
          <cell r="K294">
            <v>9.7699671816125072E-2</v>
          </cell>
        </row>
        <row r="295">
          <cell r="B295" t="str">
            <v>LTH-STG</v>
          </cell>
          <cell r="C295" t="str">
            <v>VAR_fin</v>
          </cell>
          <cell r="D295" t="str">
            <v>LTH</v>
          </cell>
          <cell r="I295">
            <v>2.8138641960741154E-4</v>
          </cell>
          <cell r="J295">
            <v>4.3386901657721484E-4</v>
          </cell>
          <cell r="K295">
            <v>9.7699671816125072E-2</v>
          </cell>
        </row>
        <row r="296">
          <cell r="B296" t="str">
            <v>LTH-STG</v>
          </cell>
          <cell r="C296" t="str">
            <v>VAR_ncap</v>
          </cell>
          <cell r="D296" t="str">
            <v>-</v>
          </cell>
          <cell r="I296">
            <v>2.12472514768366E-5</v>
          </cell>
          <cell r="J296">
            <v>8.1087041277772902E-6</v>
          </cell>
          <cell r="K296">
            <v>4.5498434770033999E-2</v>
          </cell>
        </row>
        <row r="297">
          <cell r="B297" t="str">
            <v>LTH-STG</v>
          </cell>
          <cell r="C297" t="str">
            <v>VAR_cap</v>
          </cell>
          <cell r="D297" t="str">
            <v>-</v>
          </cell>
          <cell r="I297">
            <v>3.2811868451392751E-5</v>
          </cell>
          <cell r="J297">
            <v>3.2413384269983288E-5</v>
          </cell>
          <cell r="K297">
            <v>4.5523396786948535E-2</v>
          </cell>
        </row>
        <row r="298">
          <cell r="B298" t="str">
            <v>ITOT-CHPOIL</v>
          </cell>
          <cell r="C298" t="str">
            <v>VAR_fout</v>
          </cell>
          <cell r="D298" t="str">
            <v>ITOT_LTH_CHP</v>
          </cell>
          <cell r="I298">
            <v>0.84817309168917687</v>
          </cell>
          <cell r="J298">
            <v>2.900594740519994E-2</v>
          </cell>
          <cell r="K298">
            <v>0.30781524753108752</v>
          </cell>
        </row>
        <row r="299">
          <cell r="B299" t="str">
            <v>ITOT-CHPOIL</v>
          </cell>
          <cell r="C299" t="str">
            <v>VAR_fout</v>
          </cell>
          <cell r="D299" t="str">
            <v>ITOT_NKEV_OIL_ELC_CHP</v>
          </cell>
          <cell r="I299">
            <v>0.17107180910199157</v>
          </cell>
          <cell r="J299">
            <v>1.3085075195118126E-2</v>
          </cell>
          <cell r="K299">
            <v>0.13886068273798613</v>
          </cell>
        </row>
        <row r="300">
          <cell r="B300" t="str">
            <v>ITOT-CHPOIL</v>
          </cell>
          <cell r="C300" t="str">
            <v>VAR_fout</v>
          </cell>
          <cell r="D300" t="str">
            <v>CO2_I</v>
          </cell>
          <cell r="I300">
            <v>48.0089591178982</v>
          </cell>
          <cell r="J300">
            <v>3.6691727943258798</v>
          </cell>
          <cell r="K300">
            <v>39.4954845507147</v>
          </cell>
        </row>
        <row r="301">
          <cell r="B301" t="str">
            <v>ITOT-CHPOIL</v>
          </cell>
          <cell r="C301" t="str">
            <v>VAR_fin</v>
          </cell>
          <cell r="D301" t="str">
            <v>ILFO</v>
          </cell>
          <cell r="I301">
            <v>0.65141057147758696</v>
          </cell>
          <cell r="J301">
            <v>4.9785248226945487E-2</v>
          </cell>
          <cell r="K301">
            <v>0.53589531276410685</v>
          </cell>
        </row>
        <row r="302">
          <cell r="B302" t="str">
            <v>ITOT-CHPOIL</v>
          </cell>
          <cell r="C302" t="str">
            <v>VAR_ncap</v>
          </cell>
          <cell r="D302" t="str">
            <v>-</v>
          </cell>
          <cell r="I302">
            <v>1.2168185345431799E-2</v>
          </cell>
          <cell r="J302">
            <v>1.1656504704177799E-2</v>
          </cell>
          <cell r="K302">
            <v>5.6357031181905499E-2</v>
          </cell>
        </row>
        <row r="303">
          <cell r="B303" t="str">
            <v>ITOT-CHPOIL</v>
          </cell>
          <cell r="C303" t="str">
            <v>VAR_cap</v>
          </cell>
          <cell r="D303" t="str">
            <v>-</v>
          </cell>
          <cell r="I303">
            <v>3.1636653059420795E-2</v>
          </cell>
          <cell r="J303">
            <v>3.3292330109336521E-2</v>
          </cell>
          <cell r="K303">
            <v>6.9963564179205448E-2</v>
          </cell>
        </row>
        <row r="304">
          <cell r="B304" t="str">
            <v>ENUC_GOE</v>
          </cell>
          <cell r="C304" t="str">
            <v>VAR_fout</v>
          </cell>
          <cell r="D304" t="str">
            <v>ELC</v>
          </cell>
          <cell r="I304">
            <v>22.558644359941141</v>
          </cell>
          <cell r="J304"/>
          <cell r="K304"/>
        </row>
        <row r="305">
          <cell r="B305" t="str">
            <v>ENUC_GOE</v>
          </cell>
          <cell r="C305" t="str">
            <v>VAR_fin</v>
          </cell>
          <cell r="D305" t="str">
            <v>URN</v>
          </cell>
          <cell r="I305">
            <v>68.00798067480612</v>
          </cell>
          <cell r="J305"/>
          <cell r="K305"/>
        </row>
        <row r="306">
          <cell r="B306" t="str">
            <v>ENUC_GOE</v>
          </cell>
          <cell r="C306" t="str">
            <v>VAR_cap</v>
          </cell>
          <cell r="D306" t="str">
            <v>-</v>
          </cell>
          <cell r="I306">
            <v>0.76677406855288888</v>
          </cell>
          <cell r="J306"/>
          <cell r="K306"/>
        </row>
        <row r="307">
          <cell r="B307" t="str">
            <v>D-RNGA</v>
          </cell>
          <cell r="C307" t="str">
            <v>VAR_fout</v>
          </cell>
          <cell r="D307" t="str">
            <v>CO2</v>
          </cell>
          <cell r="I307">
            <v>2390.47610621268</v>
          </cell>
          <cell r="J307">
            <v>2649.6191941397401</v>
          </cell>
          <cell r="K307">
            <v>2188.5904279094002</v>
          </cell>
        </row>
        <row r="308">
          <cell r="B308" t="str">
            <v>D-RNGA</v>
          </cell>
          <cell r="C308" t="str">
            <v>VAR_fout</v>
          </cell>
          <cell r="D308" t="str">
            <v>RNGA</v>
          </cell>
          <cell r="I308">
            <v>42.254761474607271</v>
          </cell>
          <cell r="J308">
            <v>46.829491455211368</v>
          </cell>
          <cell r="K308">
            <v>38.681240525193623</v>
          </cell>
        </row>
        <row r="309">
          <cell r="B309" t="str">
            <v>D-RNGA</v>
          </cell>
          <cell r="C309" t="str">
            <v>VAR_fin</v>
          </cell>
          <cell r="D309" t="str">
            <v>NGA</v>
          </cell>
          <cell r="I309">
            <v>42.384328124338325</v>
          </cell>
          <cell r="J309">
            <v>46.979063725881851</v>
          </cell>
          <cell r="K309">
            <v>38.804794821088599</v>
          </cell>
        </row>
        <row r="310">
          <cell r="B310" t="str">
            <v>D-RNGA</v>
          </cell>
          <cell r="C310" t="str">
            <v>VAR_fin</v>
          </cell>
          <cell r="D310" t="str">
            <v>BNGA</v>
          </cell>
          <cell r="I310">
            <v>5.4212389646512938E-3</v>
          </cell>
          <cell r="J310">
            <v>3.0140031308943318E-5</v>
          </cell>
          <cell r="K310">
            <v>1.7552777375559114E-5</v>
          </cell>
        </row>
        <row r="311">
          <cell r="B311" t="str">
            <v>D-RNGA</v>
          </cell>
          <cell r="C311" t="str">
            <v>VAR_ncap</v>
          </cell>
          <cell r="D311" t="str">
            <v>-</v>
          </cell>
          <cell r="I311">
            <v>4.44185285689899E-8</v>
          </cell>
          <cell r="J311">
            <v>6.9307327827129296E-8</v>
          </cell>
          <cell r="K311">
            <v>0.43996856660324501</v>
          </cell>
        </row>
        <row r="312">
          <cell r="B312" t="str">
            <v>D-RNGA</v>
          </cell>
          <cell r="C312" t="str">
            <v>VAR_cap</v>
          </cell>
          <cell r="D312" t="str">
            <v>-</v>
          </cell>
          <cell r="I312">
            <v>3.0972401655988042</v>
          </cell>
          <cell r="J312">
            <v>3.0972402349061317</v>
          </cell>
          <cell r="K312">
            <v>1.9932510421496761</v>
          </cell>
        </row>
        <row r="313">
          <cell r="B313" t="str">
            <v>RHES-CHPGFC</v>
          </cell>
          <cell r="C313" t="str">
            <v>VAR_fout</v>
          </cell>
          <cell r="D313" t="str">
            <v>CO2_R</v>
          </cell>
          <cell r="I313">
            <v>9.9924136428560708E-3</v>
          </cell>
          <cell r="J313">
            <v>9.8481504780294597E-3</v>
          </cell>
          <cell r="K313">
            <v>9.07045326493283E-3</v>
          </cell>
        </row>
        <row r="314">
          <cell r="B314" t="str">
            <v>RHES-CHPGFC</v>
          </cell>
          <cell r="C314" t="str">
            <v>VAR_fout</v>
          </cell>
          <cell r="D314" t="str">
            <v>RHES_NKEV_GAS_ELC_CHP</v>
          </cell>
          <cell r="I314">
            <v>7.6183295504044586E-5</v>
          </cell>
          <cell r="J314">
            <v>7.6829542736400085E-5</v>
          </cell>
          <cell r="K314">
            <v>7.2370637752123708E-5</v>
          </cell>
        </row>
        <row r="315">
          <cell r="B315" t="str">
            <v>RHES-CHPGFC</v>
          </cell>
          <cell r="C315" t="str">
            <v>VAR_fout</v>
          </cell>
          <cell r="D315" t="str">
            <v>RHES_LTH_CHPNGA</v>
          </cell>
          <cell r="I315">
            <v>8.3039792099408636E-5</v>
          </cell>
          <cell r="J315">
            <v>8.1439315300584067E-5</v>
          </cell>
          <cell r="K315">
            <v>7.2370637752123708E-5</v>
          </cell>
        </row>
        <row r="316">
          <cell r="B316" t="str">
            <v>RHES-CHPGFC</v>
          </cell>
          <cell r="C316" t="str">
            <v>VAR_fin</v>
          </cell>
          <cell r="D316" t="str">
            <v>RNGA</v>
          </cell>
          <cell r="I316">
            <v>1.7717045466056876E-4</v>
          </cell>
          <cell r="J316">
            <v>1.7461259712818182E-4</v>
          </cell>
          <cell r="K316">
            <v>1.6082363944916367E-4</v>
          </cell>
        </row>
        <row r="317">
          <cell r="B317" t="str">
            <v>RHES-CHPGFC</v>
          </cell>
          <cell r="C317" t="str">
            <v>VAR_ncap</v>
          </cell>
          <cell r="D317" t="str">
            <v>-</v>
          </cell>
          <cell r="I317">
            <v>4.6218447183855797E-6</v>
          </cell>
          <cell r="J317">
            <v>5.5091511608525702E-8</v>
          </cell>
          <cell r="K317">
            <v>2.1108548250172701E-6</v>
          </cell>
        </row>
        <row r="318">
          <cell r="B318" t="str">
            <v>RHES-CHPGFC</v>
          </cell>
          <cell r="C318" t="str">
            <v>VAR_cap</v>
          </cell>
          <cell r="D318" t="str">
            <v>-</v>
          </cell>
          <cell r="I318">
            <v>6.7462450054085202E-6</v>
          </cell>
          <cell r="J318">
            <v>6.8013365170170404E-6</v>
          </cell>
          <cell r="K318">
            <v>6.3978735492922618E-6</v>
          </cell>
        </row>
        <row r="319">
          <cell r="B319" t="str">
            <v>G-INTC-TRA</v>
          </cell>
          <cell r="C319" t="str">
            <v>VAR_fout</v>
          </cell>
          <cell r="D319" t="str">
            <v>TRAN_ELC</v>
          </cell>
          <cell r="I319">
            <v>35.611167332342049</v>
          </cell>
          <cell r="J319">
            <v>37.876495891349705</v>
          </cell>
          <cell r="K319">
            <v>36.531172166135889</v>
          </cell>
        </row>
        <row r="320">
          <cell r="B320" t="str">
            <v>G-INTC-TRA</v>
          </cell>
          <cell r="C320" t="str">
            <v>VAR_fin</v>
          </cell>
          <cell r="D320" t="str">
            <v>ELC3</v>
          </cell>
          <cell r="I320">
            <v>35.597812288970516</v>
          </cell>
          <cell r="J320">
            <v>19.77375888445464</v>
          </cell>
          <cell r="K320">
            <v>16.762721405347154</v>
          </cell>
        </row>
        <row r="321">
          <cell r="B321" t="str">
            <v>G-INTC-TRA</v>
          </cell>
          <cell r="C321" t="str">
            <v>VAR_fin</v>
          </cell>
          <cell r="D321" t="str">
            <v>ELC5</v>
          </cell>
          <cell r="I321">
            <v>1.3355043371541343E-2</v>
          </cell>
          <cell r="J321">
            <v>18.102737006895072</v>
          </cell>
          <cell r="K321">
            <v>19.768450760788713</v>
          </cell>
        </row>
        <row r="322">
          <cell r="B322" t="str">
            <v>G-INTC-TRA</v>
          </cell>
          <cell r="C322" t="str">
            <v>VAR_ncap</v>
          </cell>
          <cell r="D322" t="str">
            <v>-</v>
          </cell>
          <cell r="I322">
            <v>0.13604660202833499</v>
          </cell>
          <cell r="J322">
            <v>4.1837213708673901E-7</v>
          </cell>
          <cell r="K322">
            <v>3.9869152893208698E-7</v>
          </cell>
        </row>
        <row r="323">
          <cell r="B323" t="str">
            <v>G-INTC-TRA</v>
          </cell>
          <cell r="C323" t="str">
            <v>VAR_cap</v>
          </cell>
          <cell r="D323" t="str">
            <v>-</v>
          </cell>
          <cell r="I323">
            <v>1.140636582472595</v>
          </cell>
          <cell r="J323">
            <v>1.2439209322170821</v>
          </cell>
          <cell r="K323">
            <v>1.243921444165011</v>
          </cell>
        </row>
        <row r="324">
          <cell r="B324" t="str">
            <v>SCOM-SWHSTG-CHPBIO</v>
          </cell>
          <cell r="C324" t="str">
            <v>VAR_fout</v>
          </cell>
          <cell r="D324" t="str">
            <v>AUX_SCOM-CHPBIO_OUT</v>
          </cell>
          <cell r="I324">
            <v>10.472562292538404</v>
          </cell>
          <cell r="J324">
            <v>13.364220995504851</v>
          </cell>
          <cell r="K324">
            <v>99.584856097659326</v>
          </cell>
        </row>
        <row r="325">
          <cell r="B325" t="str">
            <v>SCOM-SWHSTG-CHPBIO</v>
          </cell>
          <cell r="C325" t="str">
            <v>VAR_fout</v>
          </cell>
          <cell r="D325" t="str">
            <v>SCOM_LTH_CHPBIO</v>
          </cell>
          <cell r="I325">
            <v>10.484211416334315</v>
          </cell>
          <cell r="J325">
            <v>13.364220995504832</v>
          </cell>
          <cell r="K325">
            <v>99.584856097659326</v>
          </cell>
        </row>
        <row r="326">
          <cell r="B326" t="str">
            <v>SCOM-SWHSTG-CHPBIO</v>
          </cell>
          <cell r="C326" t="str">
            <v>VAR_fin</v>
          </cell>
          <cell r="D326" t="str">
            <v>SCOM_LTH_CHPBIO</v>
          </cell>
          <cell r="I326">
            <v>11.649121882128785</v>
          </cell>
          <cell r="J326">
            <v>14.370128796421239</v>
          </cell>
          <cell r="K326">
            <v>100.59076392129049</v>
          </cell>
        </row>
        <row r="327">
          <cell r="B327" t="str">
            <v>SCOM-SWHSTG-CHPBIO</v>
          </cell>
          <cell r="C327" t="str">
            <v>VAR_fin</v>
          </cell>
          <cell r="D327" t="str">
            <v>AUX_SCOM-CHPBIO_IN</v>
          </cell>
          <cell r="I327">
            <v>11.649121882128785</v>
          </cell>
          <cell r="J327">
            <v>14.370128796421239</v>
          </cell>
          <cell r="K327">
            <v>100.59076392129049</v>
          </cell>
        </row>
        <row r="328">
          <cell r="B328" t="str">
            <v>SCOM-SWHSTG-CHPBIO</v>
          </cell>
          <cell r="C328" t="str">
            <v>VAR_ncap</v>
          </cell>
          <cell r="D328" t="str">
            <v>-</v>
          </cell>
          <cell r="I328">
            <v>0.100405371394881</v>
          </cell>
          <cell r="J328">
            <v>0.60165089253924497</v>
          </cell>
          <cell r="K328">
            <v>5.7089338052823599</v>
          </cell>
        </row>
        <row r="329">
          <cell r="B329" t="str">
            <v>SCOM-SWHSTG-CHPBIO</v>
          </cell>
          <cell r="C329" t="str">
            <v>VAR_cap</v>
          </cell>
          <cell r="D329" t="str">
            <v>-</v>
          </cell>
          <cell r="I329">
            <v>0.6554063261230012</v>
          </cell>
          <cell r="J329">
            <v>0.83388308944261702</v>
          </cell>
          <cell r="K329">
            <v>6.1880411580942756</v>
          </cell>
        </row>
        <row r="330">
          <cell r="B330" t="str">
            <v>SCOM-SWHSTG-CHPHFC</v>
          </cell>
          <cell r="C330" t="str">
            <v>VAR_fout</v>
          </cell>
          <cell r="D330" t="str">
            <v>AUX_SCOM-CHPHFC_OUT</v>
          </cell>
          <cell r="I330">
            <v>4.2901645994323119E-5</v>
          </cell>
          <cell r="J330">
            <v>2.2190506548795865E-5</v>
          </cell>
          <cell r="K330">
            <v>1.1811076067700002E-5</v>
          </cell>
        </row>
        <row r="331">
          <cell r="B331" t="str">
            <v>SCOM-SWHSTG-CHPHFC</v>
          </cell>
          <cell r="C331" t="str">
            <v>VAR_fout</v>
          </cell>
          <cell r="D331" t="str">
            <v>SCOM_LTH_CHPHFC</v>
          </cell>
          <cell r="I331">
            <v>4.2949367513782873E-5</v>
          </cell>
          <cell r="J331">
            <v>2.2190506548795838E-5</v>
          </cell>
          <cell r="K331">
            <v>1.1811076067700002E-5</v>
          </cell>
        </row>
        <row r="332">
          <cell r="B332" t="str">
            <v>SCOM-SWHSTG-CHPHFC</v>
          </cell>
          <cell r="C332" t="str">
            <v>VAR_fin</v>
          </cell>
          <cell r="D332" t="str">
            <v>SCOM_LTH_CHPHFC</v>
          </cell>
          <cell r="I332">
            <v>4.2949367513782873E-5</v>
          </cell>
          <cell r="J332">
            <v>2.2190506548795838E-5</v>
          </cell>
          <cell r="K332">
            <v>1.1811076067700002E-5</v>
          </cell>
        </row>
        <row r="333">
          <cell r="B333" t="str">
            <v>SCOM-SWHSTG-CHPHFC</v>
          </cell>
          <cell r="C333" t="str">
            <v>VAR_fin</v>
          </cell>
          <cell r="D333" t="str">
            <v>AUX_SCOM-CHPHFC_IN</v>
          </cell>
          <cell r="I333">
            <v>4.2949367513782873E-5</v>
          </cell>
          <cell r="J333">
            <v>2.2190506548795838E-5</v>
          </cell>
          <cell r="K333">
            <v>1.1811076067700002E-5</v>
          </cell>
        </row>
        <row r="334">
          <cell r="B334" t="str">
            <v>SCOM-SWHSTG-CHPHFC</v>
          </cell>
          <cell r="C334" t="str">
            <v>VAR_ncap</v>
          </cell>
          <cell r="D334" t="str">
            <v>-</v>
          </cell>
          <cell r="I334">
            <v>1.38262061324686E-4</v>
          </cell>
          <cell r="J334">
            <v>1.9225143773105E-5</v>
          </cell>
          <cell r="K334">
            <v>1.7122934955298501E-5</v>
          </cell>
        </row>
        <row r="335">
          <cell r="B335" t="str">
            <v>SCOM-SWHSTG-CHPHFC</v>
          </cell>
          <cell r="C335" t="str">
            <v>VAR_cap</v>
          </cell>
          <cell r="D335" t="str">
            <v>-</v>
          </cell>
          <cell r="I335">
            <v>1.8562735374923404E-4</v>
          </cell>
          <cell r="J335">
            <v>1.5745268840689636E-4</v>
          </cell>
          <cell r="K335">
            <v>8.7650851991108905E-5</v>
          </cell>
        </row>
        <row r="336">
          <cell r="B336" t="str">
            <v>D-IHFO</v>
          </cell>
          <cell r="C336" t="str">
            <v>VAR_fout</v>
          </cell>
          <cell r="D336" t="str">
            <v>CO2</v>
          </cell>
          <cell r="I336">
            <v>1.8191489897647701E-2</v>
          </cell>
          <cell r="J336">
            <v>1.2031087040281999E-2</v>
          </cell>
          <cell r="K336"/>
        </row>
        <row r="337">
          <cell r="B337" t="str">
            <v>D-IHFO</v>
          </cell>
          <cell r="C337" t="str">
            <v>VAR_fout</v>
          </cell>
          <cell r="D337" t="str">
            <v>IHFO</v>
          </cell>
          <cell r="I337">
            <v>2.3230741319582002E-4</v>
          </cell>
          <cell r="J337">
            <v>1.5363836189267077E-4</v>
          </cell>
          <cell r="K337"/>
        </row>
        <row r="338">
          <cell r="B338" t="str">
            <v>D-IHFO</v>
          </cell>
          <cell r="C338" t="str">
            <v>VAR_fin</v>
          </cell>
          <cell r="D338" t="str">
            <v>HFO</v>
          </cell>
          <cell r="I338">
            <v>2.3625311555386654E-4</v>
          </cell>
          <cell r="J338">
            <v>1.5624788364002602E-4</v>
          </cell>
          <cell r="K338"/>
        </row>
        <row r="339">
          <cell r="B339" t="str">
            <v>RHNM-CHPNGA</v>
          </cell>
          <cell r="C339" t="str">
            <v>VAR_fout</v>
          </cell>
          <cell r="D339" t="str">
            <v>CO2_R</v>
          </cell>
          <cell r="I339">
            <v>117.843366064081</v>
          </cell>
          <cell r="J339">
            <v>386.19133744260603</v>
          </cell>
          <cell r="K339">
            <v>305.14300659019398</v>
          </cell>
        </row>
        <row r="340">
          <cell r="B340" t="str">
            <v>RHNM-CHPNGA</v>
          </cell>
          <cell r="C340" t="str">
            <v>VAR_fout</v>
          </cell>
          <cell r="D340" t="str">
            <v>RHNM_NKEV_GAS_ELC_CHP</v>
          </cell>
          <cell r="I340">
            <v>0.63010520268888892</v>
          </cell>
          <cell r="J340">
            <v>2.0757327223408248</v>
          </cell>
          <cell r="K340">
            <v>1.6640683314697462</v>
          </cell>
        </row>
        <row r="341">
          <cell r="B341" t="str">
            <v>RHNM-CHPNGA</v>
          </cell>
          <cell r="C341" t="str">
            <v>VAR_fout</v>
          </cell>
          <cell r="D341" t="str">
            <v>RHNM_LTH_CHPNGA</v>
          </cell>
          <cell r="I341">
            <v>1.2863787088774274</v>
          </cell>
          <cell r="J341">
            <v>4.1854938499659298</v>
          </cell>
          <cell r="K341">
            <v>3.2744570393436927</v>
          </cell>
        </row>
        <row r="342">
          <cell r="B342" t="str">
            <v>RHNM-CHPNGA</v>
          </cell>
          <cell r="C342" t="str">
            <v>VAR_fin</v>
          </cell>
          <cell r="D342" t="str">
            <v>RNGA</v>
          </cell>
          <cell r="I342">
            <v>2.0894213841149103</v>
          </cell>
          <cell r="J342">
            <v>6.8473641390532993</v>
          </cell>
          <cell r="K342">
            <v>5.4103369962800434</v>
          </cell>
        </row>
        <row r="343">
          <cell r="B343" t="str">
            <v>RHNM-CHPNGA</v>
          </cell>
          <cell r="C343" t="str">
            <v>VAR_ncap</v>
          </cell>
          <cell r="D343" t="str">
            <v>-</v>
          </cell>
          <cell r="I343">
            <v>7.5172183345124897E-3</v>
          </cell>
          <cell r="J343">
            <v>0.10732386768206301</v>
          </cell>
          <cell r="K343">
            <v>5.5125345327499501E-7</v>
          </cell>
        </row>
        <row r="344">
          <cell r="B344" t="str">
            <v>RHNM-CHPNGA</v>
          </cell>
          <cell r="C344" t="str">
            <v>VAR_cap</v>
          </cell>
          <cell r="D344" t="str">
            <v>-</v>
          </cell>
          <cell r="I344">
            <v>4.6755986542705671E-2</v>
          </cell>
          <cell r="J344">
            <v>0.15402640691102429</v>
          </cell>
          <cell r="K344">
            <v>0.12347949518244469</v>
          </cell>
        </row>
        <row r="345">
          <cell r="B345" t="str">
            <v>G-INTC-EXP00-DE</v>
          </cell>
          <cell r="C345" t="str">
            <v>VAR_fout</v>
          </cell>
          <cell r="D345" t="str">
            <v>ELC_E-DE</v>
          </cell>
          <cell r="I345">
            <v>1.3223391055158139E-4</v>
          </cell>
          <cell r="J345">
            <v>2.6080546886412409E-4</v>
          </cell>
          <cell r="K345">
            <v>7.5108308153681649E-5</v>
          </cell>
        </row>
        <row r="346">
          <cell r="B346" t="str">
            <v>G-INTC-EXP00-DE</v>
          </cell>
          <cell r="C346" t="str">
            <v>VAR_fin</v>
          </cell>
          <cell r="D346" t="str">
            <v>ELC</v>
          </cell>
          <cell r="I346">
            <v>1.3223391055158139E-4</v>
          </cell>
          <cell r="J346">
            <v>2.6080546886412409E-4</v>
          </cell>
          <cell r="K346">
            <v>7.5108308153681649E-5</v>
          </cell>
        </row>
        <row r="347">
          <cell r="B347" t="str">
            <v>G-INTC-EXP00-DE</v>
          </cell>
          <cell r="C347" t="str">
            <v>VAR_ncap</v>
          </cell>
          <cell r="D347" t="str">
            <v>-</v>
          </cell>
          <cell r="I347">
            <v>1.69658999178676E-6</v>
          </cell>
          <cell r="J347">
            <v>2.5324891444465502E-6</v>
          </cell>
          <cell r="K347">
            <v>3.9400401107326399E-6</v>
          </cell>
        </row>
        <row r="348">
          <cell r="B348" t="str">
            <v>G-INTC-EXP00-DE</v>
          </cell>
          <cell r="C348" t="str">
            <v>VAR_cap</v>
          </cell>
          <cell r="D348" t="str">
            <v>-</v>
          </cell>
          <cell r="I348">
            <v>1.3800712706935059E-4</v>
          </cell>
          <cell r="J348">
            <v>1.3842731523361351E-4</v>
          </cell>
          <cell r="K348">
            <v>7.3949009196550008E-5</v>
          </cell>
        </row>
        <row r="349">
          <cell r="B349" t="str">
            <v>CEN-EBAT</v>
          </cell>
          <cell r="C349" t="str">
            <v>VAR_fout</v>
          </cell>
          <cell r="D349" t="str">
            <v>ELC13</v>
          </cell>
          <cell r="I349">
            <v>6.026702203015033E-2</v>
          </cell>
          <cell r="J349">
            <v>6.4036010631893722E-2</v>
          </cell>
          <cell r="K349">
            <v>0.73088735875212862</v>
          </cell>
        </row>
        <row r="350">
          <cell r="B350" t="str">
            <v>CEN-EBAT</v>
          </cell>
          <cell r="C350" t="str">
            <v>VAR_fout</v>
          </cell>
          <cell r="D350" t="str">
            <v>AUX_CEN-EBAT_OUT</v>
          </cell>
          <cell r="I350">
            <v>6.0267022030150164E-2</v>
          </cell>
          <cell r="J350">
            <v>6.4036010631893445E-2</v>
          </cell>
          <cell r="K350">
            <v>0.73088735875212618</v>
          </cell>
        </row>
        <row r="351">
          <cell r="B351" t="str">
            <v>CEN-EBAT</v>
          </cell>
          <cell r="C351" t="str">
            <v>VAR_fin</v>
          </cell>
          <cell r="D351" t="str">
            <v>AUX_CEN-EBAT_IN</v>
          </cell>
          <cell r="I351">
            <v>6.9509119369607228E-2</v>
          </cell>
          <cell r="J351">
            <v>7.3856064149515468E-2</v>
          </cell>
          <cell r="K351">
            <v>0.84296916583159387</v>
          </cell>
        </row>
        <row r="352">
          <cell r="B352" t="str">
            <v>CEN-EBAT</v>
          </cell>
          <cell r="C352" t="str">
            <v>VAR_fin</v>
          </cell>
          <cell r="D352" t="str">
            <v>ELC13</v>
          </cell>
          <cell r="I352">
            <v>6.9509119369607228E-2</v>
          </cell>
          <cell r="J352">
            <v>7.3856064149515468E-2</v>
          </cell>
          <cell r="K352">
            <v>0.84296916583159387</v>
          </cell>
        </row>
        <row r="353">
          <cell r="B353" t="str">
            <v>CEN-EBAT</v>
          </cell>
          <cell r="C353" t="str">
            <v>VAR_ncap</v>
          </cell>
          <cell r="D353" t="str">
            <v>-</v>
          </cell>
          <cell r="I353">
            <v>1.10108041830944E-2</v>
          </cell>
          <cell r="J353">
            <v>3.7187836321045602E-2</v>
          </cell>
          <cell r="K353">
            <v>0.20920323131735799</v>
          </cell>
        </row>
        <row r="354">
          <cell r="B354" t="str">
            <v>CEN-EBAT</v>
          </cell>
          <cell r="C354" t="str">
            <v>VAR_cap</v>
          </cell>
          <cell r="D354" t="str">
            <v>-</v>
          </cell>
          <cell r="I354">
            <v>3.4406291256983024E-2</v>
          </cell>
          <cell r="J354">
            <v>5.178263737045629E-2</v>
          </cell>
          <cell r="K354">
            <v>0.22978530887150211</v>
          </cell>
        </row>
        <row r="355">
          <cell r="B355" t="str">
            <v>ESOL-PV</v>
          </cell>
          <cell r="C355" t="str">
            <v>VAR_fout</v>
          </cell>
          <cell r="D355" t="str">
            <v>ELC35</v>
          </cell>
          <cell r="I355">
            <v>0.82965052058125011</v>
          </cell>
          <cell r="J355">
            <v>1.4212513021848066</v>
          </cell>
          <cell r="K355">
            <v>5.8670599665657379</v>
          </cell>
        </row>
        <row r="356">
          <cell r="B356" t="str">
            <v>ESOL-PV</v>
          </cell>
          <cell r="C356" t="str">
            <v>VAR_fin</v>
          </cell>
          <cell r="D356" t="str">
            <v>SOL</v>
          </cell>
          <cell r="I356">
            <v>0.82965052058125011</v>
          </cell>
          <cell r="J356">
            <v>1.4212513021848066</v>
          </cell>
          <cell r="K356">
            <v>5.8670599665657379</v>
          </cell>
        </row>
        <row r="357">
          <cell r="B357" t="str">
            <v>ESOL-PV</v>
          </cell>
          <cell r="C357" t="str">
            <v>VAR_fin</v>
          </cell>
          <cell r="D357" t="str">
            <v>SOLPVC</v>
          </cell>
          <cell r="I357">
            <v>0.82965052058125</v>
          </cell>
          <cell r="J357">
            <v>1.4212513021848101</v>
          </cell>
          <cell r="K357">
            <v>5.8670599665657397</v>
          </cell>
        </row>
        <row r="358">
          <cell r="B358" t="str">
            <v>ESOL-PV</v>
          </cell>
          <cell r="C358" t="str">
            <v>VAR_ncap</v>
          </cell>
          <cell r="D358" t="str">
            <v>-</v>
          </cell>
          <cell r="I358">
            <v>0.17054057606509401</v>
          </cell>
          <cell r="J358">
            <v>0.170541478565753</v>
          </cell>
          <cell r="K358">
            <v>1.3787019877603699</v>
          </cell>
        </row>
        <row r="359">
          <cell r="B359" t="str">
            <v>ESOL-PV</v>
          </cell>
          <cell r="C359" t="str">
            <v>VAR_cap</v>
          </cell>
          <cell r="D359" t="str">
            <v>-</v>
          </cell>
          <cell r="I359">
            <v>0.23916443788915001</v>
          </cell>
          <cell r="J359">
            <v>0.40970591645490401</v>
          </cell>
          <cell r="K359">
            <v>1.69130288627046</v>
          </cell>
        </row>
        <row r="360">
          <cell r="B360" t="str">
            <v>RHEM-SHSTG-CHPNGA</v>
          </cell>
          <cell r="C360" t="str">
            <v>VAR_fout</v>
          </cell>
          <cell r="D360" t="str">
            <v>RHEM_LTH_CHPNGA</v>
          </cell>
          <cell r="I360">
            <v>0.97916137241180257</v>
          </cell>
          <cell r="J360">
            <v>16.021622689208225</v>
          </cell>
          <cell r="K360">
            <v>22.132458850739617</v>
          </cell>
        </row>
        <row r="361">
          <cell r="B361" t="str">
            <v>RHEM-SHSTG-CHPNGA</v>
          </cell>
          <cell r="C361" t="str">
            <v>VAR_fout</v>
          </cell>
          <cell r="D361" t="str">
            <v>AUX_REM-CHPNGA_OUT</v>
          </cell>
          <cell r="I361">
            <v>0.97826223432878101</v>
          </cell>
          <cell r="J361">
            <v>16.021622689208282</v>
          </cell>
          <cell r="K361">
            <v>22.132458850739631</v>
          </cell>
        </row>
        <row r="362">
          <cell r="B362" t="str">
            <v>RHEM-SHSTG-CHPNGA</v>
          </cell>
          <cell r="C362" t="str">
            <v>VAR_fin</v>
          </cell>
          <cell r="D362" t="str">
            <v>AUX_REM-CHPNGA_IN</v>
          </cell>
          <cell r="I362">
            <v>1.1868607782925806</v>
          </cell>
          <cell r="J362">
            <v>18.848967869656651</v>
          </cell>
          <cell r="K362">
            <v>24.591620945266204</v>
          </cell>
        </row>
        <row r="363">
          <cell r="B363" t="str">
            <v>RHEM-SHSTG-CHPNGA</v>
          </cell>
          <cell r="C363" t="str">
            <v>VAR_fin</v>
          </cell>
          <cell r="D363" t="str">
            <v>RHEM_LTH_CHPNGA</v>
          </cell>
          <cell r="I363">
            <v>1.1868607782925806</v>
          </cell>
          <cell r="J363">
            <v>18.848967869656651</v>
          </cell>
          <cell r="K363">
            <v>24.591620945266204</v>
          </cell>
        </row>
        <row r="364">
          <cell r="B364" t="str">
            <v>RHEM-SHSTG-CHPNGA</v>
          </cell>
          <cell r="C364" t="str">
            <v>VAR_ncap</v>
          </cell>
          <cell r="D364" t="str">
            <v>-</v>
          </cell>
          <cell r="I364">
            <v>1.89304456005338E-2</v>
          </cell>
          <cell r="J364">
            <v>0.96791204419589005</v>
          </cell>
          <cell r="K364">
            <v>0.69318167288391597</v>
          </cell>
        </row>
        <row r="365">
          <cell r="B365" t="str">
            <v>RHEM-SHSTG-CHPNGA</v>
          </cell>
          <cell r="C365" t="str">
            <v>VAR_cap</v>
          </cell>
          <cell r="D365" t="str">
            <v>-</v>
          </cell>
          <cell r="I365">
            <v>6.2077690349831516E-2</v>
          </cell>
          <cell r="J365">
            <v>1.0160873802467505</v>
          </cell>
          <cell r="K365">
            <v>1.4036324712584163</v>
          </cell>
        </row>
        <row r="366">
          <cell r="B366" t="str">
            <v>RHNS-ESOLPV</v>
          </cell>
          <cell r="C366" t="str">
            <v>VAR_fout</v>
          </cell>
          <cell r="D366" t="str">
            <v>RHNS_SOL_ELC</v>
          </cell>
          <cell r="I366">
            <v>3.3124525902305212E-4</v>
          </cell>
          <cell r="J366">
            <v>3.4855061499935644E-4</v>
          </cell>
          <cell r="K366">
            <v>3.854267297908255E-4</v>
          </cell>
        </row>
        <row r="367">
          <cell r="B367" t="str">
            <v>RHNS-ESOLPV</v>
          </cell>
          <cell r="C367" t="str">
            <v>VAR_fin</v>
          </cell>
          <cell r="D367" t="str">
            <v>SOL</v>
          </cell>
          <cell r="I367">
            <v>3.3124525902305212E-4</v>
          </cell>
          <cell r="J367">
            <v>3.4855061499935644E-4</v>
          </cell>
          <cell r="K367">
            <v>3.854267297908255E-4</v>
          </cell>
        </row>
        <row r="368">
          <cell r="B368" t="str">
            <v>RHNS-ESOLPV</v>
          </cell>
          <cell r="C368" t="str">
            <v>VAR_fin</v>
          </cell>
          <cell r="D368" t="str">
            <v>SOLPVC</v>
          </cell>
          <cell r="I368">
            <v>3.3124525902305201E-4</v>
          </cell>
          <cell r="J368">
            <v>3.4855061499935698E-4</v>
          </cell>
          <cell r="K368">
            <v>3.8542672979082501E-4</v>
          </cell>
        </row>
        <row r="369">
          <cell r="B369" t="str">
            <v>RHNS-ESOLPV</v>
          </cell>
          <cell r="C369" t="str">
            <v>VAR_ncap</v>
          </cell>
          <cell r="D369" t="str">
            <v>-</v>
          </cell>
          <cell r="I369">
            <v>4.9782780073232098E-6</v>
          </cell>
          <cell r="J369">
            <v>6.0852969031730703E-6</v>
          </cell>
          <cell r="K369">
            <v>1.01314395758874E-4</v>
          </cell>
        </row>
        <row r="370">
          <cell r="B370" t="str">
            <v>RHNS-ESOLPV</v>
          </cell>
          <cell r="C370" t="str">
            <v>VAR_cap</v>
          </cell>
          <cell r="D370" t="str">
            <v>-</v>
          </cell>
          <cell r="I370">
            <v>9.5877597239648894E-5</v>
          </cell>
          <cell r="J370">
            <v>1.0090154518750999E-4</v>
          </cell>
          <cell r="K370">
            <v>1.11392120134418E-4</v>
          </cell>
        </row>
        <row r="371">
          <cell r="B371" t="str">
            <v>RHSA-WHSTG-CHP</v>
          </cell>
          <cell r="C371" t="str">
            <v>VAR_fout</v>
          </cell>
          <cell r="D371" t="str">
            <v>AUX_RHSA-CHP_OUT</v>
          </cell>
          <cell r="I371">
            <v>0.11799538274684375</v>
          </cell>
          <cell r="J371">
            <v>0.29273678172015249</v>
          </cell>
          <cell r="K371">
            <v>0.28968171264192383</v>
          </cell>
        </row>
        <row r="372">
          <cell r="B372" t="str">
            <v>RHSA-WHSTG-CHP</v>
          </cell>
          <cell r="C372" t="str">
            <v>VAR_fout</v>
          </cell>
          <cell r="D372" t="str">
            <v>RHSA_LTH</v>
          </cell>
          <cell r="I372">
            <v>0.11810383438539762</v>
          </cell>
          <cell r="J372">
            <v>0.2927367817201515</v>
          </cell>
          <cell r="K372">
            <v>0.28968171264192361</v>
          </cell>
        </row>
        <row r="373">
          <cell r="B373" t="str">
            <v>RHSA-WHSTG-CHP</v>
          </cell>
          <cell r="C373" t="str">
            <v>VAR_fin</v>
          </cell>
          <cell r="D373" t="str">
            <v>RHSA_LTH</v>
          </cell>
          <cell r="I373">
            <v>0.14315467159390843</v>
          </cell>
          <cell r="J373">
            <v>0.34439621378843371</v>
          </cell>
          <cell r="K373">
            <v>0.32186856960213772</v>
          </cell>
        </row>
        <row r="374">
          <cell r="B374" t="str">
            <v>RHSA-WHSTG-CHP</v>
          </cell>
          <cell r="C374" t="str">
            <v>VAR_fin</v>
          </cell>
          <cell r="D374" t="str">
            <v>AUX_RHSA-CHP_IN</v>
          </cell>
          <cell r="I374">
            <v>0.14315467159390843</v>
          </cell>
          <cell r="J374">
            <v>0.34439621378843371</v>
          </cell>
          <cell r="K374">
            <v>0.32186856960213772</v>
          </cell>
        </row>
        <row r="375">
          <cell r="B375" t="str">
            <v>RHSA-WHSTG-CHP</v>
          </cell>
          <cell r="C375" t="str">
            <v>VAR_ncap</v>
          </cell>
          <cell r="D375" t="str">
            <v>-</v>
          </cell>
          <cell r="I375">
            <v>5.5539098910513396E-3</v>
          </cell>
          <cell r="J375">
            <v>1.18877018395099E-2</v>
          </cell>
          <cell r="K375">
            <v>7.3984628054778699E-3</v>
          </cell>
        </row>
        <row r="376">
          <cell r="B376" t="str">
            <v>RHSA-WHSTG-CHP</v>
          </cell>
          <cell r="C376" t="str">
            <v>VAR_cap</v>
          </cell>
          <cell r="D376" t="str">
            <v>-</v>
          </cell>
          <cell r="I376">
            <v>7.4943105100285399E-3</v>
          </cell>
          <cell r="J376">
            <v>1.8567265172881844E-2</v>
          </cell>
          <cell r="K376">
            <v>1.8372410554283975E-2</v>
          </cell>
        </row>
        <row r="377">
          <cell r="B377" t="str">
            <v>G-INTC-SER</v>
          </cell>
          <cell r="C377" t="str">
            <v>VAR_fout</v>
          </cell>
          <cell r="D377" t="str">
            <v>ELC35</v>
          </cell>
          <cell r="I377">
            <v>2.3350797868070317E-4</v>
          </cell>
          <cell r="J377">
            <v>1.6458524536346579E-4</v>
          </cell>
          <cell r="K377">
            <v>9.9690645907867965E-5</v>
          </cell>
        </row>
        <row r="378">
          <cell r="B378" t="str">
            <v>G-INTC-SER</v>
          </cell>
          <cell r="C378" t="str">
            <v>VAR_fout</v>
          </cell>
          <cell r="D378" t="str">
            <v>SCOM_ELC</v>
          </cell>
          <cell r="I378">
            <v>48.316744257357541</v>
          </cell>
          <cell r="J378">
            <v>47.176286295864649</v>
          </cell>
          <cell r="K378">
            <v>44.441434220174806</v>
          </cell>
        </row>
        <row r="379">
          <cell r="B379" t="str">
            <v>G-INTC-SER</v>
          </cell>
          <cell r="C379" t="str">
            <v>VAR_fin</v>
          </cell>
          <cell r="D379" t="str">
            <v>ELC5</v>
          </cell>
          <cell r="I379">
            <v>48.31697776533624</v>
          </cell>
          <cell r="J379">
            <v>47.176449875107735</v>
          </cell>
          <cell r="K379">
            <v>44.441533412799139</v>
          </cell>
        </row>
        <row r="380">
          <cell r="B380" t="str">
            <v>G-INTC-SER</v>
          </cell>
          <cell r="C380" t="str">
            <v>VAR_ncap</v>
          </cell>
          <cell r="D380" t="str">
            <v>-</v>
          </cell>
          <cell r="I380">
            <v>2.0787667325976501E-8</v>
          </cell>
          <cell r="J380">
            <v>2.6123695463447699E-8</v>
          </cell>
          <cell r="K380">
            <v>4.55163856613151E-8</v>
          </cell>
        </row>
        <row r="381">
          <cell r="B381" t="str">
            <v>G-INTC-SER</v>
          </cell>
          <cell r="C381" t="str">
            <v>VAR_cap</v>
          </cell>
          <cell r="D381" t="str">
            <v>-</v>
          </cell>
          <cell r="I381">
            <v>4.3683889139142815</v>
          </cell>
          <cell r="J381">
            <v>4.3683889422741791</v>
          </cell>
          <cell r="K381">
            <v>4.3683889895000894</v>
          </cell>
        </row>
        <row r="382">
          <cell r="B382" t="str">
            <v>CHPWOD</v>
          </cell>
          <cell r="C382" t="str">
            <v>VAR_fout</v>
          </cell>
          <cell r="D382" t="str">
            <v>ELC35</v>
          </cell>
          <cell r="I382">
            <v>1.152440334424526</v>
          </cell>
          <cell r="J382">
            <v>1.5580551215544456</v>
          </cell>
          <cell r="K382">
            <v>1.9698478252882676</v>
          </cell>
        </row>
        <row r="383">
          <cell r="B383" t="str">
            <v>CHPWOD</v>
          </cell>
          <cell r="C383" t="str">
            <v>VAR_fout</v>
          </cell>
          <cell r="D383" t="str">
            <v>LTH</v>
          </cell>
          <cell r="I383">
            <v>3.0138443711366198</v>
          </cell>
          <cell r="J383">
            <v>4.0746019709230969</v>
          </cell>
          <cell r="K383">
            <v>5.1515159639091594</v>
          </cell>
        </row>
        <row r="384">
          <cell r="B384" t="str">
            <v>CHPWOD</v>
          </cell>
          <cell r="C384" t="str">
            <v>VAR_fin</v>
          </cell>
          <cell r="D384" t="str">
            <v>EWOD</v>
          </cell>
          <cell r="I384">
            <v>3.9649822678737783</v>
          </cell>
          <cell r="J384">
            <v>5.0887923899035066</v>
          </cell>
          <cell r="K384">
            <v>6.4445072735664262</v>
          </cell>
        </row>
        <row r="385">
          <cell r="B385" t="str">
            <v>CHPWOD</v>
          </cell>
          <cell r="C385" t="str">
            <v>VAR_ncap</v>
          </cell>
          <cell r="D385" t="str">
            <v>-</v>
          </cell>
          <cell r="I385">
            <v>2.1934903892709902E-3</v>
          </cell>
          <cell r="J385">
            <v>2.4324285776035601E-2</v>
          </cell>
          <cell r="K385">
            <v>5.6445893383442997E-2</v>
          </cell>
        </row>
        <row r="386">
          <cell r="B386" t="str">
            <v>CHPWOD</v>
          </cell>
          <cell r="C386" t="str">
            <v>VAR_cap</v>
          </cell>
          <cell r="D386" t="str">
            <v>-</v>
          </cell>
          <cell r="I386">
            <v>4.2992966866428568E-2</v>
          </cell>
          <cell r="J386">
            <v>6.2565922005612007E-2</v>
          </cell>
          <cell r="K386">
            <v>9.1625914734944219E-2</v>
          </cell>
        </row>
        <row r="387">
          <cell r="B387" t="str">
            <v>G-INTC1</v>
          </cell>
          <cell r="C387" t="str">
            <v>VAR_fout</v>
          </cell>
          <cell r="D387" t="str">
            <v>ELC13</v>
          </cell>
          <cell r="I387">
            <v>138.20109483227569</v>
          </cell>
          <cell r="J387">
            <v>123.65780092617088</v>
          </cell>
          <cell r="K387">
            <v>93.859458773361567</v>
          </cell>
        </row>
        <row r="388">
          <cell r="B388" t="str">
            <v>G-INTC1</v>
          </cell>
          <cell r="C388" t="str">
            <v>VAR_fin</v>
          </cell>
          <cell r="D388" t="str">
            <v>ELC</v>
          </cell>
          <cell r="I388">
            <v>140.45911926602062</v>
          </cell>
          <cell r="J388">
            <v>125.22839240471065</v>
          </cell>
          <cell r="K388">
            <v>94.37601616098938</v>
          </cell>
        </row>
        <row r="389">
          <cell r="B389" t="str">
            <v>G-INTC1</v>
          </cell>
          <cell r="C389" t="str">
            <v>VAR_ncap</v>
          </cell>
          <cell r="D389" t="str">
            <v>-</v>
          </cell>
          <cell r="I389">
            <v>4.5276443708846298E-8</v>
          </cell>
          <cell r="J389">
            <v>6.8373504835747995E-8</v>
          </cell>
          <cell r="K389">
            <v>2.1770706918676901E-7</v>
          </cell>
        </row>
        <row r="390">
          <cell r="B390" t="str">
            <v>G-INTC1</v>
          </cell>
          <cell r="C390" t="str">
            <v>VAR_cap</v>
          </cell>
          <cell r="D390" t="str">
            <v>-</v>
          </cell>
          <cell r="I390">
            <v>15.3056092531235</v>
          </cell>
          <cell r="J390">
            <v>15.305609273715893</v>
          </cell>
          <cell r="K390">
            <v>15.305609408171415</v>
          </cell>
        </row>
        <row r="391">
          <cell r="B391" t="str">
            <v>EHYD-RUNS00</v>
          </cell>
          <cell r="C391" t="str">
            <v>VAR_fout</v>
          </cell>
          <cell r="D391" t="str">
            <v>ELC35</v>
          </cell>
          <cell r="I391">
            <v>12.263935985355872</v>
          </cell>
          <cell r="J391">
            <v>12.272072870472551</v>
          </cell>
          <cell r="K391">
            <v>12.288412575577544</v>
          </cell>
        </row>
        <row r="392">
          <cell r="B392" t="str">
            <v>EHYD-RUNS00</v>
          </cell>
          <cell r="C392" t="str">
            <v>VAR_fin</v>
          </cell>
          <cell r="D392" t="str">
            <v>HYDR</v>
          </cell>
          <cell r="I392">
            <v>12.263935985355872</v>
          </cell>
          <cell r="J392">
            <v>12.272072870472551</v>
          </cell>
          <cell r="K392">
            <v>12.288412575577544</v>
          </cell>
        </row>
        <row r="393">
          <cell r="B393" t="str">
            <v>EHYD-RUNS00</v>
          </cell>
          <cell r="C393" t="str">
            <v>VAR_cap</v>
          </cell>
          <cell r="D393" t="str">
            <v>-</v>
          </cell>
          <cell r="I393">
            <v>0.89707999999999899</v>
          </cell>
          <cell r="J393">
            <v>0.89707999999999899</v>
          </cell>
          <cell r="K393">
            <v>0.89707999999999899</v>
          </cell>
        </row>
        <row r="394">
          <cell r="B394" t="str">
            <v>RHNS-SHSTG-CHPWOD</v>
          </cell>
          <cell r="C394" t="str">
            <v>VAR_fout</v>
          </cell>
          <cell r="D394" t="str">
            <v>AUX_RNS-CHPWOD_OUT</v>
          </cell>
          <cell r="I394">
            <v>6.6277589066274136E-4</v>
          </cell>
          <cell r="J394">
            <v>9.0251228821064812E-4</v>
          </cell>
          <cell r="K394">
            <v>8.7904551351879168E-4</v>
          </cell>
        </row>
        <row r="395">
          <cell r="B395" t="str">
            <v>RHNS-SHSTG-CHPWOD</v>
          </cell>
          <cell r="C395" t="str">
            <v>VAR_fout</v>
          </cell>
          <cell r="D395" t="str">
            <v>RHNS_LTH_CHPWOD</v>
          </cell>
          <cell r="I395">
            <v>6.6338505967989292E-4</v>
          </cell>
          <cell r="J395">
            <v>9.0251228821064519E-4</v>
          </cell>
          <cell r="K395">
            <v>8.790455135187906E-4</v>
          </cell>
        </row>
        <row r="396">
          <cell r="B396" t="str">
            <v>RHNS-SHSTG-CHPWOD</v>
          </cell>
          <cell r="C396" t="str">
            <v>VAR_fin</v>
          </cell>
          <cell r="D396" t="str">
            <v>AUX_RNS-CHPWOD_IN</v>
          </cell>
          <cell r="I396">
            <v>8.02611805158851E-4</v>
          </cell>
          <cell r="J396">
            <v>1.0617791626005991E-3</v>
          </cell>
          <cell r="K396">
            <v>9.7671723724305679E-4</v>
          </cell>
        </row>
        <row r="397">
          <cell r="B397" t="str">
            <v>RHNS-SHSTG-CHPWOD</v>
          </cell>
          <cell r="C397" t="str">
            <v>VAR_fin</v>
          </cell>
          <cell r="D397" t="str">
            <v>RHNS_LTH_CHPWOD</v>
          </cell>
          <cell r="I397">
            <v>8.02611805158851E-4</v>
          </cell>
          <cell r="J397">
            <v>1.0617791626005991E-3</v>
          </cell>
          <cell r="K397">
            <v>9.7671723724305679E-4</v>
          </cell>
        </row>
        <row r="398">
          <cell r="B398" t="str">
            <v>RHNS-SHSTG-CHPWOD</v>
          </cell>
          <cell r="C398" t="str">
            <v>VAR_ncap</v>
          </cell>
          <cell r="D398" t="str">
            <v>-</v>
          </cell>
          <cell r="I398">
            <v>3.1999208631963E-4</v>
          </cell>
          <cell r="J398">
            <v>2.0101149568330099E-5</v>
          </cell>
          <cell r="K398">
            <v>4.0590722676441499E-5</v>
          </cell>
        </row>
        <row r="399">
          <cell r="B399" t="str">
            <v>RHNS-SHSTG-CHPWOD</v>
          </cell>
          <cell r="C399" t="str">
            <v>VAR_cap</v>
          </cell>
          <cell r="D399" t="str">
            <v>-</v>
          </cell>
          <cell r="I399">
            <v>3.9345273675779721E-4</v>
          </cell>
          <cell r="J399">
            <v>3.4259174329119839E-4</v>
          </cell>
          <cell r="K399">
            <v>1.8874602999316173E-4</v>
          </cell>
        </row>
        <row r="400">
          <cell r="B400" t="str">
            <v>HPLOIL</v>
          </cell>
          <cell r="C400" t="str">
            <v>VAR_fout</v>
          </cell>
          <cell r="D400" t="str">
            <v>LTH</v>
          </cell>
          <cell r="I400">
            <v>6.5403841862482202E-5</v>
          </cell>
          <cell r="J400">
            <v>7.2004566517995977E-5</v>
          </cell>
          <cell r="K400">
            <v>3.9917885741151205E-5</v>
          </cell>
        </row>
        <row r="401">
          <cell r="B401" t="str">
            <v>HPLOIL</v>
          </cell>
          <cell r="C401" t="str">
            <v>VAR_fout</v>
          </cell>
          <cell r="D401" t="str">
            <v>CO2_E</v>
          </cell>
          <cell r="I401">
            <v>5.6413305353497601E-3</v>
          </cell>
          <cell r="J401">
            <v>6.21066818424323E-3</v>
          </cell>
          <cell r="K401">
            <v>3.4430697238190199E-3</v>
          </cell>
        </row>
        <row r="402">
          <cell r="B402" t="str">
            <v>HPLOIL</v>
          </cell>
          <cell r="C402" t="str">
            <v>VAR_fin</v>
          </cell>
          <cell r="D402" t="str">
            <v>ELFO</v>
          </cell>
          <cell r="I402">
            <v>7.6544512012886859E-5</v>
          </cell>
          <cell r="J402">
            <v>8.4269581875756185E-5</v>
          </cell>
          <cell r="K402">
            <v>4.6717363959552458E-5</v>
          </cell>
        </row>
        <row r="403">
          <cell r="B403" t="str">
            <v>HPLOIL</v>
          </cell>
          <cell r="C403" t="str">
            <v>VAR_ncap</v>
          </cell>
          <cell r="D403" t="str">
            <v>-</v>
          </cell>
          <cell r="I403">
            <v>7.2465932504006499E-5</v>
          </cell>
          <cell r="J403">
            <v>3.2153134287723301E-6</v>
          </cell>
          <cell r="K403">
            <v>1.29395725020404E-6</v>
          </cell>
        </row>
        <row r="404">
          <cell r="B404" t="str">
            <v>HPLOIL</v>
          </cell>
          <cell r="C404" t="str">
            <v>VAR_cap</v>
          </cell>
          <cell r="D404" t="str">
            <v>-</v>
          </cell>
          <cell r="I404">
            <v>7.4626306437024342E-5</v>
          </cell>
          <cell r="J404">
            <v>7.6746817529245811E-5</v>
          </cell>
          <cell r="K404">
            <v>6.1544760192415627E-5</v>
          </cell>
        </row>
        <row r="405">
          <cell r="B405" t="str">
            <v>V2G</v>
          </cell>
          <cell r="C405" t="str">
            <v>VAR_fout</v>
          </cell>
          <cell r="D405" t="str">
            <v>ELC35</v>
          </cell>
          <cell r="I405">
            <v>2.2573392048219537E-2</v>
          </cell>
          <cell r="J405">
            <v>7.0925959069326791E-2</v>
          </cell>
          <cell r="K405">
            <v>0.27181036071244963</v>
          </cell>
        </row>
        <row r="406">
          <cell r="B406" t="str">
            <v>V2G</v>
          </cell>
          <cell r="C406" t="str">
            <v>VAR_fin</v>
          </cell>
          <cell r="D406" t="str">
            <v>T-ELC-Bus_c_BatSTGout_S1</v>
          </cell>
          <cell r="I406">
            <v>4.4698279469891996E-4</v>
          </cell>
          <cell r="J406">
            <v>5.3840215140461378E-4</v>
          </cell>
          <cell r="K406">
            <v>3.4043234305436025E-4</v>
          </cell>
        </row>
        <row r="407">
          <cell r="B407" t="str">
            <v>V2G</v>
          </cell>
          <cell r="C407" t="str">
            <v>VAR_fin</v>
          </cell>
          <cell r="D407" t="str">
            <v>T-ELC-Bus_c_BatSTGout_S2</v>
          </cell>
          <cell r="I407">
            <v>6.3411569599000731E-5</v>
          </cell>
          <cell r="J407">
            <v>5.6559999494888484E-5</v>
          </cell>
          <cell r="K407">
            <v>5.5011353256173824E-5</v>
          </cell>
        </row>
        <row r="408">
          <cell r="B408" t="str">
            <v>V2G</v>
          </cell>
          <cell r="C408" t="str">
            <v>VAR_fin</v>
          </cell>
          <cell r="D408" t="str">
            <v>T-ELC-Bus_c_BatSTGout_S3</v>
          </cell>
          <cell r="I408">
            <v>3.1676450724102707E-5</v>
          </cell>
          <cell r="J408">
            <v>2.4500695246421051E-5</v>
          </cell>
          <cell r="K408">
            <v>3.4102824924071814E-5</v>
          </cell>
        </row>
        <row r="409">
          <cell r="B409" t="str">
            <v>V2G</v>
          </cell>
          <cell r="C409" t="str">
            <v>VAR_fin</v>
          </cell>
          <cell r="D409" t="str">
            <v>T-ELC-Bus_c_BatSTGout_S4</v>
          </cell>
          <cell r="I409">
            <v>3.636660734222472E-5</v>
          </cell>
          <cell r="J409">
            <v>3.4897116399165766E-5</v>
          </cell>
          <cell r="K409">
            <v>3.4258728150909824E-5</v>
          </cell>
        </row>
        <row r="410">
          <cell r="B410" t="str">
            <v>V2G</v>
          </cell>
          <cell r="C410" t="str">
            <v>VAR_fin</v>
          </cell>
          <cell r="D410" t="str">
            <v>T-ELC-car-BatSTGOut_S1</v>
          </cell>
          <cell r="I410">
            <v>5.794145833440594E-3</v>
          </cell>
          <cell r="J410">
            <v>3.9517669847716874E-2</v>
          </cell>
          <cell r="K410">
            <v>8.4601325266633359E-2</v>
          </cell>
        </row>
        <row r="411">
          <cell r="B411" t="str">
            <v>V2G</v>
          </cell>
          <cell r="C411" t="str">
            <v>VAR_fin</v>
          </cell>
          <cell r="D411" t="str">
            <v>T-ELC-car-BatSTGOut_S2</v>
          </cell>
          <cell r="I411">
            <v>2.9803545590616218E-3</v>
          </cell>
          <cell r="J411">
            <v>6.7227829979663312E-3</v>
          </cell>
          <cell r="K411">
            <v>4.3348538637764208E-2</v>
          </cell>
        </row>
        <row r="412">
          <cell r="B412" t="str">
            <v>V2G</v>
          </cell>
          <cell r="C412" t="str">
            <v>VAR_fin</v>
          </cell>
          <cell r="D412" t="str">
            <v>T-ELC-car-BatSTGOut_S3</v>
          </cell>
          <cell r="I412">
            <v>3.0211830325346041E-3</v>
          </cell>
          <cell r="J412">
            <v>6.9587740247289923E-3</v>
          </cell>
          <cell r="K412">
            <v>5.3859032299329646E-2</v>
          </cell>
        </row>
        <row r="413">
          <cell r="B413" t="str">
            <v>V2G</v>
          </cell>
          <cell r="C413" t="str">
            <v>VAR_fin</v>
          </cell>
          <cell r="D413" t="str">
            <v>T-ELC-car-BatSTGOut_S4</v>
          </cell>
          <cell r="I413">
            <v>2.9664723424617711E-3</v>
          </cell>
          <cell r="J413">
            <v>6.7008942437062138E-3</v>
          </cell>
          <cell r="K413">
            <v>4.1669361834642898E-2</v>
          </cell>
        </row>
        <row r="414">
          <cell r="B414" t="str">
            <v>V2G</v>
          </cell>
          <cell r="C414" t="str">
            <v>VAR_fin</v>
          </cell>
          <cell r="D414" t="str">
            <v>T-ELC-car-PlgSTGOut_S1</v>
          </cell>
          <cell r="I414">
            <v>1.8456159658307805E-4</v>
          </cell>
          <cell r="J414">
            <v>2.196322991131367E-4</v>
          </cell>
          <cell r="K414">
            <v>2.0636499834658442E-4</v>
          </cell>
        </row>
        <row r="415">
          <cell r="B415" t="str">
            <v>V2G</v>
          </cell>
          <cell r="C415" t="str">
            <v>VAR_fin</v>
          </cell>
          <cell r="D415" t="str">
            <v>T-ELC-car-PlgSTGOut_S2</v>
          </cell>
          <cell r="I415">
            <v>8.9415806986737251E-5</v>
          </cell>
          <cell r="J415">
            <v>2.2633750382773239E-4</v>
          </cell>
          <cell r="K415">
            <v>1.2362178505828021E-4</v>
          </cell>
        </row>
        <row r="416">
          <cell r="B416" t="str">
            <v>V2G</v>
          </cell>
          <cell r="C416" t="str">
            <v>VAR_fin</v>
          </cell>
          <cell r="D416" t="str">
            <v>T-ELC-car-PlgSTGOut_S3</v>
          </cell>
          <cell r="I416">
            <v>3.3077201782800532E-3</v>
          </cell>
          <cell r="J416">
            <v>6.105638156857959E-3</v>
          </cell>
          <cell r="K416">
            <v>4.4679826376898914E-2</v>
          </cell>
        </row>
        <row r="417">
          <cell r="B417" t="str">
            <v>V2G</v>
          </cell>
          <cell r="C417" t="str">
            <v>VAR_fin</v>
          </cell>
          <cell r="D417" t="str">
            <v>T-ELC-TWSTGout_S1</v>
          </cell>
          <cell r="I417">
            <v>5.3952724926957984E-4</v>
          </cell>
          <cell r="J417">
            <v>4.8232157399869614E-4</v>
          </cell>
          <cell r="K417">
            <v>3.1367955242571545E-4</v>
          </cell>
        </row>
        <row r="418">
          <cell r="B418" t="str">
            <v>V2G</v>
          </cell>
          <cell r="C418" t="str">
            <v>VAR_fin</v>
          </cell>
          <cell r="D418" t="str">
            <v>T-ELC-car-PlgSTGOut_S4</v>
          </cell>
          <cell r="I418">
            <v>1.4714153861416441E-4</v>
          </cell>
          <cell r="J418">
            <v>5.2939781445359303E-4</v>
          </cell>
          <cell r="K418">
            <v>6.3294994300259013E-4</v>
          </cell>
        </row>
        <row r="419">
          <cell r="B419" t="str">
            <v>V2G</v>
          </cell>
          <cell r="C419" t="str">
            <v>VAR_fin</v>
          </cell>
          <cell r="D419" t="str">
            <v>T-ELC-TWSTGout_S2</v>
          </cell>
          <cell r="I419">
            <v>6.5721330513234184E-4</v>
          </cell>
          <cell r="J419">
            <v>5.7863198991335639E-4</v>
          </cell>
          <cell r="K419">
            <v>3.5757847454662693E-4</v>
          </cell>
        </row>
        <row r="420">
          <cell r="B420" t="str">
            <v>V2G</v>
          </cell>
          <cell r="C420" t="str">
            <v>VAR_fin</v>
          </cell>
          <cell r="D420" t="str">
            <v>T-ELC-TWSTGout_S3</v>
          </cell>
          <cell r="I420">
            <v>9.58968331437674E-4</v>
          </cell>
          <cell r="J420">
            <v>8.8828026144908891E-4</v>
          </cell>
          <cell r="K420">
            <v>5.6214380273917328E-4</v>
          </cell>
        </row>
        <row r="421">
          <cell r="B421" t="str">
            <v>V2G</v>
          </cell>
          <cell r="C421" t="str">
            <v>VAR_fin</v>
          </cell>
          <cell r="D421" t="str">
            <v>T-ELC-TWSTGout_S4</v>
          </cell>
          <cell r="I421">
            <v>1.033625716520136E-3</v>
          </cell>
          <cell r="J421">
            <v>1.0347868592872319E-3</v>
          </cell>
          <cell r="K421">
            <v>8.3083224294701124E-4</v>
          </cell>
        </row>
        <row r="422">
          <cell r="B422" t="str">
            <v>V2G</v>
          </cell>
          <cell r="C422" t="str">
            <v>VAR_fin</v>
          </cell>
          <cell r="D422" t="str">
            <v>T-ELC-Bus_u_BatSTGout_S1</v>
          </cell>
          <cell r="I422">
            <v>3.4253470658268488E-5</v>
          </cell>
          <cell r="J422">
            <v>3.3479367677662068E-5</v>
          </cell>
          <cell r="K422">
            <v>2.0922889839354288E-5</v>
          </cell>
        </row>
        <row r="423">
          <cell r="B423" t="str">
            <v>V2G</v>
          </cell>
          <cell r="C423" t="str">
            <v>VAR_fin</v>
          </cell>
          <cell r="D423" t="str">
            <v>T-ELC-Bus_u_BatSTGout_S2</v>
          </cell>
          <cell r="I423">
            <v>3.3474640878347195E-5</v>
          </cell>
          <cell r="J423">
            <v>2.6803561964090863E-5</v>
          </cell>
          <cell r="K423">
            <v>1.8312578173282254E-5</v>
          </cell>
        </row>
        <row r="424">
          <cell r="B424" t="str">
            <v>V2G</v>
          </cell>
          <cell r="C424" t="str">
            <v>VAR_fin</v>
          </cell>
          <cell r="D424" t="str">
            <v>T-ELC-Bus_u_BatSTGout_S3</v>
          </cell>
          <cell r="I424">
            <v>1.9457574910182015E-5</v>
          </cell>
          <cell r="J424">
            <v>1.7043621492701208E-5</v>
          </cell>
          <cell r="K424">
            <v>1.2537655322071275E-5</v>
          </cell>
        </row>
        <row r="425">
          <cell r="B425" t="str">
            <v>V2G</v>
          </cell>
          <cell r="C425" t="str">
            <v>VAR_fin</v>
          </cell>
          <cell r="D425" t="str">
            <v>T-ELC-Bus_u_BatSTGout_S4</v>
          </cell>
          <cell r="I425">
            <v>3.3914551557133544E-5</v>
          </cell>
          <cell r="J425">
            <v>3.8026221187490603E-5</v>
          </cell>
          <cell r="K425">
            <v>2.5423609305425989E-5</v>
          </cell>
        </row>
        <row r="426">
          <cell r="B426" t="str">
            <v>V2G</v>
          </cell>
          <cell r="C426" t="str">
            <v>VAR_fin</v>
          </cell>
          <cell r="D426" t="str">
            <v>T-ELC-LGV_BatSTGout</v>
          </cell>
          <cell r="I426">
            <v>9.8858175780586397E-5</v>
          </cell>
          <cell r="J426">
            <v>7.0059830957826407E-5</v>
          </cell>
          <cell r="K426">
            <v>4.0123476016991173E-5</v>
          </cell>
        </row>
        <row r="427">
          <cell r="B427" t="str">
            <v>V2G</v>
          </cell>
          <cell r="C427" t="str">
            <v>VAR_fin</v>
          </cell>
          <cell r="D427" t="str">
            <v>T-ELC-HGV_BatSTGout</v>
          </cell>
          <cell r="I427">
            <v>1.1469949839947277E-4</v>
          </cell>
          <cell r="J427">
            <v>1.3858010679089039E-4</v>
          </cell>
          <cell r="K427">
            <v>5.9739972597204161E-5</v>
          </cell>
        </row>
        <row r="428">
          <cell r="B428" t="str">
            <v>V2G</v>
          </cell>
          <cell r="C428" t="str">
            <v>VAR_ncap</v>
          </cell>
          <cell r="D428" t="str">
            <v>-</v>
          </cell>
          <cell r="I428">
            <v>0.15174937259493401</v>
          </cell>
          <cell r="J428">
            <v>0.32846996497349001</v>
          </cell>
          <cell r="K428">
            <v>1.3571910857737599</v>
          </cell>
        </row>
        <row r="429">
          <cell r="B429" t="str">
            <v>V2G</v>
          </cell>
          <cell r="C429" t="str">
            <v>VAR_cap</v>
          </cell>
          <cell r="D429" t="str">
            <v>-</v>
          </cell>
          <cell r="I429">
            <v>0.15235129411819121</v>
          </cell>
          <cell r="J429">
            <v>0.48062908640488783</v>
          </cell>
          <cell r="K429">
            <v>1.6597609961996105</v>
          </cell>
        </row>
        <row r="430">
          <cell r="B430" t="str">
            <v>D-EBIO</v>
          </cell>
          <cell r="C430" t="str">
            <v>VAR_fout</v>
          </cell>
          <cell r="D430" t="str">
            <v>EBIO</v>
          </cell>
          <cell r="I430">
            <v>1.1839506350858728</v>
          </cell>
          <cell r="J430">
            <v>1.1839503707797432</v>
          </cell>
          <cell r="K430">
            <v>1.1839509370020684</v>
          </cell>
        </row>
        <row r="431">
          <cell r="B431" t="str">
            <v>D-EBIO</v>
          </cell>
          <cell r="C431" t="str">
            <v>VAR_fin</v>
          </cell>
          <cell r="D431" t="str">
            <v>BIO</v>
          </cell>
          <cell r="I431">
            <v>1.1839506350858728</v>
          </cell>
          <cell r="J431">
            <v>1.1839503707797432</v>
          </cell>
          <cell r="K431">
            <v>1.1839509370020684</v>
          </cell>
        </row>
        <row r="432">
          <cell r="B432" t="str">
            <v>G-INTC3</v>
          </cell>
          <cell r="C432" t="str">
            <v>VAR_fout</v>
          </cell>
          <cell r="D432" t="str">
            <v>ELC35</v>
          </cell>
          <cell r="I432">
            <v>94.864792431747446</v>
          </cell>
          <cell r="J432">
            <v>132.38094916774679</v>
          </cell>
          <cell r="K432">
            <v>116.25075885905422</v>
          </cell>
        </row>
        <row r="433">
          <cell r="B433" t="str">
            <v>G-INTC3</v>
          </cell>
          <cell r="C433" t="str">
            <v>VAR_fout</v>
          </cell>
          <cell r="D433" t="str">
            <v>ELC3</v>
          </cell>
          <cell r="I433">
            <v>88.504686724162042</v>
          </cell>
          <cell r="J433">
            <v>40.08981710428845</v>
          </cell>
          <cell r="K433">
            <v>37.272543443440753</v>
          </cell>
        </row>
        <row r="434">
          <cell r="B434" t="str">
            <v>G-INTC3</v>
          </cell>
          <cell r="C434" t="str">
            <v>VAR_fout</v>
          </cell>
          <cell r="D434" t="str">
            <v>ELC</v>
          </cell>
          <cell r="I434">
            <v>5.6808972937433743E-4</v>
          </cell>
          <cell r="J434">
            <v>3.95209256947088E-4</v>
          </cell>
          <cell r="K434">
            <v>8.5686351939785035E-2</v>
          </cell>
        </row>
        <row r="435">
          <cell r="B435" t="str">
            <v>G-INTC3</v>
          </cell>
          <cell r="C435" t="str">
            <v>VAR_fin</v>
          </cell>
          <cell r="D435" t="str">
            <v>ELC13</v>
          </cell>
          <cell r="I435">
            <v>189.30734771172558</v>
          </cell>
          <cell r="J435">
            <v>177.09621211848659</v>
          </cell>
          <cell r="K435">
            <v>156.0466919445436</v>
          </cell>
        </row>
        <row r="436">
          <cell r="B436" t="str">
            <v>G-INTC3</v>
          </cell>
          <cell r="C436" t="str">
            <v>VAR_ncap</v>
          </cell>
          <cell r="D436" t="str">
            <v>-</v>
          </cell>
          <cell r="I436">
            <v>6.0631072669454494E-8</v>
          </cell>
          <cell r="J436">
            <v>9.1341777696488799E-8</v>
          </cell>
          <cell r="K436">
            <v>2.9088664067811702E-7</v>
          </cell>
        </row>
        <row r="437">
          <cell r="B437" t="str">
            <v>G-INTC3</v>
          </cell>
          <cell r="C437" t="str">
            <v>VAR_cap</v>
          </cell>
          <cell r="D437" t="str">
            <v>-</v>
          </cell>
          <cell r="I437">
            <v>13.914190260051797</v>
          </cell>
          <cell r="J437">
            <v>13.91419028817514</v>
          </cell>
          <cell r="K437">
            <v>13.914190467952119</v>
          </cell>
        </row>
        <row r="438">
          <cell r="B438" t="str">
            <v>HPLBIO</v>
          </cell>
          <cell r="C438" t="str">
            <v>VAR_fout</v>
          </cell>
          <cell r="D438" t="str">
            <v>LTH</v>
          </cell>
          <cell r="I438">
            <v>0.90177477981676235</v>
          </cell>
          <cell r="J438">
            <v>0.90177457850380649</v>
          </cell>
          <cell r="K438">
            <v>0.90177500977602187</v>
          </cell>
        </row>
        <row r="439">
          <cell r="B439" t="str">
            <v>HPLBIO</v>
          </cell>
          <cell r="C439" t="str">
            <v>VAR_fin</v>
          </cell>
          <cell r="D439" t="str">
            <v>EBIO</v>
          </cell>
          <cell r="I439">
            <v>1.1839506350858728</v>
          </cell>
          <cell r="J439">
            <v>1.1839503707797432</v>
          </cell>
          <cell r="K439">
            <v>1.1839509370020684</v>
          </cell>
        </row>
        <row r="440">
          <cell r="B440" t="str">
            <v>HPLBIO</v>
          </cell>
          <cell r="C440" t="str">
            <v>VAR_ncap</v>
          </cell>
          <cell r="D440" t="str">
            <v>-</v>
          </cell>
          <cell r="I440">
            <v>5.1449392417667897E-2</v>
          </cell>
          <cell r="J440">
            <v>3.7348830020645701E-6</v>
          </cell>
          <cell r="K440">
            <v>5.7017579256748198E-2</v>
          </cell>
        </row>
        <row r="441">
          <cell r="B441" t="str">
            <v>HPLBIO</v>
          </cell>
          <cell r="C441" t="str">
            <v>VAR_cap</v>
          </cell>
          <cell r="D441" t="str">
            <v>-</v>
          </cell>
          <cell r="I441">
            <v>0.11438081320711144</v>
          </cell>
          <cell r="J441">
            <v>0.11438122447141556</v>
          </cell>
          <cell r="K441">
            <v>0.1143816975689759</v>
          </cell>
        </row>
        <row r="442">
          <cell r="B442" t="str">
            <v>CHPGFC</v>
          </cell>
          <cell r="C442" t="str">
            <v>VAR_fout</v>
          </cell>
          <cell r="D442" t="str">
            <v>ELC35</v>
          </cell>
          <cell r="I442"/>
          <cell r="J442">
            <v>0.35628257758543935</v>
          </cell>
          <cell r="K442">
            <v>1.6293865241414898</v>
          </cell>
        </row>
        <row r="443">
          <cell r="B443" t="str">
            <v>CHPGFC</v>
          </cell>
          <cell r="C443" t="str">
            <v>VAR_fout</v>
          </cell>
          <cell r="D443" t="str">
            <v>LTH</v>
          </cell>
          <cell r="I443"/>
          <cell r="J443">
            <v>0.45426028642143501</v>
          </cell>
          <cell r="K443">
            <v>2.1589371444874743</v>
          </cell>
        </row>
        <row r="444">
          <cell r="B444" t="str">
            <v>CHPGFC</v>
          </cell>
          <cell r="C444" t="str">
            <v>VAR_fout</v>
          </cell>
          <cell r="D444" t="str">
            <v>CO2_E</v>
          </cell>
          <cell r="I444"/>
          <cell r="J444">
            <v>50.235843439546898</v>
          </cell>
          <cell r="K444">
            <v>229.74349990395001</v>
          </cell>
        </row>
        <row r="445">
          <cell r="B445" t="str">
            <v>CHPGFC</v>
          </cell>
          <cell r="C445" t="str">
            <v>VAR_fin</v>
          </cell>
          <cell r="D445" t="str">
            <v>ENGA</v>
          </cell>
          <cell r="I445"/>
          <cell r="J445">
            <v>0.89070644396359855</v>
          </cell>
          <cell r="K445">
            <v>4.0734663103537292</v>
          </cell>
        </row>
        <row r="446">
          <cell r="B446" t="str">
            <v>CHPGFC</v>
          </cell>
          <cell r="C446" t="str">
            <v>VAR_ncap</v>
          </cell>
          <cell r="D446" t="str">
            <v>-</v>
          </cell>
          <cell r="I446"/>
          <cell r="J446">
            <v>1.3291706745327699E-2</v>
          </cell>
          <cell r="K446">
            <v>4.9044700053851198E-2</v>
          </cell>
        </row>
        <row r="447">
          <cell r="B447" t="str">
            <v>CHPGFC</v>
          </cell>
          <cell r="C447" t="str">
            <v>VAR_cap</v>
          </cell>
          <cell r="D447" t="str">
            <v>-</v>
          </cell>
          <cell r="J447">
            <v>1.3291706745327699E-2</v>
          </cell>
          <cell r="K447">
            <v>6.2336394734187658E-2</v>
          </cell>
        </row>
        <row r="448">
          <cell r="B448" t="str">
            <v>G-INTC5</v>
          </cell>
          <cell r="C448" t="str">
            <v>VAR_fout</v>
          </cell>
          <cell r="D448" t="str">
            <v>ELC5</v>
          </cell>
          <cell r="I448">
            <v>114.93031066367823</v>
          </cell>
          <cell r="J448">
            <v>152.87424217234806</v>
          </cell>
          <cell r="K448">
            <v>152.85957903190987</v>
          </cell>
        </row>
        <row r="449">
          <cell r="B449" t="str">
            <v>G-INTC5</v>
          </cell>
          <cell r="C449" t="str">
            <v>VAR_fout</v>
          </cell>
          <cell r="D449" t="str">
            <v>ELC13</v>
          </cell>
          <cell r="I449">
            <v>5.3168591360572965E-4</v>
          </cell>
          <cell r="J449">
            <v>3.1099759863768313E-4</v>
          </cell>
          <cell r="K449">
            <v>5.5457792463926139E-2</v>
          </cell>
        </row>
        <row r="450">
          <cell r="B450" t="str">
            <v>G-INTC5</v>
          </cell>
          <cell r="C450" t="str">
            <v>VAR_fin</v>
          </cell>
          <cell r="D450" t="str">
            <v>ELC35</v>
          </cell>
          <cell r="I450">
            <v>119.24217519063775</v>
          </cell>
          <cell r="J450">
            <v>158.04156798945286</v>
          </cell>
          <cell r="K450">
            <v>156.95987041529077</v>
          </cell>
        </row>
        <row r="451">
          <cell r="B451" t="str">
            <v>G-INTC5</v>
          </cell>
          <cell r="C451" t="str">
            <v>VAR_ncap</v>
          </cell>
          <cell r="D451" t="str">
            <v>-</v>
          </cell>
          <cell r="I451">
            <v>2.67514716064922E-7</v>
          </cell>
          <cell r="J451">
            <v>4.0258702190980201E-7</v>
          </cell>
          <cell r="K451">
            <v>1.2711733210969699E-6</v>
          </cell>
        </row>
        <row r="452">
          <cell r="B452" t="str">
            <v>G-INTC5</v>
          </cell>
          <cell r="C452" t="str">
            <v>VAR_cap</v>
          </cell>
          <cell r="D452" t="str">
            <v>-</v>
          </cell>
          <cell r="I452">
            <v>12.649264205071736</v>
          </cell>
          <cell r="J452">
            <v>12.649264328799783</v>
          </cell>
          <cell r="K452">
            <v>12.649265119232695</v>
          </cell>
        </row>
        <row r="453">
          <cell r="B453" t="str">
            <v>D-SLFO</v>
          </cell>
          <cell r="C453" t="str">
            <v>VAR_fout</v>
          </cell>
          <cell r="D453" t="str">
            <v>CO2</v>
          </cell>
          <cell r="I453">
            <v>1128.4642220683199</v>
          </cell>
          <cell r="J453">
            <v>941.85746930757205</v>
          </cell>
          <cell r="K453">
            <v>433.03770897021002</v>
          </cell>
        </row>
        <row r="454">
          <cell r="B454" t="str">
            <v>D-SLFO</v>
          </cell>
          <cell r="C454" t="str">
            <v>VAR_fout</v>
          </cell>
          <cell r="D454" t="str">
            <v>SLFO</v>
          </cell>
          <cell r="I454">
            <v>15.055951187576499</v>
          </cell>
          <cell r="J454">
            <v>12.566222681069984</v>
          </cell>
          <cell r="K454">
            <v>5.7775808550211138</v>
          </cell>
        </row>
        <row r="455">
          <cell r="B455" t="str">
            <v>D-SLFO</v>
          </cell>
          <cell r="C455" t="str">
            <v>VAR_fin</v>
          </cell>
          <cell r="D455" t="str">
            <v>LFO</v>
          </cell>
          <cell r="I455">
            <v>15.31159053009933</v>
          </cell>
          <cell r="J455">
            <v>12.779612880699764</v>
          </cell>
          <cell r="K455">
            <v>5.8756812614682516</v>
          </cell>
        </row>
        <row r="456">
          <cell r="B456" t="str">
            <v>D-SLFO</v>
          </cell>
          <cell r="C456" t="str">
            <v>VAR_fin</v>
          </cell>
          <cell r="D456" t="str">
            <v>BDS</v>
          </cell>
          <cell r="I456">
            <v>8.3211658992219761E-5</v>
          </cell>
          <cell r="J456">
            <v>4.5029903094888055E-5</v>
          </cell>
          <cell r="K456">
            <v>3.0782229415791002E-5</v>
          </cell>
        </row>
        <row r="457">
          <cell r="B457" t="str">
            <v>D-RCOA</v>
          </cell>
          <cell r="C457" t="str">
            <v>VAR_fout</v>
          </cell>
          <cell r="D457" t="str">
            <v>CO2</v>
          </cell>
          <cell r="I457">
            <v>2.10632520971883E-2</v>
          </cell>
        </row>
        <row r="458">
          <cell r="B458" t="str">
            <v>D-RCOA</v>
          </cell>
          <cell r="C458" t="str">
            <v>VAR_fout</v>
          </cell>
          <cell r="D458" t="str">
            <v>RCOA</v>
          </cell>
          <cell r="I458">
            <v>2.272195479739837E-4</v>
          </cell>
        </row>
        <row r="459">
          <cell r="B459" t="str">
            <v>D-RCOA</v>
          </cell>
          <cell r="C459" t="str">
            <v>VAR_fin</v>
          </cell>
          <cell r="D459" t="str">
            <v>COA</v>
          </cell>
          <cell r="I459">
            <v>2.272195479739837E-4</v>
          </cell>
        </row>
        <row r="460">
          <cell r="B460" t="str">
            <v>EHYD-RUN00</v>
          </cell>
          <cell r="C460" t="str">
            <v>VAR_fout</v>
          </cell>
          <cell r="D460" t="str">
            <v>ELC13</v>
          </cell>
          <cell r="I460">
            <v>51.106299650575586</v>
          </cell>
          <cell r="J460">
            <v>50.013152792975006</v>
          </cell>
          <cell r="K460">
            <v>47.827219344916308</v>
          </cell>
        </row>
        <row r="461">
          <cell r="B461" t="str">
            <v>EHYD-RUN00</v>
          </cell>
          <cell r="C461" t="str">
            <v>VAR_fin</v>
          </cell>
          <cell r="D461" t="str">
            <v>HYDR</v>
          </cell>
          <cell r="I461">
            <v>51.106299650575586</v>
          </cell>
          <cell r="J461">
            <v>50.013152792975006</v>
          </cell>
          <cell r="K461">
            <v>47.827219344916308</v>
          </cell>
        </row>
        <row r="462">
          <cell r="B462" t="str">
            <v>EHYD-RUN00</v>
          </cell>
          <cell r="C462" t="str">
            <v>VAR_cap</v>
          </cell>
          <cell r="D462" t="str">
            <v>-</v>
          </cell>
          <cell r="I462">
            <v>3.9647700000000001</v>
          </cell>
          <cell r="J462">
            <v>3.9647700000000001</v>
          </cell>
          <cell r="K462">
            <v>3.9647700000000001</v>
          </cell>
        </row>
        <row r="463">
          <cell r="B463" t="str">
            <v>HPLELCHP</v>
          </cell>
          <cell r="C463" t="str">
            <v>VAR_fout</v>
          </cell>
          <cell r="D463" t="str">
            <v>LTH</v>
          </cell>
          <cell r="I463">
            <v>5.5625712542849008</v>
          </cell>
          <cell r="J463">
            <v>5.8463184302332794</v>
          </cell>
          <cell r="K463">
            <v>6.4579731448823408</v>
          </cell>
        </row>
        <row r="464">
          <cell r="B464" t="str">
            <v>HPLELCHP</v>
          </cell>
          <cell r="C464" t="str">
            <v>VAR_fin</v>
          </cell>
          <cell r="D464" t="str">
            <v>ELC35</v>
          </cell>
          <cell r="I464">
            <v>1.8541904180949695</v>
          </cell>
          <cell r="J464">
            <v>1.9487728100777608</v>
          </cell>
          <cell r="K464">
            <v>2.1526577149607795</v>
          </cell>
        </row>
        <row r="465">
          <cell r="B465" t="str">
            <v>HPLELCHP</v>
          </cell>
          <cell r="C465" t="str">
            <v>VAR_fin</v>
          </cell>
          <cell r="D465" t="str">
            <v>WWTPCC</v>
          </cell>
          <cell r="I465">
            <v>11.1251425085698</v>
          </cell>
          <cell r="J465">
            <v>11.6926368604666</v>
          </cell>
          <cell r="K465">
            <v>12.915946289764699</v>
          </cell>
        </row>
        <row r="466">
          <cell r="B466" t="str">
            <v>HPLELCHP</v>
          </cell>
          <cell r="C466" t="str">
            <v>VAR_ncap</v>
          </cell>
          <cell r="D466" t="str">
            <v>-</v>
          </cell>
          <cell r="I466">
            <v>1.6630419018095401E-2</v>
          </cell>
          <cell r="J466">
            <v>0.16238664795601801</v>
          </cell>
          <cell r="K466">
            <v>0.220477967843311</v>
          </cell>
        </row>
        <row r="467">
          <cell r="B467" t="str">
            <v>HPLELCHP</v>
          </cell>
          <cell r="C467" t="str">
            <v>VAR_cap</v>
          </cell>
          <cell r="D467" t="str">
            <v>-</v>
          </cell>
          <cell r="I467">
            <v>0.34252145623013847</v>
          </cell>
          <cell r="J467">
            <v>0.35999782136757263</v>
          </cell>
          <cell r="K467">
            <v>0.40022750369808946</v>
          </cell>
        </row>
        <row r="468">
          <cell r="B468" t="str">
            <v>D-ITOT_LTH</v>
          </cell>
          <cell r="C468" t="str">
            <v>VAR_fout</v>
          </cell>
          <cell r="D468" t="str">
            <v>ITOT_LTH_DH</v>
          </cell>
          <cell r="I468">
            <v>7.6289368308712273</v>
          </cell>
          <cell r="J468">
            <v>8.0823640464132591</v>
          </cell>
          <cell r="K468">
            <v>8.9203092303424452</v>
          </cell>
        </row>
        <row r="469">
          <cell r="B469" t="str">
            <v>D-ITOT_LTH</v>
          </cell>
          <cell r="C469" t="str">
            <v>VAR_fin</v>
          </cell>
          <cell r="D469" t="str">
            <v>LTH</v>
          </cell>
          <cell r="I469">
            <v>8.2772944626886371</v>
          </cell>
          <cell r="J469">
            <v>8.763508858358021</v>
          </cell>
          <cell r="K469">
            <v>9.6594091486519158</v>
          </cell>
        </row>
        <row r="470">
          <cell r="B470" t="str">
            <v>D-ITOT_LTH</v>
          </cell>
          <cell r="C470" t="str">
            <v>VAR_ncap</v>
          </cell>
          <cell r="D470" t="str">
            <v>-</v>
          </cell>
          <cell r="I470">
            <v>1.2481902199761601E-8</v>
          </cell>
          <cell r="J470">
            <v>1.17235683106557E-8</v>
          </cell>
          <cell r="K470">
            <v>1.7375034011158401E-8</v>
          </cell>
        </row>
        <row r="471">
          <cell r="B471" t="str">
            <v>D-ITOT_LTH</v>
          </cell>
          <cell r="C471" t="str">
            <v>VAR_cap</v>
          </cell>
          <cell r="D471" t="str">
            <v>-</v>
          </cell>
          <cell r="I471">
            <v>0.79547233361671998</v>
          </cell>
          <cell r="J471">
            <v>0.79547234534028799</v>
          </cell>
          <cell r="K471">
            <v>0.79547236271532196</v>
          </cell>
        </row>
        <row r="472">
          <cell r="B472" t="str">
            <v>D-IH2</v>
          </cell>
          <cell r="C472" t="str">
            <v>VAR_fout</v>
          </cell>
          <cell r="D472" t="str">
            <v>IH2</v>
          </cell>
          <cell r="I472">
            <v>3.8186534065827427E-4</v>
          </cell>
          <cell r="J472">
            <v>6.3992707374276314E-3</v>
          </cell>
          <cell r="K472">
            <v>8.9921598091534216E-2</v>
          </cell>
        </row>
        <row r="473">
          <cell r="B473" t="str">
            <v>D-IH2</v>
          </cell>
          <cell r="C473" t="str">
            <v>VAR_fin</v>
          </cell>
          <cell r="D473" t="str">
            <v>H2</v>
          </cell>
          <cell r="I473">
            <v>3.8477453899416945E-4</v>
          </cell>
          <cell r="J473">
            <v>6.4480228649398414E-3</v>
          </cell>
          <cell r="K473">
            <v>9.0606655717025919E-2</v>
          </cell>
        </row>
        <row r="474">
          <cell r="B474" t="str">
            <v>D-IH2</v>
          </cell>
          <cell r="C474" t="str">
            <v>VAR_ncap</v>
          </cell>
          <cell r="D474" t="str">
            <v>-</v>
          </cell>
          <cell r="I474">
            <v>3.6336330975312003E-5</v>
          </cell>
          <cell r="J474">
            <v>1.6307043975510799E-3</v>
          </cell>
          <cell r="K474">
            <v>2.231635871057E-3</v>
          </cell>
        </row>
        <row r="475">
          <cell r="B475" t="str">
            <v>D-IH2</v>
          </cell>
          <cell r="C475" t="str">
            <v>VAR_cap</v>
          </cell>
          <cell r="D475" t="str">
            <v>-</v>
          </cell>
          <cell r="I475">
            <v>6.9000398321669495E-5</v>
          </cell>
          <cell r="J475">
            <v>1.6997047958727501E-3</v>
          </cell>
          <cell r="K475">
            <v>3.9313406669297503E-3</v>
          </cell>
        </row>
        <row r="476">
          <cell r="B476" t="str">
            <v>RHEM-ESOLPV</v>
          </cell>
          <cell r="C476" t="str">
            <v>VAR_fout</v>
          </cell>
          <cell r="D476" t="str">
            <v>RHEM_SOL_ELC</v>
          </cell>
          <cell r="I476">
            <v>2.0338701541884356</v>
          </cell>
          <cell r="J476">
            <v>2.1376184144287826</v>
          </cell>
          <cell r="K476">
            <v>2.3612609623509249</v>
          </cell>
        </row>
        <row r="477">
          <cell r="B477" t="str">
            <v>RHEM-ESOLPV</v>
          </cell>
          <cell r="C477" t="str">
            <v>VAR_fin</v>
          </cell>
          <cell r="D477" t="str">
            <v>SOL</v>
          </cell>
          <cell r="I477">
            <v>2.0338701541884356</v>
          </cell>
          <cell r="J477">
            <v>2.1376184144287826</v>
          </cell>
          <cell r="K477">
            <v>2.3612609623509249</v>
          </cell>
        </row>
        <row r="478">
          <cell r="B478" t="str">
            <v>RHEM-ESOLPV</v>
          </cell>
          <cell r="C478" t="str">
            <v>VAR_fin</v>
          </cell>
          <cell r="D478" t="str">
            <v>SOLPVC</v>
          </cell>
          <cell r="I478">
            <v>2.0338701541884401</v>
          </cell>
          <cell r="J478">
            <v>2.13761841442878</v>
          </cell>
          <cell r="K478">
            <v>2.36126096235092</v>
          </cell>
        </row>
        <row r="479">
          <cell r="B479" t="str">
            <v>RHEM-ESOLPV</v>
          </cell>
          <cell r="C479" t="str">
            <v>VAR_ncap</v>
          </cell>
          <cell r="D479" t="str">
            <v>-</v>
          </cell>
          <cell r="I479">
            <v>0.116903440049703</v>
          </cell>
          <cell r="J479">
            <v>0.25489603325906002</v>
          </cell>
          <cell r="K479">
            <v>0.3326312129649</v>
          </cell>
        </row>
        <row r="480">
          <cell r="B480" t="str">
            <v>RHEM-ESOLPV</v>
          </cell>
          <cell r="C480" t="str">
            <v>VAR_cap</v>
          </cell>
          <cell r="D480" t="str">
            <v>-</v>
          </cell>
          <cell r="I480">
            <v>0.58630615148691001</v>
          </cell>
          <cell r="J480">
            <v>0.61621378625045997</v>
          </cell>
          <cell r="K480">
            <v>0.68068297716855797</v>
          </cell>
        </row>
        <row r="481">
          <cell r="B481" t="str">
            <v>HPLNUC</v>
          </cell>
          <cell r="C481" t="str">
            <v>VAR_fout</v>
          </cell>
          <cell r="D481" t="str">
            <v>LTH</v>
          </cell>
          <cell r="I481">
            <v>0.65014165175872896</v>
          </cell>
        </row>
        <row r="482">
          <cell r="B482" t="str">
            <v>HPLNUC</v>
          </cell>
          <cell r="C482" t="str">
            <v>VAR_fin</v>
          </cell>
          <cell r="D482" t="str">
            <v>URN</v>
          </cell>
          <cell r="I482">
            <v>0.65014165175872896</v>
          </cell>
        </row>
        <row r="483">
          <cell r="B483" t="str">
            <v>HPLNUC</v>
          </cell>
          <cell r="C483" t="str">
            <v>VAR_cap</v>
          </cell>
          <cell r="D483" t="str">
            <v>-</v>
          </cell>
          <cell r="I483">
            <v>8.85558611937695E-2</v>
          </cell>
          <cell r="J483">
            <v>1.56851844506808E-2</v>
          </cell>
        </row>
        <row r="484">
          <cell r="B484" t="str">
            <v>ITOT-CHPWODCCS</v>
          </cell>
          <cell r="C484" t="str">
            <v>VAR_fin</v>
          </cell>
          <cell r="D484" t="str">
            <v>IWOD</v>
          </cell>
          <cell r="J484">
            <v>3.9582718354330794E-5</v>
          </cell>
          <cell r="K484">
            <v>2.594965766905049E-5</v>
          </cell>
        </row>
        <row r="485">
          <cell r="B485" t="str">
            <v>SUP_WODBIO</v>
          </cell>
          <cell r="C485" t="str">
            <v>VAR_fout</v>
          </cell>
          <cell r="D485" t="str">
            <v>ELC35</v>
          </cell>
          <cell r="I485">
            <v>1.1243956347967364E-6</v>
          </cell>
          <cell r="J485">
            <v>1.2818553733756663E-6</v>
          </cell>
          <cell r="K485">
            <v>1.5250538834662168E-6</v>
          </cell>
        </row>
        <row r="486">
          <cell r="B486" t="str">
            <v>SUP_WODBIO</v>
          </cell>
          <cell r="C486" t="str">
            <v>VAR_fout</v>
          </cell>
          <cell r="D486" t="str">
            <v>BIO</v>
          </cell>
          <cell r="I486">
            <v>5.1433609125508436E-5</v>
          </cell>
          <cell r="J486">
            <v>5.3378627888692797E-5</v>
          </cell>
          <cell r="K486">
            <v>5.5121587204061772E-5</v>
          </cell>
        </row>
        <row r="487">
          <cell r="B487" t="str">
            <v>SUP_WODBIO</v>
          </cell>
          <cell r="C487" t="str">
            <v>VAR_fout</v>
          </cell>
          <cell r="D487" t="str">
            <v>LTH</v>
          </cell>
          <cell r="I487">
            <v>6.1720330950610226E-6</v>
          </cell>
          <cell r="J487">
            <v>6.4054353466431367E-6</v>
          </cell>
          <cell r="K487">
            <v>6.3452933188541113E-6</v>
          </cell>
        </row>
        <row r="488">
          <cell r="B488" t="str">
            <v>SUP_WODBIO</v>
          </cell>
          <cell r="C488" t="str">
            <v>VAR_fin</v>
          </cell>
          <cell r="D488" t="str">
            <v>CWOD</v>
          </cell>
          <cell r="I488">
            <v>6.9435372319436486E-5</v>
          </cell>
          <cell r="J488">
            <v>7.2061147649735279E-5</v>
          </cell>
          <cell r="K488">
            <v>7.4414142725483392E-5</v>
          </cell>
        </row>
        <row r="489">
          <cell r="B489" t="str">
            <v>SUP_WODBIO</v>
          </cell>
          <cell r="C489" t="str">
            <v>VAR_ncap</v>
          </cell>
          <cell r="D489" t="str">
            <v>-</v>
          </cell>
          <cell r="I489">
            <v>1.9159387299312902E-6</v>
          </cell>
          <cell r="J489">
            <v>1.2124971335922401E-6</v>
          </cell>
          <cell r="K489">
            <v>1.164027874111E-6</v>
          </cell>
        </row>
        <row r="490">
          <cell r="B490" t="str">
            <v>SUP_WODBIO</v>
          </cell>
          <cell r="C490" t="str">
            <v>VAR_cap</v>
          </cell>
          <cell r="D490" t="str">
            <v>-</v>
          </cell>
          <cell r="I490">
            <v>6.6995648693666218E-6</v>
          </cell>
          <cell r="J490">
            <v>5.6412580986646201E-6</v>
          </cell>
          <cell r="K490">
            <v>3.869080131379303E-6</v>
          </cell>
        </row>
        <row r="491">
          <cell r="B491" t="str">
            <v>D-RLFO</v>
          </cell>
          <cell r="C491" t="str">
            <v>VAR_fout</v>
          </cell>
          <cell r="D491" t="str">
            <v>CO2</v>
          </cell>
          <cell r="I491">
            <v>1791.27976693451</v>
          </cell>
          <cell r="J491">
            <v>1390.3912887506499</v>
          </cell>
          <cell r="K491">
            <v>503.79909729506801</v>
          </cell>
        </row>
        <row r="492">
          <cell r="B492" t="str">
            <v>D-RLFO</v>
          </cell>
          <cell r="C492" t="str">
            <v>VAR_fout</v>
          </cell>
          <cell r="D492" t="str">
            <v>RLFO</v>
          </cell>
          <cell r="I492">
            <v>23.899176990923582</v>
          </cell>
          <cell r="J492">
            <v>18.550521140827666</v>
          </cell>
          <cell r="K492">
            <v>6.7216728815124771</v>
          </cell>
        </row>
        <row r="493">
          <cell r="B493" t="str">
            <v>D-RLFO</v>
          </cell>
          <cell r="C493" t="str">
            <v>VAR_fin</v>
          </cell>
          <cell r="D493" t="str">
            <v>LFO</v>
          </cell>
          <cell r="I493">
            <v>24.305017190427467</v>
          </cell>
          <cell r="J493">
            <v>18.865553443021035</v>
          </cell>
          <cell r="K493">
            <v>6.8358086471515254</v>
          </cell>
        </row>
        <row r="494">
          <cell r="B494" t="str">
            <v>D-RLFO</v>
          </cell>
          <cell r="C494" t="str">
            <v>VAR_fin</v>
          </cell>
          <cell r="D494" t="str">
            <v>BDS</v>
          </cell>
          <cell r="I494">
            <v>8.32897816963781E-5</v>
          </cell>
          <cell r="J494">
            <v>4.5183021248399E-5</v>
          </cell>
          <cell r="K494">
            <v>3.0827841701648872E-5</v>
          </cell>
        </row>
        <row r="495">
          <cell r="B495" t="str">
            <v>G-INTC-EXP00-IT</v>
          </cell>
          <cell r="C495" t="str">
            <v>VAR_fout</v>
          </cell>
          <cell r="D495" t="str">
            <v>ELC_E-IT</v>
          </cell>
          <cell r="I495">
            <v>39.58609780924624</v>
          </cell>
          <cell r="J495">
            <v>19.724932033269074</v>
          </cell>
          <cell r="K495">
            <v>13.696094637079083</v>
          </cell>
        </row>
        <row r="496">
          <cell r="B496" t="str">
            <v>G-INTC-EXP00-IT</v>
          </cell>
          <cell r="C496" t="str">
            <v>VAR_fin</v>
          </cell>
          <cell r="D496" t="str">
            <v>ELC</v>
          </cell>
          <cell r="I496">
            <v>39.58609780924624</v>
          </cell>
          <cell r="J496">
            <v>19.724932033269074</v>
          </cell>
          <cell r="K496">
            <v>13.696094637079083</v>
          </cell>
        </row>
        <row r="497">
          <cell r="B497" t="str">
            <v>G-INTC-EXP00-IT</v>
          </cell>
          <cell r="C497" t="str">
            <v>VAR_ncap</v>
          </cell>
          <cell r="D497" t="str">
            <v>-</v>
          </cell>
          <cell r="I497">
            <v>1.9631548120061199E-7</v>
          </cell>
          <cell r="J497">
            <v>2.9072020388141898E-7</v>
          </cell>
          <cell r="K497">
            <v>4.4311948456691502E-7</v>
          </cell>
        </row>
        <row r="498">
          <cell r="B498" t="str">
            <v>G-INTC-EXP00-IT</v>
          </cell>
          <cell r="C498" t="str">
            <v>VAR_cap</v>
          </cell>
          <cell r="D498" t="str">
            <v>-</v>
          </cell>
          <cell r="I498">
            <v>3.7500003464306984</v>
          </cell>
          <cell r="J498">
            <v>2.4000001247367742</v>
          </cell>
          <cell r="K498">
            <v>2.4000001387892871</v>
          </cell>
        </row>
        <row r="499">
          <cell r="B499" t="str">
            <v>EWOD-CCS</v>
          </cell>
          <cell r="C499" t="str">
            <v>VAR_fin</v>
          </cell>
          <cell r="D499" t="str">
            <v>EWOD</v>
          </cell>
          <cell r="J499">
            <v>3.9606403211395743E-5</v>
          </cell>
          <cell r="K499">
            <v>2.5985916530008747E-5</v>
          </cell>
        </row>
        <row r="500">
          <cell r="B500" t="str">
            <v>EOIL-ENG</v>
          </cell>
          <cell r="C500" t="str">
            <v>VAR_fout</v>
          </cell>
          <cell r="D500" t="str">
            <v>ELC35</v>
          </cell>
          <cell r="I500">
            <v>3.0282203709429943E-4</v>
          </cell>
          <cell r="J500">
            <v>4.6540735740193805E-3</v>
          </cell>
          <cell r="K500">
            <v>2.054623491649222E-3</v>
          </cell>
        </row>
        <row r="501">
          <cell r="B501" t="str">
            <v>EOIL-ENG</v>
          </cell>
          <cell r="C501" t="str">
            <v>VAR_fout</v>
          </cell>
          <cell r="D501" t="str">
            <v>CO2_E</v>
          </cell>
          <cell r="I501">
            <v>7.4778165748235398E-2</v>
          </cell>
          <cell r="J501">
            <v>1.0807081351396</v>
          </cell>
          <cell r="K501">
            <v>0.477440297847605</v>
          </cell>
        </row>
        <row r="502">
          <cell r="B502" t="str">
            <v>EOIL-ENG</v>
          </cell>
          <cell r="C502" t="str">
            <v>VAR_fin</v>
          </cell>
          <cell r="D502" t="str">
            <v>ELFO</v>
          </cell>
          <cell r="I502">
            <v>1.0146291146300595E-3</v>
          </cell>
          <cell r="J502">
            <v>1.4663611060238864E-2</v>
          </cell>
          <cell r="K502">
            <v>6.4781587224912573E-3</v>
          </cell>
        </row>
        <row r="503">
          <cell r="B503" t="str">
            <v>EOIL-ENG</v>
          </cell>
          <cell r="C503" t="str">
            <v>VAR_ncap</v>
          </cell>
          <cell r="D503" t="str">
            <v>-</v>
          </cell>
          <cell r="I503">
            <v>2.45215082912041E-2</v>
          </cell>
          <cell r="J503">
            <v>2.2881945282376599E-7</v>
          </cell>
          <cell r="K503">
            <v>3.1540950870875699E-7</v>
          </cell>
        </row>
        <row r="504">
          <cell r="B504" t="str">
            <v>EOIL-ENG</v>
          </cell>
          <cell r="C504" t="str">
            <v>VAR_cap</v>
          </cell>
          <cell r="D504" t="str">
            <v>-</v>
          </cell>
          <cell r="I504">
            <v>3.2363073455584333E-2</v>
          </cell>
          <cell r="J504">
            <v>3.2359388062938255E-2</v>
          </cell>
          <cell r="K504">
            <v>8.2636468994773012E-3</v>
          </cell>
        </row>
        <row r="505">
          <cell r="B505" t="str">
            <v>D-SWOD</v>
          </cell>
          <cell r="C505" t="str">
            <v>VAR_fout</v>
          </cell>
          <cell r="D505" t="str">
            <v>SWOD</v>
          </cell>
          <cell r="I505">
            <v>9.9935307873242962</v>
          </cell>
          <cell r="J505">
            <v>8.9777860027675569</v>
          </cell>
          <cell r="K505">
            <v>7.5349721042744253</v>
          </cell>
        </row>
        <row r="506">
          <cell r="B506" t="str">
            <v>D-SWOD</v>
          </cell>
          <cell r="C506" t="str">
            <v>VAR_fin</v>
          </cell>
          <cell r="D506" t="str">
            <v>WOD</v>
          </cell>
          <cell r="I506">
            <v>9.9935307873242962</v>
          </cell>
          <cell r="J506">
            <v>8.9777860027675569</v>
          </cell>
          <cell r="K506">
            <v>7.5349721042744253</v>
          </cell>
        </row>
        <row r="507">
          <cell r="B507" t="str">
            <v>SCOM-CHPWOD</v>
          </cell>
          <cell r="C507" t="str">
            <v>VAR_fout</v>
          </cell>
          <cell r="D507" t="str">
            <v>SCOM_KEV_WOD_ELC_CHP</v>
          </cell>
          <cell r="I507">
            <v>2.8544874462366833E-4</v>
          </cell>
          <cell r="J507">
            <v>2.1241179113913182E-4</v>
          </cell>
          <cell r="K507">
            <v>7.3237208770299066E-5</v>
          </cell>
        </row>
        <row r="508">
          <cell r="B508" t="str">
            <v>SCOM-CHPWOD</v>
          </cell>
          <cell r="C508" t="str">
            <v>VAR_fout</v>
          </cell>
          <cell r="D508" t="str">
            <v>SCOM_LTH_CHPWOD</v>
          </cell>
          <cell r="I508">
            <v>4.463633757274662E-4</v>
          </cell>
          <cell r="J508">
            <v>3.248374962098515E-4</v>
          </cell>
          <cell r="K508">
            <v>1.0755587618051933E-4</v>
          </cell>
        </row>
        <row r="509">
          <cell r="B509" t="str">
            <v>SCOM-CHPWOD</v>
          </cell>
          <cell r="C509" t="str">
            <v>VAR_fin</v>
          </cell>
          <cell r="D509" t="str">
            <v>SWOD</v>
          </cell>
          <cell r="I509">
            <v>9.5475997561367894E-4</v>
          </cell>
          <cell r="J509">
            <v>6.980714749129966E-4</v>
          </cell>
          <cell r="K509">
            <v>2.5470703911844894E-4</v>
          </cell>
        </row>
        <row r="510">
          <cell r="B510" t="str">
            <v>SCOM-CHPWOD</v>
          </cell>
          <cell r="C510" t="str">
            <v>VAR_ncap</v>
          </cell>
          <cell r="D510" t="str">
            <v>-</v>
          </cell>
          <cell r="I510">
            <v>9.1447713912863007E-6</v>
          </cell>
          <cell r="J510">
            <v>2.23880465538362E-7</v>
          </cell>
          <cell r="K510">
            <v>5.1087095040301803E-6</v>
          </cell>
        </row>
        <row r="511">
          <cell r="B511" t="str">
            <v>SCOM-CHPWOD</v>
          </cell>
          <cell r="C511" t="str">
            <v>VAR_cap</v>
          </cell>
          <cell r="D511" t="str">
            <v>-</v>
          </cell>
          <cell r="I511">
            <v>2.6986779436843707E-5</v>
          </cell>
          <cell r="J511">
            <v>2.1537594618994113E-5</v>
          </cell>
          <cell r="K511">
            <v>9.1202606516805209E-6</v>
          </cell>
        </row>
        <row r="512">
          <cell r="B512" t="str">
            <v>ENUC_BMGL</v>
          </cell>
          <cell r="C512" t="str">
            <v>VAR_fout</v>
          </cell>
          <cell r="D512" t="str">
            <v>ELC</v>
          </cell>
          <cell r="I512">
            <v>32.820799817819307</v>
          </cell>
          <cell r="J512">
            <v>32.820801747702752</v>
          </cell>
        </row>
        <row r="513">
          <cell r="B513" t="str">
            <v>ENUC_BMGL</v>
          </cell>
          <cell r="C513" t="str">
            <v>VAR_fin</v>
          </cell>
          <cell r="D513" t="str">
            <v>URN</v>
          </cell>
          <cell r="I513">
            <v>98.945498857439475</v>
          </cell>
          <cell r="J513">
            <v>98.945504675496295</v>
          </cell>
        </row>
        <row r="514">
          <cell r="B514" t="str">
            <v>ENUC_BMGL</v>
          </cell>
          <cell r="C514" t="str">
            <v>VAR_cap</v>
          </cell>
          <cell r="D514" t="str">
            <v>-</v>
          </cell>
          <cell r="I514">
            <v>1.22</v>
          </cell>
          <cell r="J514">
            <v>1.2200000600932546</v>
          </cell>
        </row>
        <row r="515">
          <cell r="B515" t="str">
            <v>ENGA-GTOC</v>
          </cell>
          <cell r="C515" t="str">
            <v>VAR_fout</v>
          </cell>
          <cell r="D515" t="str">
            <v>ELC13</v>
          </cell>
          <cell r="I515">
            <v>8.0866134651143295E-4</v>
          </cell>
          <cell r="J515">
            <v>9.802744557376457E-4</v>
          </cell>
          <cell r="K515">
            <v>1.0364866482240375E-3</v>
          </cell>
        </row>
        <row r="516">
          <cell r="B516" t="str">
            <v>ENGA-GTOC</v>
          </cell>
          <cell r="C516" t="str">
            <v>VAR_fout</v>
          </cell>
          <cell r="D516" t="str">
            <v>CO2_E</v>
          </cell>
          <cell r="I516">
            <v>0.114826002288669</v>
          </cell>
          <cell r="J516">
            <v>0.14278544064225299</v>
          </cell>
          <cell r="K516">
            <v>0.13688562720619299</v>
          </cell>
        </row>
        <row r="517">
          <cell r="B517" t="str">
            <v>ENGA-GTOC</v>
          </cell>
          <cell r="C517" t="str">
            <v>VAR_fin</v>
          </cell>
          <cell r="D517" t="str">
            <v>ENGA</v>
          </cell>
          <cell r="I517">
            <v>2.0359220263948432E-3</v>
          </cell>
          <cell r="J517">
            <v>2.5316567489761122E-3</v>
          </cell>
          <cell r="K517">
            <v>2.427050127769375E-3</v>
          </cell>
        </row>
        <row r="518">
          <cell r="B518" t="str">
            <v>ENGA-GTOC</v>
          </cell>
          <cell r="C518" t="str">
            <v>VAR_fin</v>
          </cell>
          <cell r="D518" t="str">
            <v>GTC</v>
          </cell>
          <cell r="I518">
            <v>7.4252666710879504E-5</v>
          </cell>
          <cell r="J518">
            <v>3.0803630069673328E-4</v>
          </cell>
          <cell r="K518">
            <v>3.0309727276100844E-4</v>
          </cell>
        </row>
        <row r="519">
          <cell r="B519" t="str">
            <v>ENGA-GTOC</v>
          </cell>
          <cell r="C519" t="str">
            <v>VAR_ncap</v>
          </cell>
          <cell r="D519" t="str">
            <v>-</v>
          </cell>
          <cell r="I519">
            <v>3.0833536102688902E-4</v>
          </cell>
          <cell r="J519">
            <v>1.4745485761976099E-7</v>
          </cell>
          <cell r="K519">
            <v>8.9260879682409294E-8</v>
          </cell>
        </row>
        <row r="520">
          <cell r="B520" t="str">
            <v>ENGA-GTOC</v>
          </cell>
          <cell r="C520" t="str">
            <v>VAR_cap</v>
          </cell>
          <cell r="D520" t="str">
            <v>-</v>
          </cell>
          <cell r="I520">
            <v>7.4252666710879504E-5</v>
          </cell>
          <cell r="J520">
            <v>3.0803630069673252E-4</v>
          </cell>
          <cell r="K520">
            <v>3.0309727276100839E-4</v>
          </cell>
        </row>
        <row r="521">
          <cell r="B521" t="str">
            <v>D-RWOD</v>
          </cell>
          <cell r="C521" t="str">
            <v>VAR_fout</v>
          </cell>
          <cell r="D521" t="str">
            <v>RWOD</v>
          </cell>
          <cell r="I521">
            <v>15.258030649112641</v>
          </cell>
          <cell r="J521">
            <v>13.937782829728226</v>
          </cell>
          <cell r="K521">
            <v>11.1533788104681</v>
          </cell>
        </row>
        <row r="522">
          <cell r="B522" t="str">
            <v>D-RWOD</v>
          </cell>
          <cell r="C522" t="str">
            <v>VAR_fin</v>
          </cell>
          <cell r="D522" t="str">
            <v>WOD</v>
          </cell>
          <cell r="I522">
            <v>15.258030649112641</v>
          </cell>
          <cell r="J522">
            <v>13.937782829728226</v>
          </cell>
          <cell r="K522">
            <v>11.1533788104681</v>
          </cell>
        </row>
        <row r="523">
          <cell r="B523" t="str">
            <v>SCOM-CHPGFC</v>
          </cell>
          <cell r="C523" t="str">
            <v>VAR_fout</v>
          </cell>
          <cell r="D523" t="str">
            <v>CO2_S</v>
          </cell>
          <cell r="I523">
            <v>3.85778973410296E-2</v>
          </cell>
          <cell r="J523">
            <v>0.28747930628318702</v>
          </cell>
          <cell r="K523">
            <v>664.20724092035005</v>
          </cell>
        </row>
        <row r="524">
          <cell r="B524" t="str">
            <v>SCOM-CHPGFC</v>
          </cell>
          <cell r="C524" t="str">
            <v>VAR_fout</v>
          </cell>
          <cell r="D524" t="str">
            <v>SCOM_NKEV_GAS_ELC_CHP</v>
          </cell>
          <cell r="I524">
            <v>4.1337889061616046E-4</v>
          </cell>
          <cell r="J524">
            <v>3.1088054652984188E-3</v>
          </cell>
          <cell r="K524">
            <v>7.3015685775502055</v>
          </cell>
        </row>
        <row r="525">
          <cell r="B525" t="str">
            <v>SCOM-CHPGFC</v>
          </cell>
          <cell r="C525" t="str">
            <v>VAR_fout</v>
          </cell>
          <cell r="D525" t="str">
            <v>SCOM_LTH_CHPNGA</v>
          </cell>
          <cell r="I525">
            <v>1.2293118377403259E-4</v>
          </cell>
          <cell r="J525">
            <v>9.1732808868386475E-4</v>
          </cell>
          <cell r="K525">
            <v>2.1198101547075012</v>
          </cell>
        </row>
        <row r="526">
          <cell r="B526" t="str">
            <v>SCOM-CHPGFC</v>
          </cell>
          <cell r="C526" t="str">
            <v>VAR_fin</v>
          </cell>
          <cell r="D526" t="str">
            <v>SNGA</v>
          </cell>
          <cell r="I526">
            <v>6.8400527200407053E-4</v>
          </cell>
          <cell r="J526">
            <v>5.0971508206238908E-3</v>
          </cell>
          <cell r="K526">
            <v>11.776724129793454</v>
          </cell>
        </row>
        <row r="527">
          <cell r="B527" t="str">
            <v>SCOM-CHPGFC</v>
          </cell>
          <cell r="C527" t="str">
            <v>VAR_ncap</v>
          </cell>
          <cell r="D527" t="str">
            <v>-</v>
          </cell>
          <cell r="I527">
            <v>1.6495090065864801E-5</v>
          </cell>
          <cell r="J527">
            <v>1.60625967662321E-4</v>
          </cell>
          <cell r="K527">
            <v>0.42839598738219198</v>
          </cell>
        </row>
        <row r="528">
          <cell r="B528" t="str">
            <v>SCOM-CHPGFC</v>
          </cell>
          <cell r="C528" t="str">
            <v>VAR_cap</v>
          </cell>
          <cell r="D528" t="str">
            <v>-</v>
          </cell>
          <cell r="I528">
            <v>2.4349638324129201E-5</v>
          </cell>
          <cell r="J528">
            <v>1.8247711800288433E-4</v>
          </cell>
          <cell r="K528">
            <v>0.42851952993555842</v>
          </cell>
        </row>
        <row r="529">
          <cell r="B529" t="str">
            <v>CHPOIL</v>
          </cell>
          <cell r="C529" t="str">
            <v>VAR_fout</v>
          </cell>
          <cell r="D529" t="str">
            <v>ELC35</v>
          </cell>
          <cell r="I529">
            <v>1.5607899605386101E-4</v>
          </cell>
          <cell r="J529">
            <v>1.3050020571841474E-4</v>
          </cell>
          <cell r="K529">
            <v>7.1910757170873547E-5</v>
          </cell>
        </row>
        <row r="530">
          <cell r="B530" t="str">
            <v>CHPOIL</v>
          </cell>
          <cell r="C530" t="str">
            <v>VAR_fout</v>
          </cell>
          <cell r="D530" t="str">
            <v>LTH</v>
          </cell>
          <cell r="I530">
            <v>8.0269197970557092E-4</v>
          </cell>
          <cell r="J530">
            <v>6.7114391512327579E-4</v>
          </cell>
          <cell r="K530">
            <v>3.698267511644925E-4</v>
          </cell>
        </row>
        <row r="531">
          <cell r="B531" t="str">
            <v>CHPOIL</v>
          </cell>
          <cell r="C531" t="str">
            <v>VAR_fout</v>
          </cell>
          <cell r="D531" t="str">
            <v>CO2_E</v>
          </cell>
          <cell r="I531">
            <v>0.111835559876961</v>
          </cell>
          <cell r="J531">
            <v>9.0021726696212806E-2</v>
          </cell>
          <cell r="K531">
            <v>4.9636764730330102E-2</v>
          </cell>
        </row>
        <row r="532">
          <cell r="B532" t="str">
            <v>CHPOIL</v>
          </cell>
          <cell r="C532" t="str">
            <v>VAR_fin</v>
          </cell>
          <cell r="D532" t="str">
            <v>ELFO</v>
          </cell>
          <cell r="I532">
            <v>1.517443146227418E-3</v>
          </cell>
          <cell r="J532">
            <v>1.2214616919431864E-3</v>
          </cell>
          <cell r="K532">
            <v>6.7349748616458798E-4</v>
          </cell>
        </row>
        <row r="533">
          <cell r="B533" t="str">
            <v>CHPOIL</v>
          </cell>
          <cell r="C533" t="str">
            <v>VAR_ncap</v>
          </cell>
          <cell r="D533" t="str">
            <v>-</v>
          </cell>
          <cell r="I533">
            <v>9.3167451828824797E-7</v>
          </cell>
          <cell r="J533">
            <v>3.35502629228791E-6</v>
          </cell>
          <cell r="K533">
            <v>1.9418995969023101E-5</v>
          </cell>
        </row>
        <row r="534">
          <cell r="B534" t="str">
            <v>CHPOIL</v>
          </cell>
          <cell r="C534" t="str">
            <v>VAR_cap</v>
          </cell>
          <cell r="D534" t="str">
            <v>-</v>
          </cell>
          <cell r="I534">
            <v>1.1352358162690195E-4</v>
          </cell>
          <cell r="J534">
            <v>4.0840364575173268E-5</v>
          </cell>
          <cell r="K534">
            <v>2.3427741118350504E-5</v>
          </cell>
        </row>
        <row r="535">
          <cell r="B535" t="str">
            <v>ITOT-ESOLPV</v>
          </cell>
          <cell r="C535" t="str">
            <v>VAR_fout</v>
          </cell>
          <cell r="D535" t="str">
            <v>ITOT_SOL_ELC</v>
          </cell>
          <cell r="I535">
            <v>25.120406883360332</v>
          </cell>
          <cell r="J535">
            <v>33.744545794783598</v>
          </cell>
          <cell r="K535">
            <v>37.274973135622666</v>
          </cell>
        </row>
        <row r="536">
          <cell r="B536" t="str">
            <v>ITOT-ESOLPV</v>
          </cell>
          <cell r="C536" t="str">
            <v>VAR_fin</v>
          </cell>
          <cell r="D536" t="str">
            <v>SOL</v>
          </cell>
          <cell r="I536">
            <v>25.120406883360332</v>
          </cell>
          <cell r="J536">
            <v>33.744545794783598</v>
          </cell>
          <cell r="K536">
            <v>37.274973135622666</v>
          </cell>
        </row>
        <row r="537">
          <cell r="B537" t="str">
            <v>ITOT-ESOLPV</v>
          </cell>
          <cell r="C537" t="str">
            <v>VAR_fin</v>
          </cell>
          <cell r="D537" t="str">
            <v>SOLPVC</v>
          </cell>
          <cell r="I537">
            <v>25.1204068833603</v>
          </cell>
          <cell r="J537">
            <v>33.744545794783598</v>
          </cell>
          <cell r="K537">
            <v>37.274973135622702</v>
          </cell>
        </row>
        <row r="538">
          <cell r="B538" t="str">
            <v>ITOT-ESOLPV</v>
          </cell>
          <cell r="C538" t="str">
            <v>VAR_ncap</v>
          </cell>
          <cell r="D538" t="str">
            <v>-</v>
          </cell>
          <cell r="I538">
            <v>2.3054717543943499</v>
          </cell>
          <cell r="J538">
            <v>3.19851796074534</v>
          </cell>
          <cell r="K538">
            <v>5.2009687383903804</v>
          </cell>
        </row>
        <row r="539">
          <cell r="B539" t="str">
            <v>ITOT-ESOLPV</v>
          </cell>
          <cell r="C539" t="str">
            <v>VAR_cap</v>
          </cell>
          <cell r="D539" t="str">
            <v>-</v>
          </cell>
          <cell r="I539">
            <v>7.2414812051777204</v>
          </cell>
          <cell r="J539">
            <v>9.7275689426582375</v>
          </cell>
          <cell r="K539">
            <v>10.7452879610388</v>
          </cell>
        </row>
        <row r="540">
          <cell r="B540" t="str">
            <v>RHNS-CHPNGA</v>
          </cell>
          <cell r="C540" t="str">
            <v>VAR_fout</v>
          </cell>
          <cell r="D540" t="str">
            <v>CO2_R</v>
          </cell>
          <cell r="I540">
            <v>0.120370103164056</v>
          </cell>
          <cell r="J540">
            <v>9.8649292039738504E-2</v>
          </cell>
          <cell r="K540">
            <v>5.5880043540897498E-2</v>
          </cell>
        </row>
        <row r="541">
          <cell r="B541" t="str">
            <v>RHNS-CHPNGA</v>
          </cell>
          <cell r="C541" t="str">
            <v>VAR_fout</v>
          </cell>
          <cell r="D541" t="str">
            <v>RHNS_LTH_CHPNGA</v>
          </cell>
          <cell r="I541">
            <v>1.1044618587106585E-3</v>
          </cell>
          <cell r="J541">
            <v>8.3521226882827583E-4</v>
          </cell>
          <cell r="K541">
            <v>4.7802513263680608E-4</v>
          </cell>
        </row>
        <row r="542">
          <cell r="B542" t="str">
            <v>RHNS-CHPNGA</v>
          </cell>
          <cell r="C542" t="str">
            <v>VAR_fout</v>
          </cell>
          <cell r="D542" t="str">
            <v>RHNS_NKEV_GAS_ELC_CHP</v>
          </cell>
          <cell r="I542">
            <v>4.8747818763888518E-4</v>
          </cell>
          <cell r="J542">
            <v>3.7193046346259136E-4</v>
          </cell>
          <cell r="K542">
            <v>2.200433150232915E-4</v>
          </cell>
        </row>
        <row r="543">
          <cell r="B543" t="str">
            <v>RHNS-CHPNGA</v>
          </cell>
          <cell r="C543" t="str">
            <v>VAR_fin</v>
          </cell>
          <cell r="D543" t="str">
            <v>RNGA</v>
          </cell>
          <cell r="I543">
            <v>2.134221687305963E-3</v>
          </cell>
          <cell r="J543">
            <v>1.7491009226904004E-3</v>
          </cell>
          <cell r="K543">
            <v>9.9078091384570107E-4</v>
          </cell>
        </row>
        <row r="544">
          <cell r="B544" t="str">
            <v>RHNS-CHPNGA</v>
          </cell>
          <cell r="C544" t="str">
            <v>VAR_ncap</v>
          </cell>
          <cell r="D544" t="str">
            <v>-</v>
          </cell>
          <cell r="I544">
            <v>4.73032293507692E-6</v>
          </cell>
          <cell r="J544">
            <v>6.2664168551169902E-6</v>
          </cell>
          <cell r="K544">
            <v>9.5015031568670598E-6</v>
          </cell>
        </row>
        <row r="545">
          <cell r="B545" t="str">
            <v>RHNS-CHPNGA</v>
          </cell>
          <cell r="C545" t="str">
            <v>VAR_cap</v>
          </cell>
          <cell r="D545" t="str">
            <v>-</v>
          </cell>
          <cell r="I545">
            <v>4.3335888861843298E-5</v>
          </cell>
          <cell r="J545">
            <v>3.3060341563995111E-5</v>
          </cell>
          <cell r="K545">
            <v>1.9554689020315141E-5</v>
          </cell>
        </row>
        <row r="546">
          <cell r="B546" t="str">
            <v>ENUC_BEZ</v>
          </cell>
          <cell r="C546" t="str">
            <v>VAR_fout</v>
          </cell>
          <cell r="D546" t="str">
            <v>ELC</v>
          </cell>
        </row>
        <row r="547">
          <cell r="B547" t="str">
            <v>ENUC_BEZ</v>
          </cell>
          <cell r="C547" t="str">
            <v>VAR_fin</v>
          </cell>
          <cell r="D547" t="str">
            <v>URN</v>
          </cell>
        </row>
        <row r="548">
          <cell r="B548" t="str">
            <v>ENUC_BEZ</v>
          </cell>
          <cell r="C548" t="str">
            <v>VAR_cap</v>
          </cell>
          <cell r="D548" t="str">
            <v>-</v>
          </cell>
        </row>
        <row r="549">
          <cell r="B549" t="str">
            <v>RHNM-CHPWOD</v>
          </cell>
          <cell r="C549" t="str">
            <v>VAR_fout</v>
          </cell>
          <cell r="D549" t="str">
            <v>RHNM_LTH_CHPWOD</v>
          </cell>
          <cell r="I549">
            <v>7.2911361430115767E-4</v>
          </cell>
          <cell r="J549">
            <v>4.3023962944278442E-4</v>
          </cell>
          <cell r="K549">
            <v>2.7401153559665161E-4</v>
          </cell>
        </row>
        <row r="550">
          <cell r="B550" t="str">
            <v>RHNM-CHPWOD</v>
          </cell>
          <cell r="C550" t="str">
            <v>VAR_fout</v>
          </cell>
          <cell r="D550" t="str">
            <v>RHNM_KEV_WOD_ELC_CHP</v>
          </cell>
          <cell r="I550">
            <v>2.7409271056136114E-4</v>
          </cell>
          <cell r="J550">
            <v>1.6173823106830585E-4</v>
          </cell>
          <cell r="K550">
            <v>1.0300804023355593E-4</v>
          </cell>
        </row>
        <row r="551">
          <cell r="B551" t="str">
            <v>RHNM-CHPWOD</v>
          </cell>
          <cell r="C551" t="str">
            <v>VAR_fin</v>
          </cell>
          <cell r="D551" t="str">
            <v>RWOD</v>
          </cell>
          <cell r="I551">
            <v>1.1321424450913946E-3</v>
          </cell>
          <cell r="J551">
            <v>6.7968264469691242E-4</v>
          </cell>
          <cell r="K551">
            <v>4.160042797580592E-4</v>
          </cell>
        </row>
        <row r="552">
          <cell r="B552" t="str">
            <v>RHNM-CHPWOD</v>
          </cell>
          <cell r="C552" t="str">
            <v>VAR_ncap</v>
          </cell>
          <cell r="D552" t="str">
            <v>-</v>
          </cell>
          <cell r="I552">
            <v>6.32707320864801E-6</v>
          </cell>
          <cell r="J552">
            <v>1.2760946188774201E-7</v>
          </cell>
          <cell r="K552">
            <v>6.0380886201030996E-6</v>
          </cell>
        </row>
        <row r="553">
          <cell r="B553" t="str">
            <v>RHNM-CHPWOD</v>
          </cell>
          <cell r="C553" t="str">
            <v>VAR_cap</v>
          </cell>
          <cell r="D553" t="str">
            <v>-</v>
          </cell>
          <cell r="I553">
            <v>2.0556238957630898E-5</v>
          </cell>
          <cell r="J553">
            <v>1.6153962054861881E-5</v>
          </cell>
          <cell r="K553">
            <v>8.798298764947665E-6</v>
          </cell>
        </row>
        <row r="554">
          <cell r="B554" t="str">
            <v>RHNM-SHSTG-CHPNGA</v>
          </cell>
          <cell r="C554" t="str">
            <v>VAR_fout</v>
          </cell>
          <cell r="D554" t="str">
            <v>AUX_RNM-CHPNGA_OUT</v>
          </cell>
          <cell r="I554">
            <v>0.97756525204742484</v>
          </cell>
          <cell r="J554">
            <v>16.011931219893167</v>
          </cell>
          <cell r="K554">
            <v>22.109619221931961</v>
          </cell>
        </row>
        <row r="555">
          <cell r="B555" t="str">
            <v>RHNM-SHSTG-CHPNGA</v>
          </cell>
          <cell r="C555" t="str">
            <v>VAR_fout</v>
          </cell>
          <cell r="D555" t="str">
            <v>RHNM_LTH_CHPNGA</v>
          </cell>
          <cell r="I555">
            <v>0.97846374952173132</v>
          </cell>
          <cell r="J555">
            <v>16.011931219893121</v>
          </cell>
          <cell r="K555">
            <v>22.10961922193194</v>
          </cell>
        </row>
        <row r="556">
          <cell r="B556" t="str">
            <v>RHNM-SHSTG-CHPNGA</v>
          </cell>
          <cell r="C556" t="str">
            <v>VAR_fin</v>
          </cell>
          <cell r="D556" t="str">
            <v>AUX_RNM-CHPNGA_IN</v>
          </cell>
          <cell r="I556">
            <v>1.1860151747894645</v>
          </cell>
          <cell r="J556">
            <v>18.837566141050718</v>
          </cell>
          <cell r="K556">
            <v>24.566243579924386</v>
          </cell>
        </row>
        <row r="557">
          <cell r="B557" t="str">
            <v>RHNM-SHSTG-CHPNGA</v>
          </cell>
          <cell r="C557" t="str">
            <v>VAR_fin</v>
          </cell>
          <cell r="D557" t="str">
            <v>RHNM_LTH_CHPNGA</v>
          </cell>
          <cell r="I557">
            <v>1.1860151747894645</v>
          </cell>
          <cell r="J557">
            <v>18.837566141050718</v>
          </cell>
          <cell r="K557">
            <v>24.566243579924386</v>
          </cell>
        </row>
        <row r="558">
          <cell r="B558" t="str">
            <v>RHNM-SHSTG-CHPNGA</v>
          </cell>
          <cell r="C558" t="str">
            <v>VAR_ncap</v>
          </cell>
          <cell r="D558" t="str">
            <v>-</v>
          </cell>
          <cell r="I558">
            <v>1.8964444640855501E-2</v>
          </cell>
          <cell r="J558">
            <v>0.96724333509297999</v>
          </cell>
          <cell r="K558">
            <v>0.69220411641013102</v>
          </cell>
        </row>
        <row r="559">
          <cell r="B559" t="str">
            <v>RHNM-SHSTG-CHPNGA</v>
          </cell>
          <cell r="C559" t="str">
            <v>VAR_cap</v>
          </cell>
          <cell r="D559" t="str">
            <v>-</v>
          </cell>
          <cell r="I559">
            <v>6.2033467727369056E-2</v>
          </cell>
          <cell r="J559">
            <v>1.0154727677950202</v>
          </cell>
          <cell r="K559">
            <v>1.4021839916804555</v>
          </cell>
        </row>
        <row r="560">
          <cell r="B560" t="str">
            <v>CT_CWODBDS</v>
          </cell>
          <cell r="C560" t="str">
            <v>VAR_fout</v>
          </cell>
          <cell r="D560" t="str">
            <v>BDS</v>
          </cell>
          <cell r="I560">
            <v>2.7300454824132014E-5</v>
          </cell>
          <cell r="J560">
            <v>2.2524889335636627E-5</v>
          </cell>
          <cell r="K560">
            <v>1.4329354582461706E-5</v>
          </cell>
        </row>
        <row r="561">
          <cell r="B561" t="str">
            <v>CT_CWODBDS</v>
          </cell>
          <cell r="C561" t="str">
            <v>VAR_fout</v>
          </cell>
          <cell r="D561" t="str">
            <v>LTH</v>
          </cell>
          <cell r="I561">
            <v>1.0647177381411473E-5</v>
          </cell>
          <cell r="J561">
            <v>8.7847068408982795E-6</v>
          </cell>
          <cell r="K561">
            <v>5.5884482871600588E-6</v>
          </cell>
        </row>
        <row r="562">
          <cell r="B562" t="str">
            <v>CT_CWODBDS</v>
          </cell>
          <cell r="C562" t="str">
            <v>VAR_fin</v>
          </cell>
          <cell r="D562" t="str">
            <v>CWOD</v>
          </cell>
          <cell r="I562">
            <v>7.7792646021364065E-5</v>
          </cell>
          <cell r="J562">
            <v>6.4184672161896544E-5</v>
          </cell>
          <cell r="K562">
            <v>4.0831495882724595E-5</v>
          </cell>
        </row>
        <row r="563">
          <cell r="B563" t="str">
            <v>CT_CWODBDS</v>
          </cell>
          <cell r="C563" t="str">
            <v>VAR_fin</v>
          </cell>
          <cell r="D563" t="str">
            <v>CELC</v>
          </cell>
          <cell r="I563">
            <v>1.8973816102771723E-6</v>
          </cell>
          <cell r="J563">
            <v>1.5654798088267456E-6</v>
          </cell>
          <cell r="K563">
            <v>9.9589014348108845E-7</v>
          </cell>
        </row>
        <row r="564">
          <cell r="B564" t="str">
            <v>CT_CWODBDS</v>
          </cell>
          <cell r="C564" t="str">
            <v>VAR_ncap</v>
          </cell>
          <cell r="D564" t="str">
            <v>-</v>
          </cell>
          <cell r="I564">
            <v>8.0587225635638499E-8</v>
          </cell>
          <cell r="J564">
            <v>9.0931409243288003E-8</v>
          </cell>
          <cell r="K564">
            <v>3.0359295482557701E-6</v>
          </cell>
        </row>
        <row r="565">
          <cell r="B565" t="str">
            <v>CT_CWODBDS</v>
          </cell>
          <cell r="C565" t="str">
            <v>VAR_cap</v>
          </cell>
          <cell r="D565" t="str">
            <v>-</v>
          </cell>
          <cell r="I565">
            <v>8.2815460744588287E-6</v>
          </cell>
          <cell r="J565">
            <v>7.9765558099501813E-6</v>
          </cell>
          <cell r="K565">
            <v>3.1702172722698432E-6</v>
          </cell>
        </row>
        <row r="566">
          <cell r="B566" t="str">
            <v>RHNS-EBAT</v>
          </cell>
          <cell r="C566" t="str">
            <v>VAR_fout</v>
          </cell>
          <cell r="D566" t="str">
            <v>RHNS_ELC</v>
          </cell>
          <cell r="I566">
            <v>8.8501439338146803E-2</v>
          </cell>
          <cell r="J566">
            <v>9.9016553422723474E-2</v>
          </cell>
          <cell r="K566">
            <v>0.23317876402447429</v>
          </cell>
        </row>
        <row r="567">
          <cell r="B567" t="str">
            <v>RHNS-EBAT</v>
          </cell>
          <cell r="C567" t="str">
            <v>VAR_fout</v>
          </cell>
          <cell r="D567" t="str">
            <v>AUX_RHNS-EBAT_OUT</v>
          </cell>
          <cell r="I567">
            <v>8.8501439338146859E-2</v>
          </cell>
          <cell r="J567">
            <v>9.9016553422723599E-2</v>
          </cell>
          <cell r="K567">
            <v>0.23317876402447468</v>
          </cell>
        </row>
        <row r="568">
          <cell r="B568" t="str">
            <v>RHNS-EBAT</v>
          </cell>
          <cell r="C568" t="str">
            <v>VAR_fin</v>
          </cell>
          <cell r="D568" t="str">
            <v>RHNS_ELC</v>
          </cell>
          <cell r="I568">
            <v>9.7870755525902714E-2</v>
          </cell>
          <cell r="J568">
            <v>0.10949905142815644</v>
          </cell>
          <cell r="K568">
            <v>0.2578643721551786</v>
          </cell>
        </row>
        <row r="569">
          <cell r="B569" t="str">
            <v>RHNS-EBAT</v>
          </cell>
          <cell r="C569" t="str">
            <v>VAR_fin</v>
          </cell>
          <cell r="D569" t="str">
            <v>AUX_RHNS-EBAT_IN</v>
          </cell>
          <cell r="I569">
            <v>9.7870755525902714E-2</v>
          </cell>
          <cell r="J569">
            <v>0.10949905142815644</v>
          </cell>
          <cell r="K569">
            <v>0.2578643721551786</v>
          </cell>
        </row>
        <row r="570">
          <cell r="B570" t="str">
            <v>RHNS-EBAT</v>
          </cell>
          <cell r="C570" t="str">
            <v>VAR_ncap</v>
          </cell>
          <cell r="D570" t="str">
            <v>-</v>
          </cell>
          <cell r="I570">
            <v>3.7311553419377697E-2</v>
          </cell>
          <cell r="J570">
            <v>3.9700509129601699E-2</v>
          </cell>
          <cell r="K570">
            <v>6.9050360640099798E-2</v>
          </cell>
        </row>
        <row r="571">
          <cell r="B571" t="str">
            <v>RHNS-EBAT</v>
          </cell>
          <cell r="C571" t="str">
            <v>VAR_cap</v>
          </cell>
          <cell r="D571" t="str">
            <v>-</v>
          </cell>
          <cell r="I571">
            <v>7.0436752171917666E-2</v>
          </cell>
          <cell r="J571">
            <v>7.7076476213563422E-2</v>
          </cell>
          <cell r="K571">
            <v>9.5508083873254726E-2</v>
          </cell>
        </row>
        <row r="572">
          <cell r="B572" t="str">
            <v>G-INTC-EXP00-AT</v>
          </cell>
          <cell r="C572" t="str">
            <v>VAR_fout</v>
          </cell>
          <cell r="D572" t="str">
            <v>ELC_E-AT</v>
          </cell>
          <cell r="I572">
            <v>3.4500257846547599E-5</v>
          </cell>
          <cell r="J572">
            <v>3.4771075185261238E-5</v>
          </cell>
          <cell r="K572">
            <v>2.6166167889278848E-5</v>
          </cell>
        </row>
        <row r="573">
          <cell r="B573" t="str">
            <v>G-INTC-EXP00-AT</v>
          </cell>
          <cell r="C573" t="str">
            <v>VAR_fin</v>
          </cell>
          <cell r="D573" t="str">
            <v>ELC</v>
          </cell>
          <cell r="I573">
            <v>3.4500257846547599E-5</v>
          </cell>
          <cell r="J573">
            <v>3.4771075185261238E-5</v>
          </cell>
          <cell r="K573">
            <v>2.6166167889278848E-5</v>
          </cell>
        </row>
        <row r="574">
          <cell r="B574" t="str">
            <v>G-INTC-EXP00-AT</v>
          </cell>
          <cell r="C574" t="str">
            <v>VAR_ncap</v>
          </cell>
          <cell r="D574" t="str">
            <v>-</v>
          </cell>
          <cell r="I574">
            <v>8.9776780486223798E-8</v>
          </cell>
          <cell r="J574">
            <v>1.46433221208736E-7</v>
          </cell>
          <cell r="K574">
            <v>3.1402338891746798E-7</v>
          </cell>
        </row>
        <row r="575">
          <cell r="B575" t="str">
            <v>G-INTC-EXP00-AT</v>
          </cell>
          <cell r="C575" t="str">
            <v>VAR_cap</v>
          </cell>
          <cell r="D575" t="str">
            <v>-</v>
          </cell>
          <cell r="I575">
            <v>7.8881714416167981E-5</v>
          </cell>
          <cell r="J575">
            <v>7.8517555920587512E-5</v>
          </cell>
          <cell r="K575">
            <v>7.9139798813798734E-5</v>
          </cell>
        </row>
        <row r="576">
          <cell r="B576" t="str">
            <v>G-INTC-IMP00-DE</v>
          </cell>
          <cell r="C576" t="str">
            <v>VAR_fout</v>
          </cell>
          <cell r="D576" t="str">
            <v>ELC</v>
          </cell>
          <cell r="I576">
            <v>38.650412500074147</v>
          </cell>
          <cell r="J576">
            <v>32.273986522265687</v>
          </cell>
          <cell r="K576">
            <v>25.976303406727062</v>
          </cell>
        </row>
        <row r="577">
          <cell r="B577" t="str">
            <v>G-INTC-IMP00-DE</v>
          </cell>
          <cell r="C577" t="str">
            <v>VAR_fin</v>
          </cell>
          <cell r="D577" t="str">
            <v>ELC_I-DE</v>
          </cell>
          <cell r="I577">
            <v>38.650412500074147</v>
          </cell>
          <cell r="J577">
            <v>32.273986522265687</v>
          </cell>
          <cell r="K577">
            <v>25.976303406727062</v>
          </cell>
        </row>
        <row r="578">
          <cell r="B578" t="str">
            <v>G-INTC-IMP00-DE</v>
          </cell>
          <cell r="C578" t="str">
            <v>VAR_ncap</v>
          </cell>
          <cell r="D578" t="str">
            <v>-</v>
          </cell>
          <cell r="I578">
            <v>2.0683647825063401E-7</v>
          </cell>
          <cell r="J578">
            <v>2.96258420885072E-7</v>
          </cell>
          <cell r="K578">
            <v>4.5313022587701199E-7</v>
          </cell>
        </row>
        <row r="579">
          <cell r="B579" t="str">
            <v>G-INTC-IMP00-DE</v>
          </cell>
          <cell r="C579" t="str">
            <v>VAR_cap</v>
          </cell>
          <cell r="D579" t="str">
            <v>-</v>
          </cell>
          <cell r="I579">
            <v>2.4000000902772145</v>
          </cell>
          <cell r="J579">
            <v>2.3999996935618579</v>
          </cell>
          <cell r="K579">
            <v>2.3999997076889876</v>
          </cell>
        </row>
        <row r="580">
          <cell r="B580" t="str">
            <v>RHEM-SHSTG-CHPWOD</v>
          </cell>
          <cell r="C580" t="str">
            <v>VAR_fout</v>
          </cell>
          <cell r="D580" t="str">
            <v>AUX_REM-CHPWOD_OUT</v>
          </cell>
          <cell r="I580">
            <v>8.2152742202164491E-4</v>
          </cell>
          <cell r="J580">
            <v>1.0842520907866056E-3</v>
          </cell>
          <cell r="K580">
            <v>1.1706212244382973E-3</v>
          </cell>
        </row>
        <row r="581">
          <cell r="B581" t="str">
            <v>RHEM-SHSTG-CHPWOD</v>
          </cell>
          <cell r="C581" t="str">
            <v>VAR_fout</v>
          </cell>
          <cell r="D581" t="str">
            <v>RHEM_LTH_CHPWOD</v>
          </cell>
          <cell r="I581">
            <v>8.2228250237276592E-4</v>
          </cell>
          <cell r="J581">
            <v>1.0842520907866011E-3</v>
          </cell>
          <cell r="K581">
            <v>1.1706212244382967E-3</v>
          </cell>
        </row>
        <row r="582">
          <cell r="B582" t="str">
            <v>RHEM-SHSTG-CHPWOD</v>
          </cell>
          <cell r="C582" t="str">
            <v>VAR_fin</v>
          </cell>
          <cell r="D582" t="str">
            <v>AUX_REM-CHPWOD_IN</v>
          </cell>
          <cell r="I582">
            <v>9.9521476599871684E-4</v>
          </cell>
          <cell r="J582">
            <v>1.2755906950434204E-3</v>
          </cell>
          <cell r="K582">
            <v>1.3006902493757971E-3</v>
          </cell>
        </row>
        <row r="583">
          <cell r="B583" t="str">
            <v>RHEM-SHSTG-CHPWOD</v>
          </cell>
          <cell r="C583" t="str">
            <v>VAR_fin</v>
          </cell>
          <cell r="D583" t="str">
            <v>RHEM_LTH_CHPWOD</v>
          </cell>
          <cell r="I583">
            <v>9.9521476599871684E-4</v>
          </cell>
          <cell r="J583">
            <v>1.2755906950434204E-3</v>
          </cell>
          <cell r="K583">
            <v>1.3006902493757971E-3</v>
          </cell>
        </row>
        <row r="584">
          <cell r="B584" t="str">
            <v>RHEM-SHSTG-CHPWOD</v>
          </cell>
          <cell r="C584" t="str">
            <v>VAR_ncap</v>
          </cell>
          <cell r="D584" t="str">
            <v>-</v>
          </cell>
          <cell r="I584">
            <v>5.11305103890434E-4</v>
          </cell>
          <cell r="J584">
            <v>3.1223317038514401E-5</v>
          </cell>
          <cell r="K584">
            <v>6.5294697795059001E-5</v>
          </cell>
        </row>
        <row r="585">
          <cell r="B585" t="str">
            <v>RHEM-SHSTG-CHPWOD</v>
          </cell>
          <cell r="C585" t="str">
            <v>VAR_cap</v>
          </cell>
          <cell r="D585" t="str">
            <v>-</v>
          </cell>
          <cell r="I585">
            <v>6.2915716029775975E-4</v>
          </cell>
          <cell r="J585">
            <v>5.4660278935846291E-4</v>
          </cell>
          <cell r="K585">
            <v>3.0132340581782643E-4</v>
          </cell>
        </row>
        <row r="586">
          <cell r="B586" t="str">
            <v>RHNM-CHPGFC</v>
          </cell>
          <cell r="C586" t="str">
            <v>VAR_fout</v>
          </cell>
          <cell r="D586" t="str">
            <v>CO2_R</v>
          </cell>
          <cell r="I586">
            <v>6.4713127979145399E-2</v>
          </cell>
          <cell r="J586">
            <v>0.124108934903015</v>
          </cell>
          <cell r="K586">
            <v>93.083681286201994</v>
          </cell>
        </row>
        <row r="587">
          <cell r="B587" t="str">
            <v>RHNM-CHPGFC</v>
          </cell>
          <cell r="C587" t="str">
            <v>VAR_fout</v>
          </cell>
          <cell r="D587" t="str">
            <v>RHNM_NKEV_GAS_ELC_CHP</v>
          </cell>
          <cell r="I587">
            <v>4.9338023104667579E-4</v>
          </cell>
          <cell r="J587">
            <v>9.6822573328593313E-4</v>
          </cell>
          <cell r="K587">
            <v>0.74268894643246297</v>
          </cell>
        </row>
        <row r="588">
          <cell r="B588" t="str">
            <v>RHNM-CHPGFC</v>
          </cell>
          <cell r="C588" t="str">
            <v>VAR_fout</v>
          </cell>
          <cell r="D588" t="str">
            <v>RHNM_LTH_CHPNGA</v>
          </cell>
          <cell r="I588">
            <v>5.3778445184087648E-4</v>
          </cell>
          <cell r="J588">
            <v>1.0263192772830892E-3</v>
          </cell>
          <cell r="K588">
            <v>0.74268894643246297</v>
          </cell>
        </row>
        <row r="589">
          <cell r="B589" t="str">
            <v>RHNM-CHPGFC</v>
          </cell>
          <cell r="C589" t="str">
            <v>VAR_fin</v>
          </cell>
          <cell r="D589" t="str">
            <v>RNGA</v>
          </cell>
          <cell r="I589">
            <v>1.14739588615506E-3</v>
          </cell>
          <cell r="J589">
            <v>2.2005130301953023E-3</v>
          </cell>
          <cell r="K589">
            <v>1.6504198809610289</v>
          </cell>
        </row>
        <row r="590">
          <cell r="B590" t="str">
            <v>RHNM-CHPGFC</v>
          </cell>
          <cell r="C590" t="str">
            <v>VAR_ncap</v>
          </cell>
          <cell r="D590" t="str">
            <v>-</v>
          </cell>
          <cell r="I590">
            <v>3.3221191135650099E-5</v>
          </cell>
          <cell r="J590">
            <v>4.2205686145013602E-5</v>
          </cell>
          <cell r="K590">
            <v>6.5947133929764798E-2</v>
          </cell>
        </row>
        <row r="591">
          <cell r="B591" t="str">
            <v>RHNM-CHPGFC</v>
          </cell>
          <cell r="C591" t="str">
            <v>VAR_cap</v>
          </cell>
          <cell r="D591" t="str">
            <v>-</v>
          </cell>
          <cell r="I591">
            <v>4.3858267929350702E-5</v>
          </cell>
          <cell r="J591">
            <v>8.605111916541829E-5</v>
          </cell>
          <cell r="K591">
            <v>6.6018553378951558E-2</v>
          </cell>
        </row>
        <row r="592">
          <cell r="B592" t="str">
            <v>G-INTC-EXP00-FR</v>
          </cell>
          <cell r="C592" t="str">
            <v>VAR_fout</v>
          </cell>
          <cell r="D592" t="str">
            <v>ELC_E-FR</v>
          </cell>
          <cell r="I592">
            <v>1.4177969159477898E-4</v>
          </cell>
          <cell r="J592">
            <v>3.907845273297417E-4</v>
          </cell>
          <cell r="K592">
            <v>2.0651057119387947E-4</v>
          </cell>
        </row>
        <row r="593">
          <cell r="B593" t="str">
            <v>G-INTC-EXP00-FR</v>
          </cell>
          <cell r="C593" t="str">
            <v>VAR_fin</v>
          </cell>
          <cell r="D593" t="str">
            <v>ELC</v>
          </cell>
          <cell r="I593">
            <v>1.4177969159477898E-4</v>
          </cell>
          <cell r="J593">
            <v>3.907845273297417E-4</v>
          </cell>
          <cell r="K593">
            <v>2.0651057119387947E-4</v>
          </cell>
        </row>
        <row r="594">
          <cell r="B594" t="str">
            <v>G-INTC-EXP00-FR</v>
          </cell>
          <cell r="C594" t="str">
            <v>VAR_ncap</v>
          </cell>
          <cell r="D594" t="str">
            <v>-</v>
          </cell>
          <cell r="I594">
            <v>5.2419015022202295E-7</v>
          </cell>
          <cell r="J594">
            <v>7.7966507618080699E-7</v>
          </cell>
          <cell r="K594">
            <v>1.22507485821568E-6</v>
          </cell>
        </row>
        <row r="595">
          <cell r="B595" t="str">
            <v>G-INTC-EXP00-FR</v>
          </cell>
          <cell r="C595" t="str">
            <v>VAR_cap</v>
          </cell>
          <cell r="D595" t="str">
            <v>-</v>
          </cell>
          <cell r="I595">
            <v>2.191690647534994E-4</v>
          </cell>
          <cell r="J595">
            <v>2.1934218954133833E-4</v>
          </cell>
          <cell r="K595">
            <v>2.203993192482212E-4</v>
          </cell>
        </row>
        <row r="596">
          <cell r="B596" t="str">
            <v>RHNM-EBAT</v>
          </cell>
          <cell r="C596" t="str">
            <v>VAR_fout</v>
          </cell>
          <cell r="D596" t="str">
            <v>RHNM_ELC</v>
          </cell>
          <cell r="I596">
            <v>3.0493646511962378E-2</v>
          </cell>
          <cell r="J596">
            <v>3.4137048336696542E-2</v>
          </cell>
          <cell r="K596">
            <v>6.9695612777636903E-2</v>
          </cell>
        </row>
        <row r="597">
          <cell r="B597" t="str">
            <v>RHNM-EBAT</v>
          </cell>
          <cell r="C597" t="str">
            <v>VAR_fout</v>
          </cell>
          <cell r="D597" t="str">
            <v>AUX_RHNM-EBAT_OUT</v>
          </cell>
          <cell r="I597">
            <v>3.0493646511962409E-2</v>
          </cell>
          <cell r="J597">
            <v>3.4137048336696577E-2</v>
          </cell>
          <cell r="K597">
            <v>6.9695612777636959E-2</v>
          </cell>
        </row>
        <row r="598">
          <cell r="B598" t="str">
            <v>RHNM-EBAT</v>
          </cell>
          <cell r="C598" t="str">
            <v>VAR_fin</v>
          </cell>
          <cell r="D598" t="str">
            <v>RHNM_ELC</v>
          </cell>
          <cell r="I598">
            <v>3.3721978405723892E-2</v>
          </cell>
          <cell r="J598">
            <v>3.7751090399365819E-2</v>
          </cell>
          <cell r="K598">
            <v>7.7074110454695671E-2</v>
          </cell>
        </row>
        <row r="599">
          <cell r="B599" t="str">
            <v>RHNM-EBAT</v>
          </cell>
          <cell r="C599" t="str">
            <v>VAR_fin</v>
          </cell>
          <cell r="D599" t="str">
            <v>AUX_RHNM-EBAT_IN</v>
          </cell>
          <cell r="I599">
            <v>3.3721978405723892E-2</v>
          </cell>
          <cell r="J599">
            <v>3.7751090399365819E-2</v>
          </cell>
          <cell r="K599">
            <v>7.7074110454695671E-2</v>
          </cell>
        </row>
        <row r="600">
          <cell r="B600" t="str">
            <v>RHNM-EBAT</v>
          </cell>
          <cell r="C600" t="str">
            <v>VAR_ncap</v>
          </cell>
          <cell r="D600" t="str">
            <v>-</v>
          </cell>
          <cell r="I600">
            <v>1.13012617637736E-2</v>
          </cell>
          <cell r="J600">
            <v>1.1961808137152301E-2</v>
          </cell>
          <cell r="K600">
            <v>2.0566237314965902E-2</v>
          </cell>
        </row>
        <row r="601">
          <cell r="B601" t="str">
            <v>RHNM-EBAT</v>
          </cell>
          <cell r="C601" t="str">
            <v>VAR_cap</v>
          </cell>
          <cell r="D601" t="str">
            <v>-</v>
          </cell>
          <cell r="I601">
            <v>2.1949776052564485E-2</v>
          </cell>
          <cell r="J601">
            <v>2.3422027563086423E-2</v>
          </cell>
          <cell r="K601">
            <v>2.8548344655501368E-2</v>
          </cell>
        </row>
        <row r="602">
          <cell r="B602" t="str">
            <v>ITOT-CHPWST</v>
          </cell>
          <cell r="C602" t="str">
            <v>VAR_fout</v>
          </cell>
          <cell r="D602" t="str">
            <v>ITOT_LTH_CHP</v>
          </cell>
          <cell r="I602">
            <v>1.9218639914408743E-3</v>
          </cell>
          <cell r="J602">
            <v>9.0452032553649578E-4</v>
          </cell>
          <cell r="K602">
            <v>1.9983890393126275E-4</v>
          </cell>
        </row>
        <row r="603">
          <cell r="B603" t="str">
            <v>ITOT-CHPWST</v>
          </cell>
          <cell r="C603" t="str">
            <v>VAR_fout</v>
          </cell>
          <cell r="D603" t="str">
            <v>ITOT_KEV_WST_ELC_CHP</v>
          </cell>
          <cell r="I603">
            <v>3.2566046599739738E-4</v>
          </cell>
          <cell r="J603">
            <v>1.7858112001400208E-4</v>
          </cell>
          <cell r="K603">
            <v>5.8910476331489202E-5</v>
          </cell>
        </row>
        <row r="604">
          <cell r="B604" t="str">
            <v>ITOT-CHPWST</v>
          </cell>
          <cell r="C604" t="str">
            <v>VAR_fout</v>
          </cell>
          <cell r="D604" t="str">
            <v>CO2_I</v>
          </cell>
          <cell r="I604">
            <v>0.48765529581008199</v>
          </cell>
          <cell r="J604">
            <v>0.26741357333567101</v>
          </cell>
          <cell r="K604">
            <v>8.8214593913818098E-2</v>
          </cell>
        </row>
        <row r="605">
          <cell r="B605" t="str">
            <v>ITOT-CHPWST</v>
          </cell>
          <cell r="C605" t="str">
            <v>VAR_fin</v>
          </cell>
          <cell r="D605" t="str">
            <v>IWST</v>
          </cell>
          <cell r="I605">
            <v>5.2549062048500165E-3</v>
          </cell>
          <cell r="J605">
            <v>2.8816117816343845E-3</v>
          </cell>
          <cell r="K605">
            <v>9.5058829648510886E-4</v>
          </cell>
        </row>
        <row r="606">
          <cell r="B606" t="str">
            <v>ITOT-CHPWST</v>
          </cell>
          <cell r="C606" t="str">
            <v>VAR_ncap</v>
          </cell>
          <cell r="D606" t="str">
            <v>-</v>
          </cell>
          <cell r="I606">
            <v>4.3997285936276102E-8</v>
          </cell>
          <cell r="J606">
            <v>1.92284902617422E-8</v>
          </cell>
          <cell r="K606">
            <v>1.8039927607046899E-8</v>
          </cell>
        </row>
        <row r="607">
          <cell r="B607" t="str">
            <v>ITOT-CHPWST</v>
          </cell>
          <cell r="C607" t="str">
            <v>VAR_cap</v>
          </cell>
          <cell r="D607" t="str">
            <v>-</v>
          </cell>
          <cell r="I607">
            <v>4.5778162714556897E-5</v>
          </cell>
          <cell r="J607">
            <v>4.5733984591137845E-5</v>
          </cell>
          <cell r="K607">
            <v>2.1026329098444187E-5</v>
          </cell>
        </row>
        <row r="608">
          <cell r="B608" t="str">
            <v>CAES-EBAT</v>
          </cell>
          <cell r="C608" t="str">
            <v>VAR_fout</v>
          </cell>
          <cell r="D608" t="str">
            <v>ELC13</v>
          </cell>
          <cell r="I608">
            <v>1.3812073629147002E-3</v>
          </cell>
          <cell r="J608">
            <v>2.1662293663414867E-2</v>
          </cell>
          <cell r="K608">
            <v>9.4499716500734951E-2</v>
          </cell>
        </row>
        <row r="609">
          <cell r="B609" t="str">
            <v>CAES-EBAT</v>
          </cell>
          <cell r="C609" t="str">
            <v>VAR_fout</v>
          </cell>
          <cell r="D609" t="str">
            <v>AUX_CAES_OUT</v>
          </cell>
          <cell r="I609">
            <v>1.3812073629146987E-3</v>
          </cell>
          <cell r="J609">
            <v>2.1662293663414846E-2</v>
          </cell>
          <cell r="K609">
            <v>9.4499716500734895E-2</v>
          </cell>
        </row>
        <row r="610">
          <cell r="B610" t="str">
            <v>CAES-EBAT</v>
          </cell>
          <cell r="C610" t="str">
            <v>VAR_fin</v>
          </cell>
          <cell r="D610" t="str">
            <v>ELC13</v>
          </cell>
          <cell r="I610">
            <v>1.9735640559778145E-3</v>
          </cell>
          <cell r="J610">
            <v>3.0946412456379472E-2</v>
          </cell>
          <cell r="K610">
            <v>0.1349999322854781</v>
          </cell>
        </row>
        <row r="611">
          <cell r="B611" t="str">
            <v>CAES-EBAT</v>
          </cell>
          <cell r="C611" t="str">
            <v>VAR_fin</v>
          </cell>
          <cell r="D611" t="str">
            <v>AUX_CAES_IN</v>
          </cell>
          <cell r="I611">
            <v>1.9735640559778145E-3</v>
          </cell>
          <cell r="J611">
            <v>3.0946412456379472E-2</v>
          </cell>
          <cell r="K611">
            <v>0.1349999322854781</v>
          </cell>
        </row>
        <row r="612">
          <cell r="B612" t="str">
            <v>CAES-EBAT</v>
          </cell>
          <cell r="C612" t="str">
            <v>VAR_ncap</v>
          </cell>
          <cell r="D612" t="str">
            <v>-</v>
          </cell>
          <cell r="I612">
            <v>8.4848092987313603E-8</v>
          </cell>
          <cell r="J612">
            <v>1.70515885809534E-7</v>
          </cell>
          <cell r="K612">
            <v>1.15063615565967E-7</v>
          </cell>
        </row>
        <row r="613">
          <cell r="B613" t="str">
            <v>CAES-EBAT</v>
          </cell>
          <cell r="C613" t="str">
            <v>VAR_cap</v>
          </cell>
          <cell r="D613" t="str">
            <v>-</v>
          </cell>
          <cell r="I613">
            <v>9.9999446067222608E-2</v>
          </cell>
          <cell r="J613">
            <v>9.9999551056710739E-2</v>
          </cell>
          <cell r="K613">
            <v>9.999969087462772E-2</v>
          </cell>
        </row>
        <row r="614">
          <cell r="B614" t="str">
            <v>HPLSOL</v>
          </cell>
          <cell r="C614" t="str">
            <v>VAR_fout</v>
          </cell>
          <cell r="D614" t="str">
            <v>LTH</v>
          </cell>
          <cell r="I614">
            <v>8.165547485639405E-6</v>
          </cell>
          <cell r="J614">
            <v>8.2770044953637088E-6</v>
          </cell>
          <cell r="K614">
            <v>8.3421012082212682E-6</v>
          </cell>
        </row>
        <row r="615">
          <cell r="B615" t="str">
            <v>HPLSOL</v>
          </cell>
          <cell r="C615" t="str">
            <v>VAR_fin</v>
          </cell>
          <cell r="D615" t="str">
            <v>SOL</v>
          </cell>
          <cell r="I615">
            <v>8.165547485639405E-6</v>
          </cell>
          <cell r="J615">
            <v>8.2770044953637088E-6</v>
          </cell>
          <cell r="K615">
            <v>8.3421012082212682E-6</v>
          </cell>
        </row>
        <row r="616">
          <cell r="B616" t="str">
            <v>HPLSOL</v>
          </cell>
          <cell r="C616" t="str">
            <v>VAR_fin</v>
          </cell>
          <cell r="D616" t="str">
            <v>SOLPVC</v>
          </cell>
          <cell r="I616">
            <v>8.1655474856394101E-6</v>
          </cell>
          <cell r="J616">
            <v>8.2770044953637105E-6</v>
          </cell>
          <cell r="K616">
            <v>8.3421012082212699E-6</v>
          </cell>
        </row>
        <row r="617">
          <cell r="B617" t="str">
            <v>HPLSOL</v>
          </cell>
          <cell r="C617" t="str">
            <v>VAR_ncap</v>
          </cell>
          <cell r="D617" t="str">
            <v>-</v>
          </cell>
          <cell r="I617">
            <v>5.0319938671939599E-7</v>
          </cell>
          <cell r="J617">
            <v>4.6589847785355499E-8</v>
          </cell>
          <cell r="K617">
            <v>7.7902238795155996E-7</v>
          </cell>
        </row>
        <row r="618">
          <cell r="B618" t="str">
            <v>HPLSOL</v>
          </cell>
          <cell r="C618" t="str">
            <v>VAR_cap</v>
          </cell>
          <cell r="D618" t="str">
            <v>-</v>
          </cell>
          <cell r="I618">
            <v>2.1169819986660999E-6</v>
          </cell>
          <cell r="J618">
            <v>2.16357184645145E-6</v>
          </cell>
          <cell r="K618">
            <v>1.6462334303683301E-6</v>
          </cell>
        </row>
        <row r="619">
          <cell r="B619" t="str">
            <v>RHEM-CHPNGA</v>
          </cell>
          <cell r="C619" t="str">
            <v>VAR_fout</v>
          </cell>
          <cell r="D619" t="str">
            <v>CO2_R</v>
          </cell>
          <cell r="I619">
            <v>117.942165495262</v>
          </cell>
          <cell r="J619">
            <v>386.34511109008702</v>
          </cell>
          <cell r="K619">
            <v>305.87159099238102</v>
          </cell>
        </row>
        <row r="620">
          <cell r="B620" t="str">
            <v>RHEM-CHPNGA</v>
          </cell>
          <cell r="C620" t="str">
            <v>VAR_fout</v>
          </cell>
          <cell r="D620" t="str">
            <v>RHEM_LTH_CHPNGA</v>
          </cell>
          <cell r="I620">
            <v>1.2874572129895352</v>
          </cell>
          <cell r="J620">
            <v>4.1871591688312622</v>
          </cell>
          <cell r="K620">
            <v>3.2822747520901832</v>
          </cell>
        </row>
        <row r="621">
          <cell r="B621" t="str">
            <v>RHEM-CHPNGA</v>
          </cell>
          <cell r="C621" t="str">
            <v>VAR_fout</v>
          </cell>
          <cell r="D621" t="str">
            <v>RHEM_NKEV_GAS_ELC_CHP</v>
          </cell>
          <cell r="I621">
            <v>0.63063348494937066</v>
          </cell>
          <cell r="J621">
            <v>2.0765586121846105</v>
          </cell>
          <cell r="K621">
            <v>1.6680412674556673</v>
          </cell>
        </row>
        <row r="622">
          <cell r="B622" t="str">
            <v>RHEM-CHPNGA</v>
          </cell>
          <cell r="C622" t="str">
            <v>VAR_fin</v>
          </cell>
          <cell r="D622" t="str">
            <v>RNGA</v>
          </cell>
          <cell r="I622">
            <v>2.0911731470791195</v>
          </cell>
          <cell r="J622">
            <v>6.8500906221646671</v>
          </cell>
          <cell r="K622">
            <v>5.4232551594393943</v>
          </cell>
        </row>
        <row r="623">
          <cell r="B623" t="str">
            <v>RHEM-CHPNGA</v>
          </cell>
          <cell r="C623" t="str">
            <v>VAR_ncap</v>
          </cell>
          <cell r="D623" t="str">
            <v>-</v>
          </cell>
          <cell r="I623">
            <v>7.5239145941337999E-3</v>
          </cell>
          <cell r="J623">
            <v>0.10774919395462899</v>
          </cell>
          <cell r="K623">
            <v>5.46585983990018E-7</v>
          </cell>
        </row>
        <row r="624">
          <cell r="B624" t="str">
            <v>RHEM-CHPNGA</v>
          </cell>
          <cell r="C624" t="str">
            <v>VAR_cap</v>
          </cell>
          <cell r="D624" t="str">
            <v>-</v>
          </cell>
          <cell r="I624">
            <v>4.6795162838418239E-2</v>
          </cell>
          <cell r="J624">
            <v>0.15408767899235082</v>
          </cell>
          <cell r="K624">
            <v>0.12377430027662421</v>
          </cell>
        </row>
        <row r="625">
          <cell r="B625" t="str">
            <v>D-DH2</v>
          </cell>
          <cell r="C625" t="str">
            <v>VAR_fout</v>
          </cell>
          <cell r="D625" t="str">
            <v>H2</v>
          </cell>
          <cell r="I625">
            <v>2.1936662305372802E-5</v>
          </cell>
          <cell r="J625">
            <v>1.7404517342828777E-4</v>
          </cell>
          <cell r="K625">
            <v>1.8432888093272657E-4</v>
          </cell>
        </row>
        <row r="626">
          <cell r="B626" t="str">
            <v>D-DH2</v>
          </cell>
          <cell r="C626" t="str">
            <v>VAR_fin</v>
          </cell>
          <cell r="D626" t="str">
            <v>H2_E</v>
          </cell>
          <cell r="I626">
            <v>2.2158244752901808E-5</v>
          </cell>
          <cell r="J626">
            <v>1.7580320548311895E-4</v>
          </cell>
          <cell r="K626">
            <v>1.8619078882093593E-4</v>
          </cell>
        </row>
        <row r="627">
          <cell r="B627" t="str">
            <v>D-DH2</v>
          </cell>
          <cell r="C627" t="str">
            <v>VAR_ncap</v>
          </cell>
          <cell r="D627" t="str">
            <v>-</v>
          </cell>
          <cell r="I627">
            <v>8.2044057391177998E-6</v>
          </cell>
          <cell r="J627">
            <v>3.13719871868491E-5</v>
          </cell>
          <cell r="K627">
            <v>9.8803390994260895E-7</v>
          </cell>
        </row>
        <row r="628">
          <cell r="B628" t="str">
            <v>D-DH2</v>
          </cell>
          <cell r="C628" t="str">
            <v>VAR_cap</v>
          </cell>
          <cell r="D628" t="str">
            <v>-</v>
          </cell>
          <cell r="I628">
            <v>1.45324282502753E-5</v>
          </cell>
          <cell r="J628">
            <v>4.5904415437124398E-5</v>
          </cell>
          <cell r="K628">
            <v>4.6892449347066999E-5</v>
          </cell>
        </row>
        <row r="629">
          <cell r="B629" t="str">
            <v>D-SBIO</v>
          </cell>
          <cell r="C629" t="str">
            <v>VAR_fout</v>
          </cell>
          <cell r="D629" t="str">
            <v>SBIO</v>
          </cell>
          <cell r="I629">
            <v>2.9904202355138603</v>
          </cell>
          <cell r="J629">
            <v>2.9494628838776737</v>
          </cell>
          <cell r="K629">
            <v>2.87123219765017</v>
          </cell>
        </row>
        <row r="630">
          <cell r="B630" t="str">
            <v>D-SBIO</v>
          </cell>
          <cell r="C630" t="str">
            <v>VAR_fin</v>
          </cell>
          <cell r="D630" t="str">
            <v>BIO</v>
          </cell>
          <cell r="I630">
            <v>2.9904202355138603</v>
          </cell>
          <cell r="J630">
            <v>2.9494628838776737</v>
          </cell>
          <cell r="K630">
            <v>2.87123219765017</v>
          </cell>
        </row>
        <row r="631">
          <cell r="B631" t="str">
            <v>SCOM-CHPBIO</v>
          </cell>
          <cell r="C631" t="str">
            <v>VAR_fout</v>
          </cell>
          <cell r="D631" t="str">
            <v>SCOM_LTH_CHPBIO</v>
          </cell>
          <cell r="I631">
            <v>1.1649104657944704</v>
          </cell>
          <cell r="J631">
            <v>1.0059078009164026</v>
          </cell>
          <cell r="K631">
            <v>1.0059078236312418</v>
          </cell>
        </row>
        <row r="632">
          <cell r="B632" t="str">
            <v>SCOM-CHPBIO</v>
          </cell>
          <cell r="C632" t="str">
            <v>VAR_fout</v>
          </cell>
          <cell r="D632" t="str">
            <v>SCOM_KEV_BIO_ELC_CHP</v>
          </cell>
          <cell r="I632">
            <v>1.1059391453121377</v>
          </cell>
          <cell r="J632">
            <v>1.1059391134417496</v>
          </cell>
          <cell r="K632">
            <v>1.10593913841544</v>
          </cell>
        </row>
        <row r="633">
          <cell r="B633" t="str">
            <v>SCOM-CHPBIO</v>
          </cell>
          <cell r="C633" t="str">
            <v>VAR_fin</v>
          </cell>
          <cell r="D633" t="str">
            <v>SBIO</v>
          </cell>
          <cell r="I633">
            <v>2.9904202355138603</v>
          </cell>
          <cell r="J633">
            <v>2.9494628838776737</v>
          </cell>
          <cell r="K633">
            <v>2.87123219765017</v>
          </cell>
        </row>
        <row r="634">
          <cell r="B634" t="str">
            <v>SCOM-CHPBIO</v>
          </cell>
          <cell r="C634" t="str">
            <v>VAR_ncap</v>
          </cell>
          <cell r="D634" t="str">
            <v>-</v>
          </cell>
          <cell r="I634">
            <v>4.4083672704940298E-2</v>
          </cell>
          <cell r="J634">
            <v>3.1151088963337001E-2</v>
          </cell>
          <cell r="K634">
            <v>4.34897190373972E-2</v>
          </cell>
        </row>
        <row r="635">
          <cell r="B635" t="str">
            <v>SCOM-CHPBIO</v>
          </cell>
          <cell r="C635" t="str">
            <v>VAR_cap</v>
          </cell>
          <cell r="D635" t="str">
            <v>-</v>
          </cell>
          <cell r="I635">
            <v>8.4744319446057634E-2</v>
          </cell>
          <cell r="J635">
            <v>8.4744270850377404E-2</v>
          </cell>
          <cell r="K635">
            <v>8.474424122527506E-2</v>
          </cell>
        </row>
        <row r="636">
          <cell r="B636" t="str">
            <v>RHES-EBAT</v>
          </cell>
          <cell r="C636" t="str">
            <v>VAR_fout</v>
          </cell>
          <cell r="D636" t="str">
            <v>RHES_ELC</v>
          </cell>
          <cell r="I636">
            <v>8.8563578726498823E-2</v>
          </cell>
          <cell r="J636">
            <v>9.9140551031704244E-2</v>
          </cell>
          <cell r="K636">
            <v>0.23340846626279146</v>
          </cell>
        </row>
        <row r="637">
          <cell r="B637" t="str">
            <v>RHES-EBAT</v>
          </cell>
          <cell r="C637" t="str">
            <v>VAR_fout</v>
          </cell>
          <cell r="D637" t="str">
            <v>AUX_RHES-EBAT_OUT</v>
          </cell>
          <cell r="I637">
            <v>8.856357872649899E-2</v>
          </cell>
          <cell r="J637">
            <v>9.9140551031704313E-2</v>
          </cell>
          <cell r="K637">
            <v>0.23340846626279152</v>
          </cell>
        </row>
        <row r="638">
          <cell r="B638" t="str">
            <v>RHES-EBAT</v>
          </cell>
          <cell r="C638" t="str">
            <v>VAR_fin</v>
          </cell>
          <cell r="D638" t="str">
            <v>RHES_ELC</v>
          </cell>
          <cell r="I638">
            <v>9.7939473242921057E-2</v>
          </cell>
          <cell r="J638">
            <v>0.10963617601838932</v>
          </cell>
          <cell r="K638">
            <v>0.25811839177509788</v>
          </cell>
        </row>
        <row r="639">
          <cell r="B639" t="str">
            <v>RHES-EBAT</v>
          </cell>
          <cell r="C639" t="str">
            <v>VAR_fin</v>
          </cell>
          <cell r="D639" t="str">
            <v>AUX_RHES-EBAT_IN</v>
          </cell>
          <cell r="I639">
            <v>9.7939473242921057E-2</v>
          </cell>
          <cell r="J639">
            <v>0.10963617601838932</v>
          </cell>
          <cell r="K639">
            <v>0.25811839177509788</v>
          </cell>
        </row>
        <row r="640">
          <cell r="B640" t="str">
            <v>RHES-EBAT</v>
          </cell>
          <cell r="C640" t="str">
            <v>VAR_ncap</v>
          </cell>
          <cell r="D640" t="str">
            <v>-</v>
          </cell>
          <cell r="I640">
            <v>3.7358845551216498E-2</v>
          </cell>
          <cell r="J640">
            <v>3.97067242546617E-2</v>
          </cell>
          <cell r="K640">
            <v>6.9133025832325501E-2</v>
          </cell>
        </row>
        <row r="641">
          <cell r="B641" t="str">
            <v>RHES-EBAT</v>
          </cell>
          <cell r="C641" t="str">
            <v>VAR_cap</v>
          </cell>
          <cell r="D641" t="str">
            <v>-</v>
          </cell>
          <cell r="I641">
            <v>7.0487165530746396E-2</v>
          </cell>
          <cell r="J641">
            <v>7.7129961959689214E-2</v>
          </cell>
          <cell r="K641">
            <v>9.5602165215401075E-2</v>
          </cell>
        </row>
        <row r="642">
          <cell r="B642" t="str">
            <v>D-INGA</v>
          </cell>
          <cell r="C642" t="str">
            <v>VAR_fout</v>
          </cell>
          <cell r="D642" t="str">
            <v>CO2</v>
          </cell>
          <cell r="I642">
            <v>1586.04910892064</v>
          </cell>
          <cell r="J642">
            <v>1267.38567830891</v>
          </cell>
          <cell r="K642">
            <v>467.39179870949101</v>
          </cell>
        </row>
        <row r="643">
          <cell r="B643" t="str">
            <v>D-INGA</v>
          </cell>
          <cell r="C643" t="str">
            <v>VAR_fout</v>
          </cell>
          <cell r="D643" t="str">
            <v>IH2</v>
          </cell>
          <cell r="I643">
            <v>4.6131254677293614E-3</v>
          </cell>
          <cell r="J643">
            <v>0.13846305195866285</v>
          </cell>
          <cell r="K643">
            <v>0.13406865099915791</v>
          </cell>
        </row>
        <row r="644">
          <cell r="B644" t="str">
            <v>D-INGA</v>
          </cell>
          <cell r="C644" t="str">
            <v>VAR_fout</v>
          </cell>
          <cell r="D644" t="str">
            <v>INGA</v>
          </cell>
          <cell r="I644">
            <v>31.065046928913645</v>
          </cell>
          <cell r="J644">
            <v>25.432551052077024</v>
          </cell>
          <cell r="K644">
            <v>11.293445234003343</v>
          </cell>
        </row>
        <row r="645">
          <cell r="B645" t="str">
            <v>D-INGA</v>
          </cell>
          <cell r="C645" t="str">
            <v>VAR_fin</v>
          </cell>
          <cell r="D645" t="str">
            <v>NGA</v>
          </cell>
          <cell r="I645">
            <v>28.12143810142987</v>
          </cell>
          <cell r="J645">
            <v>22.471377274980728</v>
          </cell>
          <cell r="K645">
            <v>8.287088629600909</v>
          </cell>
        </row>
        <row r="646">
          <cell r="B646" t="str">
            <v>D-INGA</v>
          </cell>
          <cell r="C646" t="str">
            <v>VAR_fin</v>
          </cell>
          <cell r="D646" t="str">
            <v>BNGA</v>
          </cell>
          <cell r="I646">
            <v>3.0428651654229197</v>
          </cell>
          <cell r="J646">
            <v>3.0428654185084221</v>
          </cell>
          <cell r="K646">
            <v>3.042866635855523</v>
          </cell>
        </row>
        <row r="647">
          <cell r="B647" t="str">
            <v>D-INGA</v>
          </cell>
          <cell r="C647" t="str">
            <v>VAR_fin</v>
          </cell>
          <cell r="D647" t="str">
            <v>H2</v>
          </cell>
          <cell r="I647">
            <v>4.6128529154226862E-3</v>
          </cell>
          <cell r="J647">
            <v>0.13846131211137624</v>
          </cell>
          <cell r="K647">
            <v>0.13406691115281741</v>
          </cell>
        </row>
        <row r="648">
          <cell r="B648" t="str">
            <v>D-INGA</v>
          </cell>
          <cell r="C648" t="str">
            <v>VAR_ncap</v>
          </cell>
          <cell r="D648" t="str">
            <v>-</v>
          </cell>
          <cell r="I648">
            <v>1.37490802293472E-7</v>
          </cell>
          <cell r="J648">
            <v>1.7968233608197901E-7</v>
          </cell>
          <cell r="K648">
            <v>3.1475064723929999E-7</v>
          </cell>
        </row>
        <row r="649">
          <cell r="B649" t="str">
            <v>D-INGA</v>
          </cell>
          <cell r="C649" t="str">
            <v>VAR_cap</v>
          </cell>
          <cell r="D649" t="str">
            <v>-</v>
          </cell>
          <cell r="I649">
            <v>1.9844838096023263</v>
          </cell>
          <cell r="J649">
            <v>1.9844839892846624</v>
          </cell>
          <cell r="K649">
            <v>1.0954603712151294</v>
          </cell>
        </row>
        <row r="650">
          <cell r="B650" t="str">
            <v>EWIND</v>
          </cell>
          <cell r="C650" t="str">
            <v>VAR_fout</v>
          </cell>
          <cell r="D650" t="str">
            <v>ELC35</v>
          </cell>
          <cell r="I650">
            <v>2.5790329114304571</v>
          </cell>
          <cell r="J650">
            <v>2.5790364082906949</v>
          </cell>
          <cell r="K650">
            <v>3.1848625731331874</v>
          </cell>
        </row>
        <row r="651">
          <cell r="B651" t="str">
            <v>EWIND</v>
          </cell>
          <cell r="C651" t="str">
            <v>VAR_fin</v>
          </cell>
          <cell r="D651" t="str">
            <v>WND</v>
          </cell>
          <cell r="I651">
            <v>2.5790329114304571</v>
          </cell>
          <cell r="J651">
            <v>2.5790364082906949</v>
          </cell>
          <cell r="K651">
            <v>3.1848625731331874</v>
          </cell>
        </row>
        <row r="652">
          <cell r="B652" t="str">
            <v>EWIND</v>
          </cell>
          <cell r="C652" t="str">
            <v>VAR_ncap</v>
          </cell>
          <cell r="D652" t="str">
            <v>-</v>
          </cell>
          <cell r="I652">
            <v>2.2847072438451702E-2</v>
          </cell>
          <cell r="J652">
            <v>7.9264140649823399E-7</v>
          </cell>
          <cell r="K652">
            <v>0.58324128377873796</v>
          </cell>
        </row>
        <row r="653">
          <cell r="B653" t="str">
            <v>EWIND</v>
          </cell>
          <cell r="C653" t="str">
            <v>VAR_cap</v>
          </cell>
          <cell r="D653" t="str">
            <v>-</v>
          </cell>
          <cell r="I653">
            <v>0.4287888727219078</v>
          </cell>
          <cell r="J653">
            <v>0.42878975035293471</v>
          </cell>
          <cell r="K653">
            <v>0.529514180444142</v>
          </cell>
        </row>
        <row r="654">
          <cell r="B654" t="str">
            <v>EGEO</v>
          </cell>
          <cell r="C654" t="str">
            <v>VAR_fout</v>
          </cell>
          <cell r="D654" t="str">
            <v>ELC35</v>
          </cell>
          <cell r="J654">
            <v>8.6310281659358586E-4</v>
          </cell>
          <cell r="K654">
            <v>5.5614834826030607E-3</v>
          </cell>
        </row>
        <row r="655">
          <cell r="B655" t="str">
            <v>EGEO</v>
          </cell>
          <cell r="C655" t="str">
            <v>VAR_fin</v>
          </cell>
          <cell r="D655" t="str">
            <v>GEO</v>
          </cell>
          <cell r="J655">
            <v>5.7540187772905692E-3</v>
          </cell>
          <cell r="K655">
            <v>3.7076556550687083E-2</v>
          </cell>
        </row>
        <row r="656">
          <cell r="B656" t="str">
            <v>EGEO</v>
          </cell>
          <cell r="C656" t="str">
            <v>VAR_ncap</v>
          </cell>
          <cell r="D656" t="str">
            <v>-</v>
          </cell>
          <cell r="J656">
            <v>2.1873965625164701E-4</v>
          </cell>
          <cell r="K656">
            <v>3.8181519475491497E-6</v>
          </cell>
        </row>
        <row r="657">
          <cell r="B657" t="str">
            <v>EGEO</v>
          </cell>
          <cell r="C657" t="str">
            <v>VAR_cap</v>
          </cell>
          <cell r="D657" t="str">
            <v>-</v>
          </cell>
          <cell r="J657">
            <v>3.4243686571002901E-5</v>
          </cell>
          <cell r="K657">
            <v>2.2072578570699522E-4</v>
          </cell>
        </row>
        <row r="658">
          <cell r="B658" t="str">
            <v>D-SPLT</v>
          </cell>
          <cell r="C658" t="str">
            <v>VAR_fout</v>
          </cell>
          <cell r="D658" t="str">
            <v>SPLT</v>
          </cell>
          <cell r="I658">
            <v>1.4663280182776082</v>
          </cell>
          <cell r="J658">
            <v>1.6635617790305597</v>
          </cell>
          <cell r="K658">
            <v>1.9807928213018251</v>
          </cell>
        </row>
        <row r="659">
          <cell r="B659" t="str">
            <v>D-SPLT</v>
          </cell>
          <cell r="C659" t="str">
            <v>VAR_fin</v>
          </cell>
          <cell r="D659" t="str">
            <v>PLT</v>
          </cell>
          <cell r="I659">
            <v>1.4663280182776082</v>
          </cell>
          <cell r="J659">
            <v>1.6635617790305597</v>
          </cell>
          <cell r="K659">
            <v>1.9807928213018251</v>
          </cell>
        </row>
        <row r="660">
          <cell r="B660" t="str">
            <v>RHES-ESOLPV</v>
          </cell>
          <cell r="C660" t="str">
            <v>VAR_fout</v>
          </cell>
          <cell r="D660" t="str">
            <v>RHES_SOL_ELC</v>
          </cell>
          <cell r="I660">
            <v>4.6110646365251977</v>
          </cell>
          <cell r="J660">
            <v>4.8944487842572038</v>
          </cell>
          <cell r="K660">
            <v>5.5145354590042714</v>
          </cell>
        </row>
        <row r="661">
          <cell r="B661" t="str">
            <v>RHES-ESOLPV</v>
          </cell>
          <cell r="C661" t="str">
            <v>VAR_fin</v>
          </cell>
          <cell r="D661" t="str">
            <v>SOL</v>
          </cell>
          <cell r="I661">
            <v>4.6110646365251977</v>
          </cell>
          <cell r="J661">
            <v>4.8944487842572038</v>
          </cell>
          <cell r="K661">
            <v>5.5145354590042714</v>
          </cell>
        </row>
        <row r="662">
          <cell r="B662" t="str">
            <v>RHES-ESOLPV</v>
          </cell>
          <cell r="C662" t="str">
            <v>VAR_fin</v>
          </cell>
          <cell r="D662" t="str">
            <v>SOLPVC</v>
          </cell>
          <cell r="I662">
            <v>4.6110646365252004</v>
          </cell>
          <cell r="J662">
            <v>4.89444878425721</v>
          </cell>
          <cell r="K662">
            <v>5.5145354590042697</v>
          </cell>
        </row>
        <row r="663">
          <cell r="B663" t="str">
            <v>RHES-ESOLPV</v>
          </cell>
          <cell r="C663" t="str">
            <v>VAR_ncap</v>
          </cell>
          <cell r="D663" t="str">
            <v>-</v>
          </cell>
          <cell r="I663">
            <v>0.29984429482040698</v>
          </cell>
          <cell r="J663">
            <v>0.66479860585537598</v>
          </cell>
          <cell r="K663">
            <v>0.68594740161497203</v>
          </cell>
        </row>
        <row r="664">
          <cell r="B664" t="str">
            <v>RHES-ESOLPV</v>
          </cell>
          <cell r="C664" t="str">
            <v>VAR_cap</v>
          </cell>
          <cell r="D664" t="str">
            <v>-</v>
          </cell>
          <cell r="I664">
            <v>1.3292358773473709</v>
          </cell>
          <cell r="J664">
            <v>1.4109272811224089</v>
          </cell>
          <cell r="K664">
            <v>1.5896800287880899</v>
          </cell>
        </row>
        <row r="665">
          <cell r="B665" t="str">
            <v>EHYD-DAM10</v>
          </cell>
          <cell r="C665" t="str">
            <v>VAR_fout</v>
          </cell>
          <cell r="D665" t="str">
            <v>ELC</v>
          </cell>
          <cell r="I665">
            <v>0.72412284032819318</v>
          </cell>
          <cell r="J665">
            <v>0.73531133677874727</v>
          </cell>
          <cell r="K665">
            <v>0.73152191776188746</v>
          </cell>
        </row>
        <row r="666">
          <cell r="B666" t="str">
            <v>EHYD-DAM10</v>
          </cell>
          <cell r="C666" t="str">
            <v>VAR_fin</v>
          </cell>
          <cell r="D666" t="str">
            <v>HYDD</v>
          </cell>
          <cell r="I666">
            <v>0.72412284032819318</v>
          </cell>
          <cell r="J666">
            <v>0.73531133677874727</v>
          </cell>
          <cell r="K666">
            <v>0.73152191776188746</v>
          </cell>
        </row>
        <row r="667">
          <cell r="B667" t="str">
            <v>EHYD-DAM10</v>
          </cell>
          <cell r="C667" t="str">
            <v>VAR_ncap</v>
          </cell>
          <cell r="D667" t="str">
            <v>-</v>
          </cell>
          <cell r="I667">
            <v>7.63371086611828E-8</v>
          </cell>
          <cell r="J667">
            <v>5.5870202979700298E-8</v>
          </cell>
        </row>
        <row r="668">
          <cell r="B668" t="str">
            <v>EHYD-DAM10</v>
          </cell>
          <cell r="C668" t="str">
            <v>VAR_cap</v>
          </cell>
          <cell r="D668" t="str">
            <v>-</v>
          </cell>
          <cell r="I668">
            <v>7.5260860930158394E-2</v>
          </cell>
          <cell r="J668">
            <v>7.5260916800361302E-2</v>
          </cell>
          <cell r="K668">
            <v>7.5260916800361302E-2</v>
          </cell>
        </row>
        <row r="669">
          <cell r="B669" t="str">
            <v>DH-EBAT</v>
          </cell>
          <cell r="C669" t="str">
            <v>VAR_fout</v>
          </cell>
          <cell r="D669" t="str">
            <v>ELC35</v>
          </cell>
          <cell r="I669">
            <v>5.4778575137290571E-2</v>
          </cell>
          <cell r="J669">
            <v>4.3048735742092711E-2</v>
          </cell>
          <cell r="K669">
            <v>0.49055361593546926</v>
          </cell>
        </row>
        <row r="670">
          <cell r="B670" t="str">
            <v>DH-EBAT</v>
          </cell>
          <cell r="C670" t="str">
            <v>VAR_fout</v>
          </cell>
          <cell r="D670" t="str">
            <v>AUX_DH-EBAT_OUT</v>
          </cell>
          <cell r="I670">
            <v>5.4778575137290522E-2</v>
          </cell>
          <cell r="J670">
            <v>4.3048735742092711E-2</v>
          </cell>
          <cell r="K670">
            <v>0.49055361593546876</v>
          </cell>
        </row>
        <row r="671">
          <cell r="B671" t="str">
            <v>DH-EBAT</v>
          </cell>
          <cell r="C671" t="str">
            <v>VAR_fin</v>
          </cell>
          <cell r="D671" t="str">
            <v>ELC35</v>
          </cell>
          <cell r="I671">
            <v>6.1255191093876331E-2</v>
          </cell>
          <cell r="J671">
            <v>4.813852135363101E-2</v>
          </cell>
          <cell r="K671">
            <v>0.5485522570296576</v>
          </cell>
        </row>
        <row r="672">
          <cell r="B672" t="str">
            <v>DH-EBAT</v>
          </cell>
          <cell r="C672" t="str">
            <v>VAR_fin</v>
          </cell>
          <cell r="D672" t="str">
            <v>AUX_DH-EBAT_IN</v>
          </cell>
          <cell r="I672">
            <v>6.1255191093876331E-2</v>
          </cell>
          <cell r="J672">
            <v>4.813852135363101E-2</v>
          </cell>
          <cell r="K672">
            <v>0.5485522570296576</v>
          </cell>
        </row>
        <row r="673">
          <cell r="B673" t="str">
            <v>DH-EBAT</v>
          </cell>
          <cell r="C673" t="str">
            <v>VAR_ncap</v>
          </cell>
          <cell r="D673" t="str">
            <v>-</v>
          </cell>
          <cell r="I673">
            <v>1.1427590531900801E-2</v>
          </cell>
          <cell r="J673">
            <v>1.70019074405354E-2</v>
          </cell>
          <cell r="K673">
            <v>0.13125936099660601</v>
          </cell>
        </row>
        <row r="674">
          <cell r="B674" t="str">
            <v>DH-EBAT</v>
          </cell>
          <cell r="C674" t="str">
            <v>VAR_cap</v>
          </cell>
          <cell r="D674" t="str">
            <v>-</v>
          </cell>
          <cell r="I674">
            <v>2.3904667776496195E-2</v>
          </cell>
          <cell r="J674">
            <v>3.0296006377866575E-2</v>
          </cell>
          <cell r="K674">
            <v>0.14179124971845511</v>
          </cell>
        </row>
        <row r="675">
          <cell r="B675" t="str">
            <v>RHEM-EBAT</v>
          </cell>
          <cell r="C675" t="str">
            <v>VAR_fout</v>
          </cell>
          <cell r="D675" t="str">
            <v>RHEM_ELC</v>
          </cell>
          <cell r="I675">
            <v>3.049050025124837E-2</v>
          </cell>
          <cell r="J675">
            <v>3.4134190430410528E-2</v>
          </cell>
          <cell r="K675">
            <v>6.9689125363700935E-2</v>
          </cell>
        </row>
        <row r="676">
          <cell r="B676" t="str">
            <v>RHEM-EBAT</v>
          </cell>
          <cell r="C676" t="str">
            <v>VAR_fout</v>
          </cell>
          <cell r="D676" t="str">
            <v>AUX_RHEM-EBAT_OUT</v>
          </cell>
          <cell r="I676">
            <v>3.0490500251248377E-2</v>
          </cell>
          <cell r="J676">
            <v>3.4134190430410563E-2</v>
          </cell>
          <cell r="K676">
            <v>6.9689125363701004E-2</v>
          </cell>
        </row>
        <row r="677">
          <cell r="B677" t="str">
            <v>RHEM-EBAT</v>
          </cell>
          <cell r="C677" t="str">
            <v>VAR_fin</v>
          </cell>
          <cell r="D677" t="str">
            <v>RHEM_ELC</v>
          </cell>
          <cell r="I677">
            <v>3.3718499002296669E-2</v>
          </cell>
          <cell r="J677">
            <v>3.7747929937784995E-2</v>
          </cell>
          <cell r="K677">
            <v>7.7066936255916721E-2</v>
          </cell>
        </row>
        <row r="678">
          <cell r="B678" t="str">
            <v>RHEM-EBAT</v>
          </cell>
          <cell r="C678" t="str">
            <v>VAR_fin</v>
          </cell>
          <cell r="D678" t="str">
            <v>AUX_RHEM-EBAT_IN</v>
          </cell>
          <cell r="I678">
            <v>3.3718499002296669E-2</v>
          </cell>
          <cell r="J678">
            <v>3.7747929937784995E-2</v>
          </cell>
          <cell r="K678">
            <v>7.7066936255916721E-2</v>
          </cell>
        </row>
        <row r="679">
          <cell r="B679" t="str">
            <v>RHEM-EBAT</v>
          </cell>
          <cell r="C679" t="str">
            <v>VAR_ncap</v>
          </cell>
          <cell r="D679" t="str">
            <v>-</v>
          </cell>
          <cell r="I679">
            <v>1.1298474604651E-2</v>
          </cell>
          <cell r="J679">
            <v>1.19625198278969E-2</v>
          </cell>
          <cell r="K679">
            <v>2.0563712413813499E-2</v>
          </cell>
        </row>
        <row r="680">
          <cell r="B680" t="str">
            <v>RHEM-EBAT</v>
          </cell>
          <cell r="C680" t="str">
            <v>VAR_cap</v>
          </cell>
          <cell r="D680" t="str">
            <v>-</v>
          </cell>
          <cell r="I680">
            <v>2.194755121421544E-2</v>
          </cell>
          <cell r="J680">
            <v>2.3420218872578776E-2</v>
          </cell>
          <cell r="K680">
            <v>2.8545687556346205E-2</v>
          </cell>
        </row>
        <row r="681">
          <cell r="B681" t="str">
            <v>HPLGEO</v>
          </cell>
          <cell r="C681" t="str">
            <v>VAR_fout</v>
          </cell>
          <cell r="D681" t="str">
            <v>LTH</v>
          </cell>
          <cell r="J681">
            <v>2.1858679804814139E-5</v>
          </cell>
          <cell r="K681">
            <v>2.3133928278859806E-5</v>
          </cell>
        </row>
        <row r="682">
          <cell r="B682" t="str">
            <v>HPLGEO</v>
          </cell>
          <cell r="C682" t="str">
            <v>VAR_fin</v>
          </cell>
          <cell r="D682" t="str">
            <v>GEO</v>
          </cell>
          <cell r="J682">
            <v>2.571609388801663E-5</v>
          </cell>
          <cell r="K682">
            <v>2.7216386210423277E-5</v>
          </cell>
        </row>
        <row r="683">
          <cell r="B683" t="str">
            <v>HPLGEO</v>
          </cell>
          <cell r="C683" t="str">
            <v>VAR_ncap</v>
          </cell>
          <cell r="D683" t="str">
            <v>-</v>
          </cell>
          <cell r="J683">
            <v>1.6799492898506701E-6</v>
          </cell>
          <cell r="K683">
            <v>2.2415902024445701E-8</v>
          </cell>
        </row>
        <row r="684">
          <cell r="B684" t="str">
            <v>HPLGEO</v>
          </cell>
          <cell r="C684" t="str">
            <v>VAR_cap</v>
          </cell>
          <cell r="D684" t="str">
            <v>-</v>
          </cell>
          <cell r="J684">
            <v>1.6799492898506701E-6</v>
          </cell>
          <cell r="K684">
            <v>1.70236519187512E-6</v>
          </cell>
        </row>
        <row r="685">
          <cell r="B685" t="str">
            <v>EHYD-PUM15</v>
          </cell>
          <cell r="C685" t="str">
            <v>VAR_fout</v>
          </cell>
          <cell r="D685" t="str">
            <v>ELC</v>
          </cell>
          <cell r="I685">
            <v>4.4276423110158199E-4</v>
          </cell>
          <cell r="J685">
            <v>3.8368008691963887E-4</v>
          </cell>
          <cell r="K685">
            <v>3.2987591070120692E-4</v>
          </cell>
        </row>
        <row r="686">
          <cell r="B686" t="str">
            <v>EHYD-PUM15</v>
          </cell>
          <cell r="C686" t="str">
            <v>VAR_fout</v>
          </cell>
          <cell r="D686" t="str">
            <v>AUX_PUMP_OUT</v>
          </cell>
          <cell r="I686">
            <v>4.4276423110158199E-4</v>
          </cell>
          <cell r="J686">
            <v>3.8368008691963887E-4</v>
          </cell>
          <cell r="K686">
            <v>3.2987591070120692E-4</v>
          </cell>
        </row>
        <row r="687">
          <cell r="B687" t="str">
            <v>EHYD-PUM15</v>
          </cell>
          <cell r="C687" t="str">
            <v>VAR_fin</v>
          </cell>
          <cell r="D687" t="str">
            <v>AUX_PUMP_IN</v>
          </cell>
          <cell r="I687">
            <v>5.5343686657957658E-4</v>
          </cell>
          <cell r="J687">
            <v>4.795406346477394E-4</v>
          </cell>
          <cell r="K687">
            <v>4.1228438757584323E-4</v>
          </cell>
        </row>
        <row r="688">
          <cell r="B688" t="str">
            <v>EHYD-PUM15</v>
          </cell>
          <cell r="C688" t="str">
            <v>VAR_fin</v>
          </cell>
          <cell r="D688" t="str">
            <v>ELC</v>
          </cell>
          <cell r="I688">
            <v>5.5343686657957658E-4</v>
          </cell>
          <cell r="J688">
            <v>4.795406346477394E-4</v>
          </cell>
          <cell r="K688">
            <v>4.1228438757584323E-4</v>
          </cell>
        </row>
        <row r="689">
          <cell r="B689" t="str">
            <v>EHYD-PUM15</v>
          </cell>
          <cell r="C689" t="str">
            <v>VAR_ncap</v>
          </cell>
          <cell r="D689" t="str">
            <v>-</v>
          </cell>
          <cell r="I689">
            <v>1.6257478083058199E-8</v>
          </cell>
          <cell r="J689">
            <v>2.4723057771752001E-8</v>
          </cell>
          <cell r="K689">
            <v>8.0023718047306206E-8</v>
          </cell>
        </row>
        <row r="690">
          <cell r="B690" t="str">
            <v>EHYD-PUM15</v>
          </cell>
          <cell r="C690" t="str">
            <v>VAR_cap</v>
          </cell>
          <cell r="D690" t="str">
            <v>-</v>
          </cell>
          <cell r="I690">
            <v>3.8474959546658701E-5</v>
          </cell>
          <cell r="J690">
            <v>3.8494059668703302E-5</v>
          </cell>
          <cell r="K690">
            <v>3.8542828027058599E-5</v>
          </cell>
        </row>
        <row r="691">
          <cell r="B691" t="str">
            <v>D-EWST</v>
          </cell>
          <cell r="C691" t="str">
            <v>VAR_fout</v>
          </cell>
          <cell r="D691" t="str">
            <v>CO2</v>
          </cell>
          <cell r="I691">
            <v>2240.4529672098001</v>
          </cell>
          <cell r="J691">
            <v>2266.0985367846401</v>
          </cell>
          <cell r="K691">
            <v>2317.3895960566201</v>
          </cell>
        </row>
        <row r="692">
          <cell r="B692" t="str">
            <v>D-EWST</v>
          </cell>
          <cell r="C692" t="str">
            <v>VAR_fout</v>
          </cell>
          <cell r="D692" t="str">
            <v>EWST</v>
          </cell>
          <cell r="I692">
            <v>48.285627415047294</v>
          </cell>
          <cell r="J692">
            <v>48.838332287851699</v>
          </cell>
          <cell r="K692">
            <v>49.943742463947345</v>
          </cell>
        </row>
        <row r="693">
          <cell r="B693" t="str">
            <v>D-EWST</v>
          </cell>
          <cell r="C693" t="str">
            <v>VAR_fin</v>
          </cell>
          <cell r="D693" t="str">
            <v>WSTNREN</v>
          </cell>
          <cell r="I693">
            <v>24.142812146657342</v>
          </cell>
          <cell r="J693">
            <v>24.419165267075865</v>
          </cell>
          <cell r="K693">
            <v>24.971870647161804</v>
          </cell>
        </row>
        <row r="694">
          <cell r="B694" t="str">
            <v>D-EWST</v>
          </cell>
          <cell r="C694" t="str">
            <v>VAR_fin</v>
          </cell>
          <cell r="D694" t="str">
            <v>WSTREN</v>
          </cell>
          <cell r="I694">
            <v>24.142812146657342</v>
          </cell>
          <cell r="J694">
            <v>24.419165267075865</v>
          </cell>
          <cell r="K694">
            <v>24.971870647161804</v>
          </cell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5.2009331598563797</v>
          </cell>
          <cell r="I4">
            <v>5.2009331803089696</v>
          </cell>
          <cell r="J4">
            <v>5.2009332329948599</v>
          </cell>
        </row>
        <row r="5">
          <cell r="A5" t="str">
            <v>EXPELC_DE</v>
          </cell>
          <cell r="C5" t="str">
            <v>ELC_E-DE</v>
          </cell>
          <cell r="H5">
            <v>1.3223391055158139E-4</v>
          </cell>
          <cell r="I5">
            <v>2.6080546886412409E-4</v>
          </cell>
          <cell r="J5">
            <v>7.5108308153681649E-5</v>
          </cell>
        </row>
        <row r="6">
          <cell r="A6" t="str">
            <v>IMPDSL</v>
          </cell>
          <cell r="C6" t="str">
            <v>DSL</v>
          </cell>
          <cell r="H6">
            <v>51.369274678442743</v>
          </cell>
          <cell r="I6">
            <v>50.283184571143963</v>
          </cell>
          <cell r="J6">
            <v>48.042803148747794</v>
          </cell>
        </row>
        <row r="7">
          <cell r="A7" t="str">
            <v>IMPH2</v>
          </cell>
          <cell r="C7" t="str">
            <v>H2</v>
          </cell>
          <cell r="I7">
            <v>8.280877207161714E-5</v>
          </cell>
          <cell r="J7">
            <v>8.318482327035683E-5</v>
          </cell>
        </row>
        <row r="8">
          <cell r="A8" t="str">
            <v>IMPELC_AT</v>
          </cell>
          <cell r="C8" t="str">
            <v>ELC_I-AT</v>
          </cell>
          <cell r="H8">
            <v>2.3351514754148344E-3</v>
          </cell>
          <cell r="I8">
            <v>1.6983138146575156E-3</v>
          </cell>
          <cell r="J8">
            <v>9.5170580989371672E-4</v>
          </cell>
        </row>
        <row r="9">
          <cell r="A9" t="str">
            <v>IMPELC_AT</v>
          </cell>
          <cell r="C9" t="str">
            <v>ELCS</v>
          </cell>
          <cell r="H9">
            <v>2.3351514754148344E-3</v>
          </cell>
          <cell r="I9">
            <v>1.6983138146575156E-3</v>
          </cell>
          <cell r="J9">
            <v>9.5170580989371672E-4</v>
          </cell>
        </row>
        <row r="10">
          <cell r="A10" t="str">
            <v>IMPELC_FR</v>
          </cell>
          <cell r="C10" t="str">
            <v>ELC_I-FR</v>
          </cell>
          <cell r="H10">
            <v>17.662418985530614</v>
          </cell>
          <cell r="I10">
            <v>10.45123123769015</v>
          </cell>
          <cell r="J10">
            <v>10.49554888155016</v>
          </cell>
        </row>
        <row r="11">
          <cell r="A11" t="str">
            <v>IMPELC_FR</v>
          </cell>
          <cell r="C11" t="str">
            <v>ELCS</v>
          </cell>
          <cell r="H11">
            <v>17.662418985530614</v>
          </cell>
          <cell r="I11">
            <v>10.45123123769015</v>
          </cell>
          <cell r="J11">
            <v>10.49554888155016</v>
          </cell>
        </row>
        <row r="12">
          <cell r="A12" t="str">
            <v>RNWHYDR1</v>
          </cell>
          <cell r="C12" t="str">
            <v>HYDR</v>
          </cell>
          <cell r="H12">
            <v>63.379822784125672</v>
          </cell>
          <cell r="I12">
            <v>62.295622851824469</v>
          </cell>
          <cell r="J12">
            <v>60.128526588089585</v>
          </cell>
        </row>
        <row r="13">
          <cell r="A13" t="str">
            <v>EXPELC_IT</v>
          </cell>
          <cell r="C13" t="str">
            <v>ELC_E-IT</v>
          </cell>
          <cell r="H13">
            <v>39.58609780924624</v>
          </cell>
          <cell r="I13">
            <v>19.724932033269074</v>
          </cell>
          <cell r="J13">
            <v>13.696094637079083</v>
          </cell>
        </row>
        <row r="14">
          <cell r="A14" t="str">
            <v>IMPLNG</v>
          </cell>
          <cell r="C14" t="str">
            <v>LBIO</v>
          </cell>
          <cell r="H14">
            <v>2.1354176930015738</v>
          </cell>
          <cell r="I14">
            <v>2.1355045020133314</v>
          </cell>
          <cell r="J14">
            <v>2.1355877745589327</v>
          </cell>
        </row>
        <row r="15">
          <cell r="A15" t="str">
            <v>IMPLNG</v>
          </cell>
          <cell r="C15" t="str">
            <v>LNGA</v>
          </cell>
          <cell r="H15">
            <v>2.8135328841994659E-4</v>
          </cell>
          <cell r="I15">
            <v>1.9581305369091749E-4</v>
          </cell>
          <cell r="J15">
            <v>1.1233517420179218E-4</v>
          </cell>
        </row>
        <row r="16">
          <cell r="A16" t="str">
            <v>IMPURN1</v>
          </cell>
          <cell r="C16" t="str">
            <v>URN</v>
          </cell>
          <cell r="H16">
            <v>167.60362118400425</v>
          </cell>
          <cell r="I16">
            <v>98.945504675496295</v>
          </cell>
        </row>
        <row r="17">
          <cell r="A17" t="str">
            <v>EXPELC_AT</v>
          </cell>
          <cell r="C17" t="str">
            <v>ELC_E-AT</v>
          </cell>
          <cell r="H17">
            <v>3.4500257846547599E-5</v>
          </cell>
          <cell r="I17">
            <v>3.4771075185261238E-5</v>
          </cell>
          <cell r="J17">
            <v>2.6166167889278848E-5</v>
          </cell>
        </row>
        <row r="18">
          <cell r="A18" t="str">
            <v>EXPELC_FR</v>
          </cell>
          <cell r="C18" t="str">
            <v>ELC_E-FR</v>
          </cell>
          <cell r="H18">
            <v>1.4177969159477898E-4</v>
          </cell>
          <cell r="I18">
            <v>3.907845273297417E-4</v>
          </cell>
          <cell r="J18">
            <v>2.0651057119387947E-4</v>
          </cell>
        </row>
        <row r="19">
          <cell r="A19" t="str">
            <v>RNWWND1</v>
          </cell>
          <cell r="C19" t="str">
            <v>WND</v>
          </cell>
          <cell r="H19">
            <v>0.87512388494678561</v>
          </cell>
          <cell r="I19">
            <v>0.87512530702522706</v>
          </cell>
          <cell r="J19">
            <v>0.87512388310695632</v>
          </cell>
        </row>
        <row r="20">
          <cell r="A20" t="str">
            <v>RNWWND2</v>
          </cell>
          <cell r="C20" t="str">
            <v>WND</v>
          </cell>
          <cell r="H20">
            <v>1.7026621712812358</v>
          </cell>
          <cell r="I20">
            <v>1.7028425362201454</v>
          </cell>
          <cell r="J20">
            <v>2.307080796165883</v>
          </cell>
        </row>
        <row r="21">
          <cell r="A21" t="str">
            <v>RNWMNR1</v>
          </cell>
          <cell r="C21" t="str">
            <v>MNR</v>
          </cell>
          <cell r="H21">
            <v>12.540426790181819</v>
          </cell>
          <cell r="I21">
            <v>12.54042544667619</v>
          </cell>
          <cell r="J21">
            <v>12.540426016692276</v>
          </cell>
        </row>
        <row r="22">
          <cell r="A22" t="str">
            <v>RNWWND3</v>
          </cell>
          <cell r="C22" t="str">
            <v>WND</v>
          </cell>
          <cell r="H22">
            <v>8.2657975695856812E-4</v>
          </cell>
          <cell r="I22">
            <v>7.4309212800677585E-4</v>
          </cell>
          <cell r="J22">
            <v>2.407072171597446E-3</v>
          </cell>
        </row>
        <row r="23">
          <cell r="A23" t="str">
            <v>RNWMNR2</v>
          </cell>
          <cell r="C23" t="str">
            <v>MNR</v>
          </cell>
          <cell r="I23">
            <v>0.17825213612203974</v>
          </cell>
          <cell r="J23">
            <v>6.270207343648325</v>
          </cell>
        </row>
        <row r="24">
          <cell r="A24" t="str">
            <v>RNWWND4</v>
          </cell>
          <cell r="C24" t="str">
            <v>WND</v>
          </cell>
          <cell r="H24">
            <v>2.7423349618505661E-4</v>
          </cell>
          <cell r="I24">
            <v>2.1452267654018895E-4</v>
          </cell>
          <cell r="J24">
            <v>1.7228301535494178E-4</v>
          </cell>
        </row>
        <row r="25">
          <cell r="A25" t="str">
            <v>RNWMNR3</v>
          </cell>
          <cell r="C25" t="str">
            <v>MNR</v>
          </cell>
          <cell r="I25">
            <v>2.0940907773163897E-4</v>
          </cell>
          <cell r="J25">
            <v>1.4054123613329119E-4</v>
          </cell>
        </row>
        <row r="26">
          <cell r="A26" t="str">
            <v>IMPLFO1</v>
          </cell>
          <cell r="C26" t="str">
            <v>LFO</v>
          </cell>
          <cell r="H26">
            <v>44.094667785155295</v>
          </cell>
          <cell r="I26">
            <v>33.706574424560962</v>
          </cell>
          <cell r="J26">
            <v>12.718913712176292</v>
          </cell>
        </row>
        <row r="27">
          <cell r="A27" t="str">
            <v>RNWWND5</v>
          </cell>
          <cell r="C27" t="str">
            <v>WND</v>
          </cell>
          <cell r="H27">
            <v>1.4882421161100713E-4</v>
          </cell>
          <cell r="I27">
            <v>1.1396080687662555E-4</v>
          </cell>
          <cell r="J27">
            <v>8.0446127608403806E-5</v>
          </cell>
        </row>
        <row r="28">
          <cell r="A28" t="str">
            <v>IMPBNGA</v>
          </cell>
          <cell r="C28" t="str">
            <v>BIO</v>
          </cell>
          <cell r="H28">
            <v>1.3882744158810389</v>
          </cell>
          <cell r="I28">
            <v>1.4328920697560747</v>
          </cell>
          <cell r="J28">
            <v>1.7356024650325794</v>
          </cell>
        </row>
        <row r="29">
          <cell r="A29" t="str">
            <v>RNWGEO1</v>
          </cell>
          <cell r="C29" t="str">
            <v>GEO</v>
          </cell>
          <cell r="I29">
            <v>3.5821188505846279E-3</v>
          </cell>
          <cell r="J29">
            <v>3.4341846940640727E-2</v>
          </cell>
        </row>
        <row r="30">
          <cell r="A30" t="str">
            <v>RNWGEO2</v>
          </cell>
          <cell r="C30" t="str">
            <v>GEO</v>
          </cell>
          <cell r="I30">
            <v>1.1107616712747871E-3</v>
          </cell>
          <cell r="J30">
            <v>1.5100807353287417E-3</v>
          </cell>
        </row>
        <row r="31">
          <cell r="A31" t="str">
            <v>IMPKERintl</v>
          </cell>
          <cell r="C31" t="str">
            <v>KERintl</v>
          </cell>
          <cell r="H31">
            <v>81.481285725000603</v>
          </cell>
          <cell r="I31">
            <v>80.765232498674493</v>
          </cell>
          <cell r="J31">
            <v>77.895995694087503</v>
          </cell>
        </row>
        <row r="32">
          <cell r="A32" t="str">
            <v>RNWGEO3</v>
          </cell>
          <cell r="C32" t="str">
            <v>GEO</v>
          </cell>
          <cell r="I32">
            <v>4.6328810479523316E-4</v>
          </cell>
          <cell r="J32">
            <v>5.5819987794650228E-4</v>
          </cell>
        </row>
        <row r="33">
          <cell r="A33" t="str">
            <v>RNWGEO4</v>
          </cell>
          <cell r="C33" t="str">
            <v>GEO</v>
          </cell>
          <cell r="I33">
            <v>3.4568162749429651E-4</v>
          </cell>
          <cell r="J33">
            <v>3.8786739046739406E-4</v>
          </cell>
        </row>
        <row r="34">
          <cell r="A34" t="str">
            <v>RNWGEO5</v>
          </cell>
          <cell r="C34" t="str">
            <v>GEO</v>
          </cell>
          <cell r="I34">
            <v>2.8048078984596364E-4</v>
          </cell>
          <cell r="J34">
            <v>3.0755232033819493E-4</v>
          </cell>
        </row>
        <row r="35">
          <cell r="A35" t="str">
            <v>IMPGSL</v>
          </cell>
          <cell r="C35" t="str">
            <v>GSL</v>
          </cell>
          <cell r="H35">
            <v>25.081080158313281</v>
          </cell>
          <cell r="I35">
            <v>24.344132685949994</v>
          </cell>
          <cell r="J35">
            <v>19.118051590255071</v>
          </cell>
        </row>
        <row r="36">
          <cell r="A36" t="str">
            <v>RNWWOD1</v>
          </cell>
          <cell r="C36" t="str">
            <v>WOD</v>
          </cell>
          <cell r="H36">
            <v>15.849139722282061</v>
          </cell>
          <cell r="I36">
            <v>16.266396700108693</v>
          </cell>
          <cell r="J36">
            <v>16.956994266843559</v>
          </cell>
        </row>
        <row r="37">
          <cell r="A37" t="str">
            <v>RNWWOD2</v>
          </cell>
          <cell r="C37" t="str">
            <v>WOD</v>
          </cell>
          <cell r="H37">
            <v>7.6690269273317897</v>
          </cell>
          <cell r="I37">
            <v>7.6690269993170403</v>
          </cell>
          <cell r="J37">
            <v>7.6690270931707012</v>
          </cell>
        </row>
        <row r="38">
          <cell r="A38" t="str">
            <v>RNWWOD3</v>
          </cell>
          <cell r="C38" t="str">
            <v>WOD</v>
          </cell>
          <cell r="H38">
            <v>4.805386275713877</v>
          </cell>
          <cell r="I38">
            <v>4.8053863712773213</v>
          </cell>
          <cell r="J38">
            <v>4.8053862316567839</v>
          </cell>
        </row>
        <row r="39">
          <cell r="A39" t="str">
            <v>RNWWOD4</v>
          </cell>
          <cell r="C39" t="str">
            <v>WOD</v>
          </cell>
          <cell r="H39">
            <v>19.869256995545314</v>
          </cell>
          <cell r="I39">
            <v>19.869257198900314</v>
          </cell>
          <cell r="J39">
            <v>19.869257459483645</v>
          </cell>
        </row>
        <row r="40">
          <cell r="A40" t="str">
            <v>RNWWOD5</v>
          </cell>
          <cell r="C40" t="str">
            <v>WOD</v>
          </cell>
          <cell r="H40">
            <v>2.8554720956936985</v>
          </cell>
          <cell r="I40">
            <v>2.9831602793527581</v>
          </cell>
          <cell r="J40">
            <v>2.2925652879902647</v>
          </cell>
        </row>
        <row r="41">
          <cell r="A41" t="str">
            <v>RNNWWST1</v>
          </cell>
          <cell r="C41" t="str">
            <v>WSTNREN</v>
          </cell>
          <cell r="H41">
            <v>34.937584138712964</v>
          </cell>
          <cell r="I41">
            <v>35.159448380003468</v>
          </cell>
          <cell r="J41">
            <v>35.603175452892444</v>
          </cell>
        </row>
        <row r="42">
          <cell r="A42" t="str">
            <v>RNWSOL1</v>
          </cell>
          <cell r="C42" t="str">
            <v>SOL</v>
          </cell>
          <cell r="H42">
            <v>48.345958770032915</v>
          </cell>
          <cell r="I42">
            <v>58.848422417676154</v>
          </cell>
          <cell r="J42">
            <v>79.821984074448736</v>
          </cell>
        </row>
        <row r="43">
          <cell r="A43" t="str">
            <v>IMPHFO1</v>
          </cell>
          <cell r="C43" t="str">
            <v>HFO</v>
          </cell>
          <cell r="H43">
            <v>2.3625311555386654E-4</v>
          </cell>
          <cell r="I43">
            <v>1.5624788364002602E-4</v>
          </cell>
        </row>
        <row r="44">
          <cell r="A44" t="str">
            <v>RNWHYDD1</v>
          </cell>
          <cell r="C44" t="str">
            <v>HYDD</v>
          </cell>
          <cell r="H44">
            <v>71.527220576763753</v>
          </cell>
          <cell r="I44">
            <v>72.611420479222232</v>
          </cell>
          <cell r="J44">
            <v>74.778517360081537</v>
          </cell>
        </row>
        <row r="45">
          <cell r="A45" t="str">
            <v>IMPKER</v>
          </cell>
          <cell r="C45" t="str">
            <v>KER</v>
          </cell>
          <cell r="H45">
            <v>1.8124493475314218</v>
          </cell>
          <cell r="I45">
            <v>1.3323566028639626</v>
          </cell>
          <cell r="J45">
            <v>0.83275980027168672</v>
          </cell>
        </row>
        <row r="46">
          <cell r="A46" t="str">
            <v>IMPBDS</v>
          </cell>
          <cell r="C46" t="str">
            <v>BDS</v>
          </cell>
          <cell r="H46">
            <v>4.378794769429482</v>
          </cell>
          <cell r="I46">
            <v>4.3786545109044841</v>
          </cell>
          <cell r="J46">
            <v>4.3785844929838431</v>
          </cell>
        </row>
        <row r="47">
          <cell r="A47" t="str">
            <v>IMPCOA1</v>
          </cell>
          <cell r="C47" t="str">
            <v>COA</v>
          </cell>
          <cell r="H47">
            <v>4.5567160259411799E-4</v>
          </cell>
          <cell r="I47">
            <v>1.4266248947347238E-4</v>
          </cell>
          <cell r="J47">
            <v>7.1741505442817378E-5</v>
          </cell>
        </row>
        <row r="48">
          <cell r="A48" t="str">
            <v>IMPETH</v>
          </cell>
          <cell r="C48" t="str">
            <v>ETH</v>
          </cell>
          <cell r="H48">
            <v>1.4543707822694445</v>
          </cell>
          <cell r="I48">
            <v>1.4098931981965717</v>
          </cell>
          <cell r="J48">
            <v>1.1072527821671443</v>
          </cell>
        </row>
        <row r="49">
          <cell r="A49" t="str">
            <v>IMPELC_DE</v>
          </cell>
          <cell r="C49" t="str">
            <v>ELC_I-DE</v>
          </cell>
          <cell r="H49">
            <v>38.650412500074147</v>
          </cell>
          <cell r="I49">
            <v>32.273986522265687</v>
          </cell>
          <cell r="J49">
            <v>25.976303406727062</v>
          </cell>
        </row>
        <row r="50">
          <cell r="A50" t="str">
            <v>IMPELC_DE</v>
          </cell>
          <cell r="C50" t="str">
            <v>ELCS</v>
          </cell>
          <cell r="H50">
            <v>38.650412500074147</v>
          </cell>
          <cell r="I50">
            <v>32.273986522265687</v>
          </cell>
          <cell r="J50">
            <v>25.976303406727062</v>
          </cell>
        </row>
        <row r="51">
          <cell r="A51" t="str">
            <v>RNWWST1</v>
          </cell>
          <cell r="C51" t="str">
            <v>WSTREN</v>
          </cell>
          <cell r="H51">
            <v>34.814599762475865</v>
          </cell>
          <cell r="I51">
            <v>34.814606166819416</v>
          </cell>
          <cell r="J51">
            <v>38.467481156656028</v>
          </cell>
        </row>
        <row r="52">
          <cell r="A52" t="str">
            <v>IMPNGA1</v>
          </cell>
          <cell r="C52" t="str">
            <v>NGA</v>
          </cell>
          <cell r="H52">
            <v>102.02748545237932</v>
          </cell>
          <cell r="I52">
            <v>110.07212277336976</v>
          </cell>
          <cell r="J52">
            <v>100.0565795418899</v>
          </cell>
        </row>
        <row r="53">
          <cell r="A53" t="str">
            <v>IMPELC_IT</v>
          </cell>
          <cell r="C53" t="str">
            <v>ELC_I-IT</v>
          </cell>
          <cell r="H53">
            <v>4.1646736986065756E-5</v>
          </cell>
          <cell r="I53">
            <v>3.6149438100179129E-5</v>
          </cell>
          <cell r="J53">
            <v>3.3294319593083887E-5</v>
          </cell>
        </row>
        <row r="54">
          <cell r="A54" t="str">
            <v>IMPELC_IT</v>
          </cell>
          <cell r="C54" t="str">
            <v>ELCS</v>
          </cell>
          <cell r="H54">
            <v>4.1646736986065756E-5</v>
          </cell>
          <cell r="I54">
            <v>3.6149438100179129E-5</v>
          </cell>
          <cell r="J54">
            <v>3.3294319593083887E-5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1.4181113838758921</v>
          </cell>
          <cell r="I4">
            <v>1.6237220943314161</v>
          </cell>
          <cell r="J4">
            <v>1.9938772144680472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1.4181113838758921</v>
          </cell>
          <cell r="I5">
            <v>1.6237220943314161</v>
          </cell>
          <cell r="J5">
            <v>1.9938772144680472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6.8084131983801703E-5</v>
          </cell>
          <cell r="I6">
            <v>5.6654064770661182E-5</v>
          </cell>
          <cell r="J6">
            <v>1.3107924842620933E-4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6.815221611578554E-5</v>
          </cell>
          <cell r="I7">
            <v>5.6710718835431816E-5</v>
          </cell>
          <cell r="J7">
            <v>1.3121032767463554E-4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6.9095226548637653E-5</v>
          </cell>
          <cell r="I8">
            <v>5.7378437339218414E-5</v>
          </cell>
          <cell r="J8">
            <v>1.3227970837934085E-4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5.2154644539305003E-8</v>
          </cell>
          <cell r="I9">
            <v>9.0643564628519303E-6</v>
          </cell>
          <cell r="J9">
            <v>1.46142861409108E-5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2.56963434314647E-5</v>
          </cell>
          <cell r="I10">
            <v>1.3198346097177599E-5</v>
          </cell>
          <cell r="J10">
            <v>2.1214654634045001E-5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17.721681877110999</v>
          </cell>
          <cell r="I11">
            <v>18.924314967918701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0.22837370108694671</v>
          </cell>
          <cell r="I12">
            <v>0.24387627706884513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0.2404570132579513</v>
          </cell>
          <cell r="I13">
            <v>0.25677496564340119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0.1068750083775926</v>
          </cell>
          <cell r="I15">
            <v>1.8929931398828391E-2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27.424094903841802</v>
          </cell>
          <cell r="I16">
            <v>33.096770265332097</v>
          </cell>
          <cell r="J16">
            <v>39.944004716251499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0.96490112769412206</v>
          </cell>
          <cell r="I17">
            <v>1.1709079040030961</v>
          </cell>
          <cell r="J17">
            <v>1.4238015341156025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0.48624281744400316</v>
          </cell>
          <cell r="I18">
            <v>0.58682216782503649</v>
          </cell>
          <cell r="J18">
            <v>0.70822703397608966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0.96490112769412206</v>
          </cell>
          <cell r="I19">
            <v>1.1709079040030961</v>
          </cell>
          <cell r="J19">
            <v>1.4238015341156025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3.1053524445573098E-2</v>
          </cell>
          <cell r="I20">
            <v>3.3849219538095998E-2</v>
          </cell>
          <cell r="J20">
            <v>6.6383780243932794E-2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7.0295766913368668E-2</v>
          </cell>
          <cell r="I21">
            <v>8.5558758254488984E-2</v>
          </cell>
          <cell r="J21">
            <v>0.10408474965104365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0.54461677400731312</v>
          </cell>
          <cell r="I22">
            <v>0.54461729167911488</v>
          </cell>
          <cell r="J22">
            <v>0.54461824884614463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0.54461677400731312</v>
          </cell>
          <cell r="I23">
            <v>0.54461729167911488</v>
          </cell>
          <cell r="J23">
            <v>0.54461824884614463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0.73225784740479061</v>
          </cell>
          <cell r="I24">
            <v>0.73021312850831122</v>
          </cell>
          <cell r="J24">
            <v>0.72615766512819235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2.87555947938101E-2</v>
          </cell>
          <cell r="I25">
            <v>1.22312056847546E-2</v>
          </cell>
          <cell r="J25">
            <v>1.9201580543900001E-2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4.0653684788841439E-2</v>
          </cell>
          <cell r="I26">
            <v>4.0986890488227755E-2</v>
          </cell>
          <cell r="J26">
            <v>4.0240872021490688E-2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9.2843891156206153E-5</v>
          </cell>
          <cell r="I27">
            <v>7.2272740489901196E-5</v>
          </cell>
          <cell r="J27">
            <v>4.4169252096988091E-5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6.8019134785700939E-5</v>
          </cell>
          <cell r="I28">
            <v>5.2734567081824587E-5</v>
          </cell>
          <cell r="J28">
            <v>3.1692911957448333E-5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1.5883000501708551E-4</v>
          </cell>
          <cell r="I29">
            <v>1.2314275420813978E-4</v>
          </cell>
          <cell r="J29">
            <v>7.4001062768357689E-5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1.3881605281509017</v>
          </cell>
          <cell r="I30">
            <v>1.4044526357597906</v>
          </cell>
          <cell r="J30">
            <v>1.3791106953837406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3.0127203485174432</v>
          </cell>
          <cell r="I31">
            <v>2.9988482661915081</v>
          </cell>
          <cell r="J31">
            <v>2.8401421351903005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3.8953657286437501E-2</v>
          </cell>
          <cell r="I32">
            <v>4.5223077424145497E-2</v>
          </cell>
          <cell r="J32">
            <v>4.4965751530906498E-2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9.4883738843746263E-2</v>
          </cell>
          <cell r="I33">
            <v>9.5996178232302262E-2</v>
          </cell>
          <cell r="J33">
            <v>9.4262809351433247E-2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3.8796239466599314</v>
          </cell>
          <cell r="I34">
            <v>3.2682633166757222</v>
          </cell>
          <cell r="J34">
            <v>2.1271024866100023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5.2749382750050398</v>
          </cell>
          <cell r="I35">
            <v>4.4176653449327921</v>
          </cell>
          <cell r="J35">
            <v>2.8394908620517496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0.19048079560760101</v>
          </cell>
          <cell r="I36">
            <v>7.2891623977145395E-2</v>
          </cell>
          <cell r="J36">
            <v>3.8373731102056399E-2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0.31343203699138078</v>
          </cell>
          <cell r="I37">
            <v>0.26412504938268533</v>
          </cell>
          <cell r="J37">
            <v>0.17184596496534885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6.7763900164131883</v>
          </cell>
          <cell r="I38">
            <v>6.0877444282218054</v>
          </cell>
          <cell r="J38">
            <v>5.1247937276906947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9.992576027348683</v>
          </cell>
          <cell r="I39">
            <v>8.9770879312926422</v>
          </cell>
          <cell r="J39">
            <v>7.5347188790345783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0.372441398291182</v>
          </cell>
          <cell r="I40">
            <v>0.100191392986567</v>
          </cell>
          <cell r="J40">
            <v>0.16815094513644299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0.52385539692456418</v>
          </cell>
          <cell r="I41">
            <v>0.47263277664589881</v>
          </cell>
          <cell r="J41">
            <v>0.39840382760721738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6.7674204064558783</v>
          </cell>
          <cell r="I42">
            <v>6.1520998456273039</v>
          </cell>
          <cell r="J42">
            <v>8.1771649490333775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6.7674204064558783</v>
          </cell>
          <cell r="I43">
            <v>6.1520998456273039</v>
          </cell>
          <cell r="J43">
            <v>8.1771649490333775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7.2045413600696193</v>
          </cell>
          <cell r="I44">
            <v>6.5151412365721253</v>
          </cell>
          <cell r="J44">
            <v>8.6075420516140859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0.225957196199986</v>
          </cell>
          <cell r="I45">
            <v>9.6563348803004503E-2</v>
          </cell>
          <cell r="J45">
            <v>0.31448954363786202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0.40701905616916501</v>
          </cell>
          <cell r="I46">
            <v>0.36675105858210699</v>
          </cell>
          <cell r="J46">
            <v>0.47322183642810084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0.20821060471516509</v>
          </cell>
          <cell r="I47">
            <v>0.26183635911213182</v>
          </cell>
          <cell r="J47">
            <v>0.5974007000762741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0.20841881531988041</v>
          </cell>
          <cell r="I48">
            <v>0.2620981954712438</v>
          </cell>
          <cell r="J48">
            <v>0.59799810077635018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0.20821265702185274</v>
          </cell>
          <cell r="I49">
            <v>0.26183730730742844</v>
          </cell>
          <cell r="J49">
            <v>0.59740243921283198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2.3251943887315701E-2</v>
          </cell>
          <cell r="I50">
            <v>3.3621650527365703E-2</v>
          </cell>
          <cell r="J50">
            <v>6.9705318527604199E-2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5.7386088790191081E-2</v>
          </cell>
          <cell r="I51">
            <v>7.310292348984046E-2</v>
          </cell>
          <cell r="J51">
            <v>0.10393267240374554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1.1368839411137017E-2</v>
          </cell>
          <cell r="I52">
            <v>1.282225892338224E-2</v>
          </cell>
          <cell r="J52">
            <v>1.5426433352308633E-2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5.683341270164493</v>
          </cell>
          <cell r="I53">
            <v>5.7938037917262522</v>
          </cell>
          <cell r="J53">
            <v>6.0287338335417484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1.8737795919511275</v>
          </cell>
          <cell r="I54">
            <v>1.9127449800249601</v>
          </cell>
          <cell r="J54">
            <v>1.985398123167345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0.302654719687248</v>
          </cell>
          <cell r="I55">
            <v>2.5527762965396304E-5</v>
          </cell>
          <cell r="J55">
            <v>2.3985017735661127E-5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0.20788990708399444</v>
          </cell>
          <cell r="I56">
            <v>0.24023547741097939</v>
          </cell>
          <cell r="J56">
            <v>0.27495262489926048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8.8448735046109892</v>
          </cell>
          <cell r="I57">
            <v>8.6822357364404219</v>
          </cell>
          <cell r="J57">
            <v>8.9925769141704617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3.5381981662656297E-8</v>
          </cell>
          <cell r="I58">
            <v>1.5443629458470999E-8</v>
          </cell>
          <cell r="J58">
            <v>2.0131918439930902E-8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0.62767199859019296</v>
          </cell>
          <cell r="I59">
            <v>0.627672014033822</v>
          </cell>
          <cell r="J59">
            <v>0.62767203416574102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2.8992164700003282E-4</v>
          </cell>
          <cell r="I60">
            <v>2.2555535038909237E-4</v>
          </cell>
          <cell r="J60">
            <v>1.3388525929656763E-4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0.63083948450579319</v>
          </cell>
          <cell r="I61">
            <v>2.077303770448339</v>
          </cell>
          <cell r="J61">
            <v>2.4122703391287783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0.63112940615279345</v>
          </cell>
          <cell r="I62">
            <v>2.0775293257987277</v>
          </cell>
          <cell r="J62">
            <v>2.412404224388077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62.539255138950573</v>
          </cell>
          <cell r="I63">
            <v>62.278778834451515</v>
          </cell>
          <cell r="J63">
            <v>61.892300947018747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5.8492113921283702</v>
          </cell>
          <cell r="I64">
            <v>7.5757516213805518</v>
          </cell>
          <cell r="J64">
            <v>10.807746207301015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6.7763900164131883</v>
          </cell>
          <cell r="I65">
            <v>6.0877444282218054</v>
          </cell>
          <cell r="J65">
            <v>5.1247937276906947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6.4224583087148321</v>
          </cell>
          <cell r="I66">
            <v>6.7271036321851589</v>
          </cell>
          <cell r="J66">
            <v>7.1527975965028308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0.28871621889313287</v>
          </cell>
          <cell r="I67">
            <v>0.26384091408258259</v>
          </cell>
          <cell r="J67">
            <v>0.19572576590113855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9.9456043215475383</v>
          </cell>
          <cell r="I69">
            <v>11.931995607897163</v>
          </cell>
          <cell r="J69">
            <v>16.230571672630539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0.98440815774721102</v>
          </cell>
          <cell r="I70">
            <v>1.116819542272504</v>
          </cell>
          <cell r="J70">
            <v>1.3297901886830545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0.70752784827445347</v>
          </cell>
          <cell r="I72">
            <v>0.759718931266403</v>
          </cell>
          <cell r="J72">
            <v>0.90140258551795716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14.369769270721712</v>
          </cell>
          <cell r="I73">
            <v>11.510796117012998</v>
          </cell>
          <cell r="J73">
            <v>6.7280660778349217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4.8900235806981769</v>
          </cell>
          <cell r="I74">
            <v>6.0347031664835677</v>
          </cell>
          <cell r="J74">
            <v>8.6994218893322905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12.305145423266293</v>
          </cell>
          <cell r="I76">
            <v>10.270304119961965</v>
          </cell>
          <cell r="J76">
            <v>4.7219847972393501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2.9664379405056968E-4</v>
          </cell>
          <cell r="I77">
            <v>2.6163757918326477E-4</v>
          </cell>
          <cell r="J77">
            <v>2.4159286647164199E-4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3.5677942801487056E-4</v>
          </cell>
          <cell r="I78">
            <v>3.0484645090906605E-4</v>
          </cell>
          <cell r="J78">
            <v>2.6651606885997394E-4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1.0446399871393801E-5</v>
          </cell>
          <cell r="I79">
            <v>2.3843297653828202E-3</v>
          </cell>
          <cell r="J79">
            <v>1.03321541671902E-4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2.9249908793228997E-4</v>
          </cell>
          <cell r="I80">
            <v>2.449264403057089E-3</v>
          </cell>
          <cell r="J80">
            <v>1.8295202586596046E-3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1.0137111360861061E-2</v>
          </cell>
          <cell r="I81">
            <v>1.0367997252154761E-2</v>
          </cell>
          <cell r="J81">
            <v>1.0586661454322287E-2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1.0137641033943946E-2</v>
          </cell>
          <cell r="I82">
            <v>1.0368308318116812E-2</v>
          </cell>
          <cell r="J82">
            <v>1.0587011235659246E-2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1.3867290077789599E-4</v>
          </cell>
          <cell r="I83">
            <v>1.0318653873584401E-4</v>
          </cell>
          <cell r="J83">
            <v>1.6921007229764599E-4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3.7360396557656355E-4</v>
          </cell>
          <cell r="I84">
            <v>3.7856847241289111E-4</v>
          </cell>
          <cell r="J84">
            <v>3.8301264772166435E-4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8.1555231217493567E-3</v>
          </cell>
          <cell r="I85">
            <v>9.8400534205165483E-4</v>
          </cell>
          <cell r="J85">
            <v>1.9938409186437891E-4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8.738245042283702E-6</v>
          </cell>
          <cell r="I86">
            <v>1.8955523981073379E-6</v>
          </cell>
          <cell r="J86"/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1.3030064070876103E-4</v>
          </cell>
          <cell r="I87">
            <v>1.1259770310438125E-3</v>
          </cell>
          <cell r="J87"/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8.2949975341321553E-3</v>
          </cell>
          <cell r="I88">
            <v>2.1129999125570555E-3</v>
          </cell>
          <cell r="J88">
            <v>1.998133857926092E-4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2.2845205462013453E-4</v>
          </cell>
          <cell r="I89">
            <v>1.4266248947347238E-4</v>
          </cell>
          <cell r="J89">
            <v>7.1741505442817378E-5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2.1177505463286499E-2</v>
          </cell>
          <cell r="I90">
            <v>1.32248127741909E-2</v>
          </cell>
          <cell r="J90">
            <v>6.65043755454917E-3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2.2845205462013453E-4</v>
          </cell>
          <cell r="I91">
            <v>1.4266248947347238E-4</v>
          </cell>
          <cell r="J91">
            <v>7.1741505442817378E-5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2.5825372339571908</v>
          </cell>
          <cell r="I92">
            <v>2.9239490704201585</v>
          </cell>
          <cell r="J92">
            <v>4.2470206552221814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2.5825372339571908</v>
          </cell>
          <cell r="I93">
            <v>2.9239490704201585</v>
          </cell>
          <cell r="J93">
            <v>4.2470206552221814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8.1505209233335305E-2</v>
          </cell>
          <cell r="I94">
            <v>2.4107466169143998E-2</v>
          </cell>
          <cell r="J94">
            <v>0.118784724303934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0.18236334789393369</v>
          </cell>
          <cell r="I95">
            <v>0.206470856927155</v>
          </cell>
          <cell r="J95">
            <v>0.29989730132653503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5.5057734901501204E-3</v>
          </cell>
          <cell r="I96">
            <v>5.0603657840379594E-3</v>
          </cell>
          <cell r="J96">
            <v>4.6380156904941199E-3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5.8386377516550774E-3</v>
          </cell>
          <cell r="I97">
            <v>5.3663018932262859E-3</v>
          </cell>
          <cell r="J97">
            <v>4.8941836149142852E-3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1.1579333814117601E-5</v>
          </cell>
          <cell r="I98">
            <v>3.8410881894384501E-4</v>
          </cell>
          <cell r="J98">
            <v>7.5912232353875697E-5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4.4987757793006622E-4</v>
          </cell>
          <cell r="I99">
            <v>3.9554467220225442E-4</v>
          </cell>
          <cell r="J99">
            <v>3.594324922528616E-4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6.8036226659769798E-3</v>
          </cell>
          <cell r="I103">
            <v>5.1468340599517496E-3</v>
          </cell>
          <cell r="J103">
            <v>3.53059043771921E-3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1.103087836966446E-2</v>
          </cell>
          <cell r="I104">
            <v>1.1571735230930079E-2</v>
          </cell>
          <cell r="J104">
            <v>6.7205385136429197E-3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2.2433693421269112</v>
          </cell>
          <cell r="I105">
            <v>4.0246184535164442</v>
          </cell>
          <cell r="J105">
            <v>6.6148244613478306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2.2433693421269112</v>
          </cell>
          <cell r="I106">
            <v>4.0246184535164442</v>
          </cell>
          <cell r="J106">
            <v>6.6148244613478306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7.2588961102545299E-2</v>
          </cell>
          <cell r="I107">
            <v>0.125779485442439</v>
          </cell>
          <cell r="J107">
            <v>0.22239926181630901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0.15841350791162448</v>
          </cell>
          <cell r="I108">
            <v>0.28419303635261201</v>
          </cell>
          <cell r="J108">
            <v>0.46709627480424498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0.83473408286023287</v>
          </cell>
          <cell r="I109">
            <v>0.75654686329859111</v>
          </cell>
          <cell r="J109">
            <v>1.3847266631042868E-2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3.5313018217512292E-4</v>
          </cell>
          <cell r="I110">
            <v>3.1571678281221655E-5</v>
          </cell>
          <cell r="J110">
            <v>2.7451028157498613E-5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3.8334433836590721E-4</v>
          </cell>
          <cell r="I111">
            <v>1.277025500265592E-4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5.2879768053856964E-5</v>
          </cell>
          <cell r="I112">
            <v>7.6487589457055867E-5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1.0175456946071082E-4</v>
          </cell>
          <cell r="I113">
            <v>6.6174962720333446E-5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0.81743985769998873</v>
          </cell>
          <cell r="I114"/>
          <cell r="J114">
            <v>1.3819815602885371E-2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1.554199066831952E-2</v>
          </cell>
          <cell r="I115">
            <v>0.75478990334187179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1.3030064070876103E-4</v>
          </cell>
          <cell r="I116">
            <v>1.1259770310438125E-3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7.3082499315991339E-4</v>
          </cell>
          <cell r="I117">
            <v>3.2904614519061354E-4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3.2968703479355803E-5</v>
          </cell>
          <cell r="I118">
            <v>1.81278393448692E-5</v>
          </cell>
          <cell r="J118">
            <v>1.0037551237690701E-5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4.4516326190438598E-5</v>
          </cell>
          <cell r="I119">
            <v>3.4469944406006494E-5</v>
          </cell>
          <cell r="J119">
            <v>1.7037107466150799E-5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3.5313018217512292E-4</v>
          </cell>
          <cell r="I120">
            <v>3.1571678281221655E-5</v>
          </cell>
          <cell r="J120">
            <v>2.7451028157498613E-5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1.9671397321199862E-4</v>
          </cell>
          <cell r="I121">
            <v>2.0807330670049237E-4</v>
          </cell>
          <cell r="J121">
            <v>1.1568135202995E-4</v>
          </cell>
        </row>
        <row r="122">
          <cell r="A122" t="str">
            <v>D-RHEM_LTH_CHPWOD</v>
          </cell>
          <cell r="B122" t="str">
            <v>VAR_fin</v>
          </cell>
          <cell r="C122" t="str">
            <v>RHEM_LTH_CHPWOD</v>
          </cell>
          <cell r="H122">
            <v>5.5039668051825111E-4</v>
          </cell>
          <cell r="I122">
            <v>2.3998274491875165E-4</v>
          </cell>
          <cell r="J122">
            <v>1.434569809982557E-4</v>
          </cell>
        </row>
        <row r="123">
          <cell r="A123" t="str">
            <v>RHES-SHLTHDH</v>
          </cell>
          <cell r="B123" t="str">
            <v>VAR_fout</v>
          </cell>
          <cell r="C123" t="str">
            <v>RHES-SHLTHD</v>
          </cell>
          <cell r="H123">
            <v>1.6913968526766188</v>
          </cell>
          <cell r="I123">
            <v>1.7325029654411042</v>
          </cell>
          <cell r="J123">
            <v>1.8113118390143612</v>
          </cell>
        </row>
        <row r="124">
          <cell r="A124" t="str">
            <v>RHES-SHLTHDH</v>
          </cell>
          <cell r="B124" t="str">
            <v>VAR_fin</v>
          </cell>
          <cell r="C124" t="str">
            <v>RHESLTHDHC</v>
          </cell>
          <cell r="H124">
            <v>1.6913968526766188</v>
          </cell>
          <cell r="I124">
            <v>1.7325029654411042</v>
          </cell>
          <cell r="J124">
            <v>1.8113118390143612</v>
          </cell>
        </row>
        <row r="125">
          <cell r="A125" t="str">
            <v>RHES-SHLTHDH</v>
          </cell>
          <cell r="B125" t="str">
            <v>VAR_fin</v>
          </cell>
          <cell r="C125" t="str">
            <v>RHES_LTH_DH</v>
          </cell>
          <cell r="H125">
            <v>1.8737795919511275</v>
          </cell>
          <cell r="I125">
            <v>1.9127449800249601</v>
          </cell>
          <cell r="J125">
            <v>1.985398123167345</v>
          </cell>
        </row>
        <row r="126">
          <cell r="A126" t="str">
            <v>RHES-SHLTHDH</v>
          </cell>
          <cell r="B126" t="str">
            <v>VAR_ncap</v>
          </cell>
          <cell r="C126" t="str">
            <v>-</v>
          </cell>
          <cell r="H126">
            <v>8.5180794824880092E-3</v>
          </cell>
          <cell r="I126">
            <v>5.2754041347289199E-3</v>
          </cell>
          <cell r="J126">
            <v>2.8275334116258499E-2</v>
          </cell>
        </row>
        <row r="127">
          <cell r="A127" t="str">
            <v>RHES-SHLTHDH</v>
          </cell>
          <cell r="B127" t="str">
            <v>VAR_cap</v>
          </cell>
          <cell r="C127" t="str">
            <v>-</v>
          </cell>
          <cell r="H127">
            <v>0.15290225385250591</v>
          </cell>
          <cell r="I127">
            <v>0.1453829308705768</v>
          </cell>
          <cell r="J127">
            <v>0.16612504671986533</v>
          </cell>
        </row>
        <row r="128">
          <cell r="A128" t="str">
            <v>RHEM-SHCONBR3</v>
          </cell>
          <cell r="B128" t="str">
            <v>VAR_fout</v>
          </cell>
          <cell r="C128" t="str">
            <v>RHEM-SHCON</v>
          </cell>
          <cell r="H128">
            <v>0.97660729902211574</v>
          </cell>
          <cell r="I128">
            <v>0.97661913218853591</v>
          </cell>
          <cell r="J128">
            <v>1.7934486289173517</v>
          </cell>
        </row>
        <row r="129">
          <cell r="A129" t="str">
            <v>RHEM-SHCONBR3</v>
          </cell>
          <cell r="B129" t="str">
            <v>VAR_fin</v>
          </cell>
          <cell r="C129" t="str">
            <v>CON</v>
          </cell>
          <cell r="H129">
            <v>0.97660729902211574</v>
          </cell>
          <cell r="I129">
            <v>0.97661913218853591</v>
          </cell>
          <cell r="J129">
            <v>1.7934486289173517</v>
          </cell>
          <cell r="L129"/>
          <cell r="M129"/>
          <cell r="N129"/>
        </row>
        <row r="130">
          <cell r="A130" t="str">
            <v>RHEM-SHCONBR3</v>
          </cell>
          <cell r="B130" t="str">
            <v>VAR_ncap</v>
          </cell>
          <cell r="C130" t="str">
            <v>-</v>
          </cell>
          <cell r="H130">
            <v>1.4699372818940599E-8</v>
          </cell>
          <cell r="I130">
            <v>2.0500104039821201E-8</v>
          </cell>
          <cell r="J130">
            <v>8.9415041326243103E-2</v>
          </cell>
        </row>
        <row r="131">
          <cell r="A131" t="str">
            <v>RHEM-SHCONBR3</v>
          </cell>
          <cell r="B131" t="str">
            <v>VAR_cap</v>
          </cell>
          <cell r="C131" t="str">
            <v>-</v>
          </cell>
          <cell r="H131">
            <v>6.8962871222554734E-2</v>
          </cell>
          <cell r="I131">
            <v>6.8962933897830203E-2</v>
          </cell>
          <cell r="J131">
            <v>0.126641467378209</v>
          </cell>
        </row>
        <row r="132">
          <cell r="A132" t="str">
            <v>D-RHSA_ELC</v>
          </cell>
          <cell r="B132" t="str">
            <v>VAR_fout</v>
          </cell>
          <cell r="C132" t="str">
            <v>RHSA_ELC</v>
          </cell>
          <cell r="H132">
            <v>62.526802332589234</v>
          </cell>
          <cell r="I132">
            <v>63.382257078596695</v>
          </cell>
          <cell r="J132">
            <v>63.985028509189185</v>
          </cell>
        </row>
        <row r="133">
          <cell r="A133" t="str">
            <v>D-RHSA_ELC</v>
          </cell>
          <cell r="B133" t="str">
            <v>VAR_fin</v>
          </cell>
          <cell r="C133" t="str">
            <v>RHNS_ELC</v>
          </cell>
          <cell r="H133">
            <v>15.314621706526561</v>
          </cell>
          <cell r="I133">
            <v>15.041712876339412</v>
          </cell>
          <cell r="J133">
            <v>15.112073203486485</v>
          </cell>
        </row>
        <row r="134">
          <cell r="A134" t="str">
            <v>D-RHSA_ELC</v>
          </cell>
          <cell r="B134" t="str">
            <v>VAR_fin</v>
          </cell>
          <cell r="C134" t="str">
            <v>RHES_ELC</v>
          </cell>
          <cell r="H134">
            <v>15.299325710060117</v>
          </cell>
          <cell r="I134">
            <v>15.401192250099239</v>
          </cell>
          <cell r="J134">
            <v>15.714113212618797</v>
          </cell>
        </row>
        <row r="135">
          <cell r="A135" t="str">
            <v>D-RHSA_ELC</v>
          </cell>
          <cell r="B135" t="str">
            <v>VAR_fin</v>
          </cell>
          <cell r="C135" t="str">
            <v>RHNM_ELC</v>
          </cell>
          <cell r="H135">
            <v>16.838664275757719</v>
          </cell>
          <cell r="I135">
            <v>17.496396016759213</v>
          </cell>
          <cell r="J135">
            <v>17.813310521354545</v>
          </cell>
        </row>
        <row r="136">
          <cell r="A136" t="str">
            <v>D-RHSA_ELC</v>
          </cell>
          <cell r="B136" t="str">
            <v>VAR_fin</v>
          </cell>
          <cell r="C136" t="str">
            <v>RHEM_ELC</v>
          </cell>
          <cell r="H136">
            <v>15.074195932616403</v>
          </cell>
          <cell r="I136">
            <v>15.442961749189166</v>
          </cell>
          <cell r="J136">
            <v>15.345535362510653</v>
          </cell>
        </row>
        <row r="137">
          <cell r="A137" t="str">
            <v>SCOM-SHLTHDH</v>
          </cell>
          <cell r="B137" t="str">
            <v>VAR_fout</v>
          </cell>
          <cell r="C137" t="str">
            <v>SCOM-SHLTHD</v>
          </cell>
          <cell r="H137">
            <v>6.4224583087148321</v>
          </cell>
          <cell r="I137">
            <v>6.7271036321851589</v>
          </cell>
          <cell r="J137">
            <v>7.1527975965028308</v>
          </cell>
        </row>
        <row r="138">
          <cell r="A138" t="str">
            <v>SCOM-SHLTHDH</v>
          </cell>
          <cell r="B138" t="str">
            <v>VAR_fin</v>
          </cell>
          <cell r="C138" t="str">
            <v>SCOMLTHDHC</v>
          </cell>
          <cell r="H138">
            <v>6.4224583087148321</v>
          </cell>
          <cell r="I138">
            <v>6.7271036321851589</v>
          </cell>
          <cell r="J138">
            <v>7.1527975965028308</v>
          </cell>
        </row>
        <row r="139">
          <cell r="A139" t="str">
            <v>SCOM-SHLTHDH</v>
          </cell>
          <cell r="B139" t="str">
            <v>VAR_fin</v>
          </cell>
          <cell r="C139" t="str">
            <v>SCOM_LTH_DH</v>
          </cell>
          <cell r="H139">
            <v>7.7688101863065047</v>
          </cell>
          <cell r="I139">
            <v>8.1373188754132126</v>
          </cell>
          <cell r="J139">
            <v>8.6522518570337716</v>
          </cell>
        </row>
        <row r="140">
          <cell r="A140" t="str">
            <v>SCOM-SHLTHDH</v>
          </cell>
          <cell r="B140" t="str">
            <v>VAR_ncap</v>
          </cell>
          <cell r="C140" t="str">
            <v>-</v>
          </cell>
          <cell r="H140">
            <v>0.50518314399061504</v>
          </cell>
          <cell r="I140">
            <v>0.21467004818003901</v>
          </cell>
          <cell r="J140">
            <v>0.48698395107089598</v>
          </cell>
        </row>
        <row r="141">
          <cell r="A141" t="str">
            <v>SCOM-SHLTHDH</v>
          </cell>
          <cell r="B141" t="str">
            <v>VAR_cap</v>
          </cell>
          <cell r="C141" t="str">
            <v>-</v>
          </cell>
          <cell r="H141">
            <v>0.84969994622112821</v>
          </cell>
          <cell r="I141">
            <v>0.84969983199962762</v>
          </cell>
          <cell r="J141">
            <v>0.84970008102977712</v>
          </cell>
        </row>
        <row r="142">
          <cell r="A142" t="str">
            <v>ITOT-SWHSTG-ELC</v>
          </cell>
          <cell r="B142" t="str">
            <v>VAR_fout</v>
          </cell>
          <cell r="C142" t="str">
            <v>ITOT-SWHAELC</v>
          </cell>
          <cell r="H142">
            <v>1.5778226675913283E-2</v>
          </cell>
          <cell r="I142">
            <v>5.3203426399975356E-2</v>
          </cell>
          <cell r="J142">
            <v>0.22921547808988146</v>
          </cell>
        </row>
        <row r="143">
          <cell r="A143" t="str">
            <v>ITOT-SWHSTG-ELC</v>
          </cell>
          <cell r="B143" t="str">
            <v>VAR_fin</v>
          </cell>
          <cell r="C143" t="str">
            <v>ITOT-SWHAELC</v>
          </cell>
          <cell r="H143">
            <v>1.9144903527086015E-2</v>
          </cell>
          <cell r="I143">
            <v>6.2607025177407877E-2</v>
          </cell>
          <cell r="J143">
            <v>0.25470025176772187</v>
          </cell>
        </row>
        <row r="144">
          <cell r="A144" t="str">
            <v>ITOT-SWHSTG-ELC</v>
          </cell>
          <cell r="B144" t="str">
            <v>VAR_ncap</v>
          </cell>
          <cell r="C144" t="str">
            <v>-</v>
          </cell>
          <cell r="H144">
            <v>8.9852376941006104E-2</v>
          </cell>
          <cell r="I144">
            <v>0.116323056965029</v>
          </cell>
          <cell r="J144">
            <v>7.7227451476536202E-2</v>
          </cell>
        </row>
        <row r="145">
          <cell r="A145" t="str">
            <v>ITOT-SWHSTG-ELC</v>
          </cell>
          <cell r="B145" t="str">
            <v>VAR_cap</v>
          </cell>
          <cell r="C145" t="str">
            <v>-</v>
          </cell>
          <cell r="H145">
            <v>0.20998906605618156</v>
          </cell>
          <cell r="I145">
            <v>0.22166801477895942</v>
          </cell>
          <cell r="J145">
            <v>0.19965344921396833</v>
          </cell>
        </row>
        <row r="146">
          <cell r="A146" t="str">
            <v>D-SCOM_SOLELC</v>
          </cell>
          <cell r="B146" t="str">
            <v>VAR_fout</v>
          </cell>
          <cell r="C146" t="str">
            <v>ELC5</v>
          </cell>
          <cell r="H146">
            <v>1.8353528777779419E-4</v>
          </cell>
          <cell r="I146">
            <v>4.9782765906882711E-3</v>
          </cell>
          <cell r="J146">
            <v>8.1953003708204174E-5</v>
          </cell>
        </row>
        <row r="147">
          <cell r="A147" t="str">
            <v>D-SCOM_SOLELC</v>
          </cell>
          <cell r="B147" t="str">
            <v>VAR_fout</v>
          </cell>
          <cell r="C147" t="str">
            <v>SCOM_ELC</v>
          </cell>
          <cell r="H147">
            <v>11.285228485092086</v>
          </cell>
          <cell r="I147">
            <v>11.856123769754012</v>
          </cell>
          <cell r="J147">
            <v>13.08425769168776</v>
          </cell>
        </row>
        <row r="148">
          <cell r="A148" t="str">
            <v>D-SCOM_SOLELC</v>
          </cell>
          <cell r="B148" t="str">
            <v>VAR_fin</v>
          </cell>
          <cell r="C148" t="str">
            <v>SCOM_SOL_ELC</v>
          </cell>
          <cell r="H148">
            <v>11.285412020379864</v>
          </cell>
          <cell r="I148">
            <v>11.861102046344707</v>
          </cell>
          <cell r="J148">
            <v>13.084339644691472</v>
          </cell>
        </row>
        <row r="149">
          <cell r="A149" t="str">
            <v>D-ILFO</v>
          </cell>
          <cell r="B149" t="str">
            <v>VAR_fout</v>
          </cell>
          <cell r="C149" t="str">
            <v>CO2</v>
          </cell>
          <cell r="H149">
            <v>329.82688818185699</v>
          </cell>
          <cell r="I149">
            <v>150.720787302269</v>
          </cell>
          <cell r="J149">
            <v>3.1160762290530601E-3</v>
          </cell>
        </row>
        <row r="150">
          <cell r="A150" t="str">
            <v>D-ILFO</v>
          </cell>
          <cell r="B150" t="str">
            <v>VAR_fout</v>
          </cell>
          <cell r="C150" t="str">
            <v>ILFO</v>
          </cell>
          <cell r="H150">
            <v>5.740875634958746</v>
          </cell>
          <cell r="I150">
            <v>3.3512874077966321</v>
          </cell>
          <cell r="J150">
            <v>1.3404279121629195</v>
          </cell>
        </row>
        <row r="151">
          <cell r="A151" t="str">
            <v>D-ILFO</v>
          </cell>
          <cell r="B151" t="str">
            <v>VAR_fin</v>
          </cell>
          <cell r="C151" t="str">
            <v>LFO</v>
          </cell>
          <cell r="H151">
            <v>4.475263068953284</v>
          </cell>
          <cell r="I151">
            <v>2.0450581723509966</v>
          </cell>
          <cell r="J151">
            <v>4.2280545848752552E-5</v>
          </cell>
        </row>
        <row r="152">
          <cell r="A152" t="str">
            <v>D-ILFO</v>
          </cell>
          <cell r="B152" t="str">
            <v>VAR_fin</v>
          </cell>
          <cell r="C152" t="str">
            <v>BDS</v>
          </cell>
          <cell r="H152">
            <v>1.3631205227841197</v>
          </cell>
          <cell r="I152">
            <v>1.3631504379190196</v>
          </cell>
          <cell r="J152">
            <v>1.3631526769517646</v>
          </cell>
        </row>
        <row r="153">
          <cell r="A153" t="str">
            <v>RHEM-SHSTG-NGAHP</v>
          </cell>
          <cell r="B153" t="str">
            <v>VAR_fout</v>
          </cell>
          <cell r="C153" t="str">
            <v>AUX_RHEM-SHSTG-NGAHP_OUT</v>
          </cell>
          <cell r="H153">
            <v>0.58847647070751474</v>
          </cell>
          <cell r="I153">
            <v>0.71662832880540728</v>
          </cell>
          <cell r="J153">
            <v>1.0369008832575637</v>
          </cell>
        </row>
        <row r="154">
          <cell r="A154" t="str">
            <v>RHEM-SHSTG-NGAHP</v>
          </cell>
          <cell r="B154" t="str">
            <v>VAR_fout</v>
          </cell>
          <cell r="C154" t="str">
            <v>RHEM-SHANGAH</v>
          </cell>
          <cell r="H154">
            <v>0.58788858212538908</v>
          </cell>
          <cell r="I154">
            <v>0.71591241638901837</v>
          </cell>
          <cell r="J154">
            <v>1.0358650182393243</v>
          </cell>
        </row>
        <row r="155">
          <cell r="A155" t="str">
            <v>RHEM-SHSTG-NGAHP</v>
          </cell>
          <cell r="B155" t="str">
            <v>VAR_fin</v>
          </cell>
          <cell r="C155" t="str">
            <v>RHEM-SHANGAH</v>
          </cell>
          <cell r="H155">
            <v>0.58789355724677339</v>
          </cell>
          <cell r="I155">
            <v>0.71591701408504405</v>
          </cell>
          <cell r="J155">
            <v>1.0358696209112059</v>
          </cell>
        </row>
        <row r="156">
          <cell r="A156" t="str">
            <v>RHEM-SHSTG-NGAHP</v>
          </cell>
          <cell r="B156" t="str">
            <v>VAR_ncap</v>
          </cell>
          <cell r="C156" t="str">
            <v>-</v>
          </cell>
          <cell r="H156">
            <v>2.2458401437662701E-2</v>
          </cell>
          <cell r="I156">
            <v>5.9829011723829199E-2</v>
          </cell>
          <cell r="J156">
            <v>0.104179548176953</v>
          </cell>
        </row>
        <row r="157">
          <cell r="A157" t="str">
            <v>RHEM-SHSTG-NGAHP</v>
          </cell>
          <cell r="B157" t="str">
            <v>VAR_cap</v>
          </cell>
          <cell r="C157" t="str">
            <v>-</v>
          </cell>
          <cell r="H157">
            <v>9.2367438773652555E-2</v>
          </cell>
          <cell r="I157">
            <v>0.11333663044415915</v>
          </cell>
          <cell r="J157">
            <v>0.15708918104903855</v>
          </cell>
        </row>
        <row r="158">
          <cell r="A158" t="str">
            <v>RHEM-SHCONBR4</v>
          </cell>
          <cell r="B158" t="str">
            <v>VAR_fout</v>
          </cell>
          <cell r="C158" t="str">
            <v>RHEM-SHCON</v>
          </cell>
          <cell r="H158">
            <v>0.92612997056707647</v>
          </cell>
          <cell r="I158">
            <v>0.92614151806018341</v>
          </cell>
          <cell r="J158">
            <v>0.5056005235078711</v>
          </cell>
        </row>
        <row r="159">
          <cell r="A159" t="str">
            <v>RHEM-SHCONBR4</v>
          </cell>
          <cell r="B159" t="str">
            <v>VAR_fin</v>
          </cell>
          <cell r="C159" t="str">
            <v>CON</v>
          </cell>
          <cell r="H159">
            <v>0.92612997056707647</v>
          </cell>
          <cell r="I159">
            <v>0.92614151806018341</v>
          </cell>
          <cell r="J159">
            <v>0.5056005235078711</v>
          </cell>
        </row>
        <row r="160">
          <cell r="A160" t="str">
            <v>RHEM-SHCONBR4</v>
          </cell>
          <cell r="B160" t="str">
            <v>VAR_ncap</v>
          </cell>
          <cell r="C160" t="str">
            <v>-</v>
          </cell>
          <cell r="H160"/>
          <cell r="I160"/>
          <cell r="J160">
            <v>2.0240050973241999E-8</v>
          </cell>
        </row>
        <row r="161">
          <cell r="A161" t="str">
            <v>RHEM-SHCONBR4</v>
          </cell>
          <cell r="B161" t="str">
            <v>VAR_cap</v>
          </cell>
          <cell r="C161" t="str">
            <v>-</v>
          </cell>
          <cell r="H161">
            <v>6.5398466109063261E-2</v>
          </cell>
          <cell r="I161">
            <v>6.5398507876432893E-2</v>
          </cell>
          <cell r="J161">
            <v>3.5701919977021497E-2</v>
          </cell>
        </row>
        <row r="162">
          <cell r="A162" t="str">
            <v>RHNM-SHCONBR</v>
          </cell>
          <cell r="B162" t="str">
            <v>VAR_fout</v>
          </cell>
          <cell r="C162" t="str">
            <v>RHNM-SHCON</v>
          </cell>
          <cell r="H162">
            <v>3.3991722831088438E-4</v>
          </cell>
          <cell r="I162">
            <v>1.3125679193123737E-2</v>
          </cell>
          <cell r="J162">
            <v>0.20685598762386051</v>
          </cell>
        </row>
        <row r="163">
          <cell r="A163" t="str">
            <v>RHNM-SHCONBR</v>
          </cell>
          <cell r="B163" t="str">
            <v>VAR_fin</v>
          </cell>
          <cell r="C163" t="str">
            <v>CON</v>
          </cell>
          <cell r="H163">
            <v>3.3991722831088438E-4</v>
          </cell>
          <cell r="I163">
            <v>1.3125679193123737E-2</v>
          </cell>
          <cell r="J163">
            <v>0.20685598762386051</v>
          </cell>
        </row>
        <row r="164">
          <cell r="A164" t="str">
            <v>RHNM-SHCONBR</v>
          </cell>
          <cell r="B164" t="str">
            <v>VAR_ncap</v>
          </cell>
          <cell r="C164" t="str">
            <v>-</v>
          </cell>
          <cell r="H164">
            <v>7.1779343234848302E-6</v>
          </cell>
          <cell r="I164">
            <v>9.9100991509780997E-4</v>
          </cell>
          <cell r="J164">
            <v>1.5015165963606299E-2</v>
          </cell>
        </row>
        <row r="165">
          <cell r="A165" t="str">
            <v>RHNM-SHCONBR</v>
          </cell>
          <cell r="B165" t="str">
            <v>VAR_cap</v>
          </cell>
          <cell r="C165" t="str">
            <v>-</v>
          </cell>
          <cell r="H165">
            <v>2.53163271662024E-5</v>
          </cell>
          <cell r="I165">
            <v>1.01632624226401E-3</v>
          </cell>
          <cell r="J165">
            <v>1.6031492205870301E-2</v>
          </cell>
        </row>
        <row r="166">
          <cell r="A166" t="str">
            <v>RHEM-SHCONBR5</v>
          </cell>
          <cell r="B166" t="str">
            <v>VAR_fout</v>
          </cell>
          <cell r="C166" t="str">
            <v>RHEM-SHCON</v>
          </cell>
          <cell r="H166">
            <v>0.59572407030256846</v>
          </cell>
          <cell r="I166">
            <v>0.59573550986823143</v>
          </cell>
          <cell r="J166">
            <v>0.34440081258741051</v>
          </cell>
        </row>
        <row r="167">
          <cell r="A167" t="str">
            <v>RHEM-SHCONBR5</v>
          </cell>
          <cell r="B167" t="str">
            <v>VAR_fin</v>
          </cell>
          <cell r="C167" t="str">
            <v>CON</v>
          </cell>
          <cell r="H167">
            <v>0.59572407030256846</v>
          </cell>
          <cell r="I167">
            <v>0.59573550986823143</v>
          </cell>
          <cell r="J167">
            <v>0.34440081258741051</v>
          </cell>
        </row>
        <row r="168">
          <cell r="A168" t="str">
            <v>RHEM-SHCONBR5</v>
          </cell>
          <cell r="B168" t="str">
            <v>VAR_ncap</v>
          </cell>
          <cell r="C168" t="str">
            <v>-</v>
          </cell>
          <cell r="H168"/>
          <cell r="I168"/>
          <cell r="J168">
            <v>1.5490815576817701E-8</v>
          </cell>
        </row>
        <row r="169">
          <cell r="A169" t="str">
            <v>RHEM-SHCONBR5</v>
          </cell>
          <cell r="B169" t="str">
            <v>VAR_cap</v>
          </cell>
          <cell r="C169" t="str">
            <v>-</v>
          </cell>
          <cell r="H169">
            <v>4.2067320045060315E-2</v>
          </cell>
          <cell r="I169">
            <v>4.2067361627991399E-2</v>
          </cell>
          <cell r="J169">
            <v>2.43190360183985E-2</v>
          </cell>
        </row>
        <row r="170">
          <cell r="A170" t="str">
            <v>ITOT-SWHNGABR</v>
          </cell>
          <cell r="B170" t="str">
            <v>VAR_fout</v>
          </cell>
          <cell r="C170" t="str">
            <v>ITOT-SWH</v>
          </cell>
          <cell r="H170">
            <v>22.862325690479995</v>
          </cell>
          <cell r="I170">
            <v>20.196555982321755</v>
          </cell>
          <cell r="J170">
            <v>9.0698920943948291</v>
          </cell>
        </row>
        <row r="171">
          <cell r="A171" t="str">
            <v>ITOT-SWHNGABR</v>
          </cell>
          <cell r="B171" t="str">
            <v>VAR_fout</v>
          </cell>
          <cell r="C171" t="str">
            <v>CO2_I</v>
          </cell>
          <cell r="H171">
            <v>1591.3294455172299</v>
          </cell>
          <cell r="I171">
            <v>1402.72934170807</v>
          </cell>
          <cell r="J171">
            <v>627.21805382871503</v>
          </cell>
        </row>
        <row r="172">
          <cell r="A172" t="str">
            <v>ITOT-SWHNGABR</v>
          </cell>
          <cell r="B172" t="str">
            <v>VAR_fin</v>
          </cell>
          <cell r="C172" t="str">
            <v>INGA</v>
          </cell>
          <cell r="H172">
            <v>28.215061090730995</v>
          </cell>
          <cell r="I172">
            <v>24.871087618937381</v>
          </cell>
          <cell r="J172">
            <v>11.120887479232552</v>
          </cell>
        </row>
        <row r="173">
          <cell r="A173" t="str">
            <v>ITOT-SWHNGABR</v>
          </cell>
          <cell r="B173" t="str">
            <v>VAR_ncap</v>
          </cell>
          <cell r="C173" t="str">
            <v>-</v>
          </cell>
          <cell r="H173">
            <v>0.89946098463288104</v>
          </cell>
          <cell r="I173">
            <v>0.26310906742079998</v>
          </cell>
          <cell r="J173">
            <v>2.41128532126305E-2</v>
          </cell>
        </row>
        <row r="174">
          <cell r="A174" t="str">
            <v>ITOT-SWHNGABR</v>
          </cell>
          <cell r="B174" t="str">
            <v>VAR_cap</v>
          </cell>
          <cell r="C174" t="str">
            <v>-</v>
          </cell>
          <cell r="H174">
            <v>1.3031325780662477</v>
          </cell>
          <cell r="I174">
            <v>1.1625692902271085</v>
          </cell>
          <cell r="J174">
            <v>0.59552472228342368</v>
          </cell>
        </row>
        <row r="175">
          <cell r="A175" t="str">
            <v>RHNM-SHSOLBR</v>
          </cell>
          <cell r="B175" t="str">
            <v>VAR_fout</v>
          </cell>
          <cell r="C175" t="str">
            <v>RHNM-SHASOL</v>
          </cell>
          <cell r="H175">
            <v>3.4579276224967143E-5</v>
          </cell>
          <cell r="I175">
            <v>4.7854038609002761E-5</v>
          </cell>
          <cell r="J175">
            <v>1.8450452950494477E-4</v>
          </cell>
        </row>
        <row r="176">
          <cell r="A176" t="str">
            <v>RHNM-SHSOLBR</v>
          </cell>
          <cell r="B176" t="str">
            <v>VAR_fin</v>
          </cell>
          <cell r="C176" t="str">
            <v>SOL</v>
          </cell>
          <cell r="H176">
            <v>3.4579276224967143E-5</v>
          </cell>
          <cell r="I176">
            <v>4.7854038609002761E-5</v>
          </cell>
          <cell r="J176">
            <v>1.8450452950494477E-4</v>
          </cell>
        </row>
        <row r="177">
          <cell r="A177" t="str">
            <v>RHNM-SHSOLBR</v>
          </cell>
          <cell r="B177" t="str">
            <v>VAR_ncap</v>
          </cell>
          <cell r="C177" t="str">
            <v>-</v>
          </cell>
          <cell r="H177">
            <v>3.3529528872033797E-5</v>
          </cell>
          <cell r="I177">
            <v>1.24761290458457E-6</v>
          </cell>
          <cell r="J177">
            <v>2.5202401692428601E-5</v>
          </cell>
        </row>
        <row r="178">
          <cell r="A178" t="str">
            <v>RHNM-SHSOLBR</v>
          </cell>
          <cell r="B178" t="str">
            <v>VAR_cap</v>
          </cell>
          <cell r="C178" t="str">
            <v>-</v>
          </cell>
          <cell r="H178">
            <v>1.2292936165923004E-4</v>
          </cell>
          <cell r="I178">
            <v>3.4921591790323661E-5</v>
          </cell>
          <cell r="J178">
            <v>4.024625933449025E-5</v>
          </cell>
        </row>
        <row r="179">
          <cell r="A179" t="str">
            <v>RHEM-SHPLTBR</v>
          </cell>
          <cell r="B179" t="str">
            <v>VAR_fout</v>
          </cell>
          <cell r="C179" t="str">
            <v>RHEM-SHPLT</v>
          </cell>
          <cell r="H179">
            <v>0.56124251486836596</v>
          </cell>
          <cell r="I179">
            <v>0.62177557983655163</v>
          </cell>
          <cell r="J179">
            <v>0.73008032969448045</v>
          </cell>
        </row>
        <row r="180">
          <cell r="A180" t="str">
            <v>RHEM-SHPLTBR</v>
          </cell>
          <cell r="B180" t="str">
            <v>VAR_fin</v>
          </cell>
          <cell r="C180" t="str">
            <v>RHEMPLTBRC</v>
          </cell>
          <cell r="H180">
            <v>0.56124251486836596</v>
          </cell>
          <cell r="I180">
            <v>0.62177557983655163</v>
          </cell>
          <cell r="J180">
            <v>0.73008032969448045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RPLT</v>
          </cell>
          <cell r="H181">
            <v>0.75446989408712828</v>
          </cell>
          <cell r="I181">
            <v>0.83401097056215134</v>
          </cell>
          <cell r="J181">
            <v>0.97275166398693813</v>
          </cell>
        </row>
        <row r="182">
          <cell r="A182" t="str">
            <v>RHEM-SHPLTBR</v>
          </cell>
          <cell r="B182" t="str">
            <v>VAR_ncap</v>
          </cell>
          <cell r="C182" t="str">
            <v>-</v>
          </cell>
          <cell r="H182">
            <v>2.4396421692824199E-2</v>
          </cell>
          <cell r="I182">
            <v>1.9809468792431398E-2</v>
          </cell>
          <cell r="J182">
            <v>2.6861411153630398E-2</v>
          </cell>
        </row>
        <row r="183">
          <cell r="A183" t="str">
            <v>RHEM-SHPLTBR</v>
          </cell>
          <cell r="B183" t="str">
            <v>VAR_cap</v>
          </cell>
          <cell r="C183" t="str">
            <v>-</v>
          </cell>
          <cell r="H183">
            <v>3.9639274895467591E-2</v>
          </cell>
          <cell r="I183">
            <v>4.4205912070104256E-2</v>
          </cell>
          <cell r="J183">
            <v>5.1557337292948688E-2</v>
          </cell>
        </row>
        <row r="184">
          <cell r="A184" t="str">
            <v>RHEM-SHCONBR6</v>
          </cell>
          <cell r="B184" t="str">
            <v>VAR_fout</v>
          </cell>
          <cell r="C184" t="str">
            <v>RHEM-SHCON</v>
          </cell>
          <cell r="H184">
            <v>2.943237387913073E-4</v>
          </cell>
          <cell r="I184">
            <v>2.9934797953367969E-4</v>
          </cell>
          <cell r="J184">
            <v>1.7965406492987551E-4</v>
          </cell>
        </row>
        <row r="185">
          <cell r="A185" t="str">
            <v>RHEM-SHCONBR6</v>
          </cell>
          <cell r="B185" t="str">
            <v>VAR_fin</v>
          </cell>
          <cell r="C185" t="str">
            <v>CON</v>
          </cell>
          <cell r="H185">
            <v>2.943237387913073E-4</v>
          </cell>
          <cell r="I185">
            <v>2.9934797953367969E-4</v>
          </cell>
          <cell r="J185">
            <v>1.7965406492987551E-4</v>
          </cell>
        </row>
        <row r="186">
          <cell r="A186" t="str">
            <v>RHEM-SHCONBR6</v>
          </cell>
          <cell r="B186" t="str">
            <v>VAR_ncap</v>
          </cell>
          <cell r="C186" t="str">
            <v>-</v>
          </cell>
          <cell r="H186"/>
          <cell r="I186"/>
          <cell r="J186">
            <v>1.01084167915502E-8</v>
          </cell>
        </row>
        <row r="187">
          <cell r="A187" t="str">
            <v>RHEM-SHCONBR6</v>
          </cell>
          <cell r="B187" t="str">
            <v>VAR_cap</v>
          </cell>
          <cell r="C187" t="str">
            <v>-</v>
          </cell>
          <cell r="H187">
            <v>2.1248235787639299E-5</v>
          </cell>
          <cell r="I187">
            <v>2.1248235787639299E-5</v>
          </cell>
          <cell r="J187">
            <v>1.2293735517223E-5</v>
          </cell>
        </row>
        <row r="188">
          <cell r="A188" t="str">
            <v>RHEM-SHCONBR7</v>
          </cell>
          <cell r="B188" t="str">
            <v>VAR_fout</v>
          </cell>
          <cell r="C188" t="str">
            <v>RHEM-SHCON</v>
          </cell>
          <cell r="H188">
            <v>4.8250262776703155E-5</v>
          </cell>
          <cell r="I188">
            <v>4.8440074497445895E-5</v>
          </cell>
          <cell r="J188">
            <v>3.2124154156004686E-5</v>
          </cell>
        </row>
        <row r="189">
          <cell r="A189" t="str">
            <v>RHEM-SHCONBR7</v>
          </cell>
          <cell r="B189" t="str">
            <v>VAR_fin</v>
          </cell>
          <cell r="C189" t="str">
            <v>CON</v>
          </cell>
          <cell r="H189">
            <v>4.8250262776703155E-5</v>
          </cell>
          <cell r="I189">
            <v>4.8440074497445895E-5</v>
          </cell>
          <cell r="J189">
            <v>3.2124154156004686E-5</v>
          </cell>
        </row>
        <row r="190">
          <cell r="A190" t="str">
            <v>RHEM-SHCONBR7</v>
          </cell>
          <cell r="B190" t="str">
            <v>VAR_ncap</v>
          </cell>
          <cell r="C190" t="str">
            <v>-</v>
          </cell>
          <cell r="H190"/>
          <cell r="I190"/>
          <cell r="J190"/>
        </row>
        <row r="191">
          <cell r="A191" t="str">
            <v>RHEM-SHCONBR7</v>
          </cell>
          <cell r="B191" t="str">
            <v>VAR_cap</v>
          </cell>
          <cell r="C191" t="str">
            <v>-</v>
          </cell>
          <cell r="H191">
            <v>2.98777128097473E-6</v>
          </cell>
          <cell r="I191">
            <v>2.98777128097473E-6</v>
          </cell>
          <cell r="J191">
            <v>1.7272336698288101E-6</v>
          </cell>
        </row>
        <row r="192">
          <cell r="A192" t="str">
            <v>RHEM-SHCONBR8</v>
          </cell>
          <cell r="B192" t="str">
            <v>VAR_fout</v>
          </cell>
          <cell r="C192" t="str">
            <v>RHEM-SHCON</v>
          </cell>
          <cell r="H192">
            <v>1.1591581469670525E-5</v>
          </cell>
          <cell r="I192">
            <v>9.6430716312832217E-6</v>
          </cell>
          <cell r="J192">
            <v>7.6303105573900236E-6</v>
          </cell>
        </row>
        <row r="193">
          <cell r="A193" t="str">
            <v>RHEM-SHCONBR8</v>
          </cell>
          <cell r="B193" t="str">
            <v>VAR_fin</v>
          </cell>
          <cell r="C193" t="str">
            <v>CON</v>
          </cell>
          <cell r="H193">
            <v>1.1591581469670525E-5</v>
          </cell>
          <cell r="I193">
            <v>9.6430716312832217E-6</v>
          </cell>
          <cell r="J193">
            <v>7.6303105573900236E-6</v>
          </cell>
        </row>
        <row r="194">
          <cell r="A194" t="str">
            <v>RHES-SHELCHP</v>
          </cell>
          <cell r="B194" t="str">
            <v>VAR_fout</v>
          </cell>
          <cell r="C194" t="str">
            <v>RHES-SHAELCH</v>
          </cell>
          <cell r="H194">
            <v>24.922926322527175</v>
          </cell>
          <cell r="I194">
            <v>26.062322709234135</v>
          </cell>
          <cell r="J194">
            <v>28.219619482665081</v>
          </cell>
        </row>
        <row r="195">
          <cell r="A195" t="str">
            <v>RHES-SHELCHP</v>
          </cell>
          <cell r="B195" t="str">
            <v>VAR_fin</v>
          </cell>
          <cell r="C195" t="str">
            <v>RHES_ELC</v>
          </cell>
          <cell r="H195">
            <v>7.6996331353964473</v>
          </cell>
          <cell r="I195">
            <v>7.7531206257640974</v>
          </cell>
          <cell r="J195">
            <v>7.7089288547226147</v>
          </cell>
        </row>
        <row r="196">
          <cell r="A196" t="str">
            <v>RHES-SHELCHP</v>
          </cell>
          <cell r="B196" t="str">
            <v>VAR_fin</v>
          </cell>
          <cell r="C196" t="str">
            <v>RHESELCHPC</v>
          </cell>
          <cell r="H196">
            <v>24.922926322527175</v>
          </cell>
          <cell r="I196">
            <v>26.062322709234135</v>
          </cell>
          <cell r="J196">
            <v>28.219619482665081</v>
          </cell>
        </row>
        <row r="197">
          <cell r="A197" t="str">
            <v>RHES-SHELCHP</v>
          </cell>
          <cell r="B197" t="str">
            <v>VAR_ncap</v>
          </cell>
          <cell r="C197" t="str">
            <v>-</v>
          </cell>
          <cell r="H197">
            <v>0.76726071143062302</v>
          </cell>
          <cell r="I197">
            <v>1.0288198113028499</v>
          </cell>
          <cell r="J197">
            <v>1.2086090262978699</v>
          </cell>
        </row>
        <row r="198">
          <cell r="A198" t="str">
            <v>RHES-SHELCHP</v>
          </cell>
          <cell r="B198" t="str">
            <v>VAR_cap</v>
          </cell>
          <cell r="C198" t="str">
            <v>-</v>
          </cell>
          <cell r="H198">
            <v>2.01347208492178</v>
          </cell>
          <cell r="I198">
            <v>2.105519841499655</v>
          </cell>
          <cell r="J198">
            <v>2.2798052152806498</v>
          </cell>
          <cell r="L198"/>
          <cell r="M198"/>
          <cell r="N198"/>
        </row>
        <row r="199">
          <cell r="A199" t="str">
            <v>RHSA-WHELCHP</v>
          </cell>
          <cell r="B199" t="str">
            <v>VAR_fout</v>
          </cell>
          <cell r="C199" t="str">
            <v>RHSA-WHAELCH</v>
          </cell>
          <cell r="H199">
            <v>9.4247531796035329</v>
          </cell>
          <cell r="I199">
            <v>11.171799796359432</v>
          </cell>
          <cell r="J199">
            <v>14.796775698321417</v>
          </cell>
        </row>
        <row r="200">
          <cell r="A200" t="str">
            <v>RHSA-WHELCHP</v>
          </cell>
          <cell r="B200" t="str">
            <v>VAR_fin</v>
          </cell>
          <cell r="C200" t="str">
            <v>RHSA_ELC</v>
          </cell>
          <cell r="H200">
            <v>4.3554006633509594</v>
          </cell>
          <cell r="I200">
            <v>4.972146769000453</v>
          </cell>
          <cell r="J200">
            <v>6.0531333756801935</v>
          </cell>
        </row>
        <row r="201">
          <cell r="A201" t="str">
            <v>RHSA-WHELCHP</v>
          </cell>
          <cell r="B201" t="str">
            <v>VAR_ncap</v>
          </cell>
          <cell r="C201" t="str">
            <v>-</v>
          </cell>
          <cell r="H201">
            <v>0.35330345085331599</v>
          </cell>
          <cell r="I201">
            <v>0.29509975554677698</v>
          </cell>
          <cell r="J201">
            <v>0.647349604928244</v>
          </cell>
          <cell r="M201"/>
          <cell r="N201"/>
        </row>
        <row r="202">
          <cell r="A202" t="str">
            <v>RHSA-WHELCHP</v>
          </cell>
          <cell r="B202" t="str">
            <v>VAR_cap</v>
          </cell>
          <cell r="C202" t="str">
            <v>-</v>
          </cell>
          <cell r="H202">
            <v>0.64418043838035188</v>
          </cell>
          <cell r="I202">
            <v>0.76358975197540857</v>
          </cell>
          <cell r="J202">
            <v>1.0109588368171929</v>
          </cell>
        </row>
        <row r="203">
          <cell r="A203" t="str">
            <v>D-ITOT_LTH_CHP</v>
          </cell>
          <cell r="B203" t="str">
            <v>VAR_fout</v>
          </cell>
          <cell r="C203" t="str">
            <v>ITOT_LTH_CHP_ON</v>
          </cell>
          <cell r="H203">
            <v>7.2045413600696193</v>
          </cell>
          <cell r="I203">
            <v>6.5151412365721253</v>
          </cell>
          <cell r="J203">
            <v>8.6075420516140859</v>
          </cell>
        </row>
        <row r="204">
          <cell r="A204" t="str">
            <v>D-ITOT_LTH_CHP</v>
          </cell>
          <cell r="B204" t="str">
            <v>VAR_fout</v>
          </cell>
          <cell r="C204" t="str">
            <v>LTH</v>
          </cell>
          <cell r="H204">
            <v>7.5557513126288164E-3</v>
          </cell>
          <cell r="I204">
            <v>1.0089933186517784E-2</v>
          </cell>
          <cell r="J204">
            <v>2.2506836308462019E-2</v>
          </cell>
        </row>
        <row r="205">
          <cell r="A205" t="str">
            <v>D-ITOT_LTH_CHP</v>
          </cell>
          <cell r="B205" t="str">
            <v>VAR_fin</v>
          </cell>
          <cell r="C205" t="str">
            <v>ITOT_LTH_CHP</v>
          </cell>
          <cell r="H205">
            <v>7.2120971113822527</v>
          </cell>
          <cell r="I205">
            <v>6.5252311697586416</v>
          </cell>
          <cell r="J205">
            <v>8.6300488879225394</v>
          </cell>
        </row>
        <row r="206">
          <cell r="A206" t="str">
            <v>RHEM-SHCONBR9</v>
          </cell>
          <cell r="B206" t="str">
            <v>VAR_fout</v>
          </cell>
          <cell r="C206" t="str">
            <v>RHEM-SHCON</v>
          </cell>
          <cell r="H206">
            <v>1.1483309532165798E-5</v>
          </cell>
          <cell r="I206">
            <v>9.5153917453002575E-6</v>
          </cell>
          <cell r="J206">
            <v>7.5042110656611243E-6</v>
          </cell>
        </row>
        <row r="207">
          <cell r="A207" t="str">
            <v>RHEM-SHCONBR9</v>
          </cell>
          <cell r="B207" t="str">
            <v>VAR_fin</v>
          </cell>
          <cell r="C207" t="str">
            <v>CON</v>
          </cell>
          <cell r="H207">
            <v>1.1483309532165798E-5</v>
          </cell>
          <cell r="I207">
            <v>9.5153917453002575E-6</v>
          </cell>
          <cell r="J207">
            <v>7.5042110656611243E-6</v>
          </cell>
        </row>
        <row r="208">
          <cell r="A208" t="str">
            <v>SCOM-SHELCHP</v>
          </cell>
          <cell r="B208" t="str">
            <v>VAR_fout</v>
          </cell>
          <cell r="C208" t="str">
            <v>SCOM-SHAELCH</v>
          </cell>
          <cell r="H208">
            <v>9.9456052496392893</v>
          </cell>
          <cell r="I208">
            <v>11.931996982390924</v>
          </cell>
          <cell r="J208">
            <v>16.230572899371801</v>
          </cell>
        </row>
        <row r="209">
          <cell r="A209" t="str">
            <v>SCOM-SHELCHP</v>
          </cell>
          <cell r="B209" t="str">
            <v>VAR_fin</v>
          </cell>
          <cell r="C209" t="str">
            <v>SCOMELCHPC</v>
          </cell>
          <cell r="H209">
            <v>9.9456052496392893</v>
          </cell>
          <cell r="I209">
            <v>11.931996982390924</v>
          </cell>
          <cell r="J209">
            <v>16.230572899371801</v>
          </cell>
        </row>
        <row r="210">
          <cell r="A210" t="str">
            <v>SCOM-SHELCHP</v>
          </cell>
          <cell r="B210" t="str">
            <v>VAR_fin</v>
          </cell>
          <cell r="C210" t="str">
            <v>SCOM_ELC</v>
          </cell>
          <cell r="H210">
            <v>3.1657827721440861</v>
          </cell>
          <cell r="I210">
            <v>3.6850384561607576</v>
          </cell>
          <cell r="J210">
            <v>4.6926817031690424</v>
          </cell>
        </row>
        <row r="211">
          <cell r="A211" t="str">
            <v>SCOM-SHELCHP</v>
          </cell>
          <cell r="B211" t="str">
            <v>VAR_ncap</v>
          </cell>
          <cell r="C211" t="str">
            <v>-</v>
          </cell>
          <cell r="H211">
            <v>0.50707351444076398</v>
          </cell>
          <cell r="I211">
            <v>0.31277969295206398</v>
          </cell>
          <cell r="J211">
            <v>0.81311568122799804</v>
          </cell>
        </row>
        <row r="212">
          <cell r="A212" t="str">
            <v>SCOM-SHELCHP</v>
          </cell>
          <cell r="B212" t="str">
            <v>VAR_cap</v>
          </cell>
          <cell r="C212" t="str">
            <v>-</v>
          </cell>
          <cell r="H212">
            <v>0.7687881838286349</v>
          </cell>
          <cell r="I212">
            <v>0.92232897657438528</v>
          </cell>
          <cell r="J212">
            <v>1.2545997415603007</v>
          </cell>
        </row>
        <row r="213">
          <cell r="A213" t="str">
            <v>D-ITOT_NKEV_OIL_ELC_CHP</v>
          </cell>
          <cell r="B213" t="str">
            <v>VAR_fout</v>
          </cell>
          <cell r="C213" t="str">
            <v>ITOT_ELC</v>
          </cell>
          <cell r="H213">
            <v>0.16975059958434432</v>
          </cell>
          <cell r="I213">
            <v>1.2823617916340098E-2</v>
          </cell>
          <cell r="J213">
            <v>0.13260875831647218</v>
          </cell>
        </row>
        <row r="214">
          <cell r="A214" t="str">
            <v>D-ITOT_NKEV_OIL_ELC_CHP</v>
          </cell>
          <cell r="B214" t="str">
            <v>VAR_fout</v>
          </cell>
          <cell r="C214" t="str">
            <v>ELC5</v>
          </cell>
          <cell r="H214">
            <v>1.3243889091297716E-3</v>
          </cell>
          <cell r="I214">
            <v>2.6514668661376618E-4</v>
          </cell>
          <cell r="J214">
            <v>6.2548872361074103E-3</v>
          </cell>
        </row>
        <row r="215">
          <cell r="A215" t="str">
            <v>D-ITOT_NKEV_OIL_ELC_CHP</v>
          </cell>
          <cell r="B215" t="str">
            <v>VAR_fin</v>
          </cell>
          <cell r="C215" t="str">
            <v>ITOT_NKEV_OIL_ELC_CHP</v>
          </cell>
          <cell r="H215">
            <v>0.17107180910199157</v>
          </cell>
          <cell r="I215">
            <v>1.3085075195118126E-2</v>
          </cell>
          <cell r="J215">
            <v>0.13886068273798613</v>
          </cell>
        </row>
        <row r="216">
          <cell r="A216" t="str">
            <v>RHNS-SHELCBR</v>
          </cell>
          <cell r="B216" t="str">
            <v>VAR_fout</v>
          </cell>
          <cell r="C216" t="str">
            <v>RHNS-SHAELCB</v>
          </cell>
          <cell r="H216">
            <v>2.7755272002344327E-2</v>
          </cell>
          <cell r="I216">
            <v>3.2633274058339629E-2</v>
          </cell>
          <cell r="J216">
            <v>3.5377372465609527E-2</v>
          </cell>
        </row>
        <row r="217">
          <cell r="A217" t="str">
            <v>RHNS-SHELCBR</v>
          </cell>
          <cell r="B217" t="str">
            <v>VAR_fin</v>
          </cell>
          <cell r="C217" t="str">
            <v>RHNS_ELC</v>
          </cell>
          <cell r="H217">
            <v>2.9216075791941389E-2</v>
          </cell>
          <cell r="I217">
            <v>3.4350814798252256E-2</v>
          </cell>
          <cell r="J217">
            <v>3.7239339437483678E-2</v>
          </cell>
        </row>
        <row r="218">
          <cell r="A218" t="str">
            <v>RHNS-SHELCBR</v>
          </cell>
          <cell r="B218" t="str">
            <v>VAR_ncap</v>
          </cell>
          <cell r="C218" t="str">
            <v>-</v>
          </cell>
          <cell r="H218">
            <v>6.1821105246245497E-3</v>
          </cell>
          <cell r="I218"/>
          <cell r="J218"/>
        </row>
        <row r="219">
          <cell r="A219" t="str">
            <v>RHNS-SHELCBR</v>
          </cell>
          <cell r="B219" t="str">
            <v>VAR_cap</v>
          </cell>
          <cell r="C219" t="str">
            <v>-</v>
          </cell>
          <cell r="H219">
            <v>8.7718126646118572E-3</v>
          </cell>
          <cell r="I219">
            <v>6.1820794957064187E-3</v>
          </cell>
          <cell r="J219">
            <v>2.6149587356763793E-3</v>
          </cell>
        </row>
        <row r="220">
          <cell r="A220" t="str">
            <v>ITOT-SWHSTG-SOL</v>
          </cell>
          <cell r="B220" t="str">
            <v>VAR_fout</v>
          </cell>
          <cell r="C220" t="str">
            <v>ITOT-SWHASOL</v>
          </cell>
          <cell r="H220">
            <v>7.8820349726935584E-5</v>
          </cell>
          <cell r="I220">
            <v>9.3136634699313056E-5</v>
          </cell>
          <cell r="J220">
            <v>9.6406089705247406E-5</v>
          </cell>
        </row>
        <row r="221">
          <cell r="A221" t="str">
            <v>ITOT-SWHSTG-SOL</v>
          </cell>
          <cell r="B221" t="str">
            <v>VAR_fin</v>
          </cell>
          <cell r="C221" t="str">
            <v>ITOT-SWHASOL</v>
          </cell>
          <cell r="H221">
            <v>8.080162361860195E-5</v>
          </cell>
          <cell r="I221">
            <v>9.5786545819034102E-5</v>
          </cell>
          <cell r="J221">
            <v>9.1454898688806609E-5</v>
          </cell>
        </row>
        <row r="222">
          <cell r="A222" t="str">
            <v>ITOT-SWHSTG-SOL</v>
          </cell>
          <cell r="B222" t="str">
            <v>VAR_ncap</v>
          </cell>
          <cell r="C222" t="str">
            <v>-</v>
          </cell>
          <cell r="H222">
            <v>2.6794147088164302E-6</v>
          </cell>
          <cell r="I222">
            <v>4.0005725000600903E-6</v>
          </cell>
          <cell r="J222">
            <v>1.08005784195633E-7</v>
          </cell>
        </row>
        <row r="223">
          <cell r="A223" t="str">
            <v>ITOT-SWHSTG-SOL</v>
          </cell>
          <cell r="B223" t="str">
            <v>VAR_cap</v>
          </cell>
          <cell r="C223" t="str">
            <v>-</v>
          </cell>
          <cell r="H223">
            <v>7.7257809342960095E-6</v>
          </cell>
          <cell r="I223">
            <v>8.2346417785970401E-6</v>
          </cell>
          <cell r="J223">
            <v>4.1447334527447496E-6</v>
          </cell>
        </row>
        <row r="224">
          <cell r="A224" t="str">
            <v>RHES-SHLTHCHPNGA</v>
          </cell>
          <cell r="B224" t="str">
            <v>VAR_fout</v>
          </cell>
          <cell r="C224" t="str">
            <v>RHES-SHLTHC-NGA</v>
          </cell>
          <cell r="H224"/>
          <cell r="I224"/>
          <cell r="J224"/>
        </row>
        <row r="225">
          <cell r="A225" t="str">
            <v>RHES-SHLTHCHPNGA</v>
          </cell>
          <cell r="B225" t="str">
            <v>VAR_fin</v>
          </cell>
          <cell r="C225" t="str">
            <v>RHESLTHCHPC</v>
          </cell>
          <cell r="H225"/>
          <cell r="I225"/>
          <cell r="J225"/>
        </row>
        <row r="226">
          <cell r="A226" t="str">
            <v>RHES-SHLTHCHPNGA</v>
          </cell>
          <cell r="B226" t="str">
            <v>VAR_fin</v>
          </cell>
          <cell r="C226" t="str">
            <v>RHES_LTH_CHPNGA_ON</v>
          </cell>
          <cell r="H226"/>
          <cell r="I226"/>
          <cell r="J226"/>
        </row>
        <row r="227">
          <cell r="A227" t="str">
            <v>RHES-SHLTHCHPNGA</v>
          </cell>
          <cell r="B227" t="str">
            <v>VAR_ncap</v>
          </cell>
          <cell r="C227" t="str">
            <v>-</v>
          </cell>
          <cell r="H227">
            <v>3.6294372606915701E-4</v>
          </cell>
          <cell r="I227">
            <v>1.02561164536935E-4</v>
          </cell>
          <cell r="J227">
            <v>1.9258142054160099E-5</v>
          </cell>
        </row>
        <row r="228">
          <cell r="A228" t="str">
            <v>RHES-SHLTHCHPNGA</v>
          </cell>
          <cell r="B228" t="str">
            <v>VAR_cap</v>
          </cell>
          <cell r="C228" t="str">
            <v>-</v>
          </cell>
          <cell r="H228">
            <v>7.5149440685461999E-4</v>
          </cell>
          <cell r="I228">
            <v>2.3732790780769898E-4</v>
          </cell>
          <cell r="J228">
            <v>3.685501017922202E-5</v>
          </cell>
        </row>
        <row r="229">
          <cell r="A229" t="str">
            <v>RHSA-WHSTG-ELC</v>
          </cell>
          <cell r="B229" t="str">
            <v>VAR_fout</v>
          </cell>
          <cell r="C229" t="str">
            <v>RHSA-WHAELCB</v>
          </cell>
          <cell r="H229">
            <v>0.39349207734671066</v>
          </cell>
          <cell r="I229">
            <v>0.46389352060974753</v>
          </cell>
          <cell r="J229">
            <v>0.3645808199347117</v>
          </cell>
        </row>
        <row r="230">
          <cell r="A230" t="str">
            <v>RHSA-WHSTG-ELC</v>
          </cell>
          <cell r="B230" t="str">
            <v>VAR_fout</v>
          </cell>
          <cell r="C230" t="str">
            <v>AUX_RHSA-WHSTG-ELC_OUT</v>
          </cell>
          <cell r="H230">
            <v>0.39388556942405745</v>
          </cell>
          <cell r="I230">
            <v>0.4643574141303573</v>
          </cell>
          <cell r="J230">
            <v>0.36494540075464638</v>
          </cell>
        </row>
        <row r="231">
          <cell r="A231" t="str">
            <v>RHSA-WHSTG-ELC</v>
          </cell>
          <cell r="B231" t="str">
            <v>VAR_fin</v>
          </cell>
          <cell r="C231" t="str">
            <v>RHSA-WHAELCB</v>
          </cell>
          <cell r="H231">
            <v>0.39349203010789041</v>
          </cell>
          <cell r="I231">
            <v>0.4638936097368655</v>
          </cell>
          <cell r="J231">
            <v>0.36458089380863407</v>
          </cell>
        </row>
        <row r="232">
          <cell r="A232" t="str">
            <v>RHSA-WHSTG-ELC</v>
          </cell>
          <cell r="B232" t="str">
            <v>VAR_ncap</v>
          </cell>
          <cell r="C232" t="str">
            <v>-</v>
          </cell>
          <cell r="H232">
            <v>1.8619236044391401E-2</v>
          </cell>
          <cell r="I232">
            <v>1.6920878647427501E-2</v>
          </cell>
          <cell r="J232">
            <v>1.0099477366229501E-2</v>
          </cell>
        </row>
        <row r="233">
          <cell r="A233" t="str">
            <v>RHSA-WHSTG-ELC</v>
          </cell>
          <cell r="B233" t="str">
            <v>VAR_cap</v>
          </cell>
          <cell r="C233" t="str">
            <v>-</v>
          </cell>
          <cell r="H233">
            <v>3.551740132822543E-2</v>
          </cell>
          <cell r="I233">
            <v>3.5537214686366718E-2</v>
          </cell>
          <cell r="J233">
            <v>3.0246805329251468E-2</v>
          </cell>
        </row>
        <row r="234">
          <cell r="A234" t="str">
            <v>ITOT-SWHLFOBR</v>
          </cell>
          <cell r="B234" t="str">
            <v>VAR_fout</v>
          </cell>
          <cell r="C234" t="str">
            <v>ITOT-SWH</v>
          </cell>
          <cell r="H234">
            <v>4.0048795385775406</v>
          </cell>
          <cell r="I234">
            <v>2.6083227230920794</v>
          </cell>
          <cell r="J234">
            <v>0.6406738615694958</v>
          </cell>
        </row>
        <row r="235">
          <cell r="A235" t="str">
            <v>ITOT-SWHLFOBR</v>
          </cell>
          <cell r="B235" t="str">
            <v>VAR_fout</v>
          </cell>
          <cell r="C235" t="str">
            <v>CO2_I</v>
          </cell>
          <cell r="H235">
            <v>375.09390188239701</v>
          </cell>
          <cell r="I235">
            <v>243.321181064298</v>
          </cell>
          <cell r="J235">
            <v>59.294207793490102</v>
          </cell>
        </row>
        <row r="236">
          <cell r="A236" t="str">
            <v>ITOT-SWHLFOBR</v>
          </cell>
          <cell r="B236" t="str">
            <v>VAR_fin</v>
          </cell>
          <cell r="C236" t="str">
            <v>ILFO</v>
          </cell>
          <cell r="H236">
            <v>5.089469496369027</v>
          </cell>
          <cell r="I236">
            <v>3.3015085626092007</v>
          </cell>
          <cell r="J236">
            <v>0.80453470547476336</v>
          </cell>
        </row>
        <row r="237">
          <cell r="A237" t="str">
            <v>ITOT-SWHLFOBR</v>
          </cell>
          <cell r="B237" t="str">
            <v>VAR_ncap</v>
          </cell>
          <cell r="C237" t="str">
            <v>-</v>
          </cell>
          <cell r="H237">
            <v>0.15927579767484201</v>
          </cell>
          <cell r="I237">
            <v>1.35444375090287E-5</v>
          </cell>
          <cell r="J237">
            <v>8.6762198503348006E-6</v>
          </cell>
        </row>
        <row r="238">
          <cell r="A238" t="str">
            <v>ITOT-SWHLFOBR</v>
          </cell>
          <cell r="B238" t="str">
            <v>VAR_cap</v>
          </cell>
          <cell r="C238" t="str">
            <v>-</v>
          </cell>
          <cell r="H238">
            <v>0.25687701867856116</v>
          </cell>
          <cell r="I238">
            <v>0.15928924502722921</v>
          </cell>
          <cell r="J238">
            <v>6.7375842685230961E-2</v>
          </cell>
        </row>
        <row r="239">
          <cell r="A239" t="str">
            <v>D-SCOM_LTH_CHPNGA</v>
          </cell>
          <cell r="B239" t="str">
            <v>VAR_fout</v>
          </cell>
          <cell r="C239" t="str">
            <v>SCOM_LTH_CHPNGA_ON</v>
          </cell>
          <cell r="H239"/>
          <cell r="I239"/>
          <cell r="J239"/>
        </row>
        <row r="240">
          <cell r="A240" t="str">
            <v>D-SCOM_LTH_CHPNGA</v>
          </cell>
          <cell r="B240" t="str">
            <v>VAR_fin</v>
          </cell>
          <cell r="C240" t="str">
            <v>SCOM_LTH_CHPNGA</v>
          </cell>
          <cell r="H240"/>
          <cell r="I240"/>
          <cell r="J240"/>
        </row>
        <row r="241">
          <cell r="A241" t="str">
            <v>D-IWOD</v>
          </cell>
          <cell r="B241" t="str">
            <v>VAR_fout</v>
          </cell>
          <cell r="C241" t="str">
            <v>IWOD</v>
          </cell>
          <cell r="H241">
            <v>16.722037971763299</v>
          </cell>
          <cell r="I241">
            <v>18.1838709554948</v>
          </cell>
          <cell r="J241">
            <v>20.491530798415969</v>
          </cell>
        </row>
        <row r="242">
          <cell r="A242" t="str">
            <v>D-IWOD</v>
          </cell>
          <cell r="B242" t="str">
            <v>VAR_fin</v>
          </cell>
          <cell r="C242" t="str">
            <v>WOD</v>
          </cell>
          <cell r="H242">
            <v>16.722037971763299</v>
          </cell>
          <cell r="I242">
            <v>18.1838709554948</v>
          </cell>
          <cell r="J242">
            <v>20.491530798415969</v>
          </cell>
        </row>
        <row r="243">
          <cell r="A243" t="str">
            <v>SCOM-ELCSPEC</v>
          </cell>
          <cell r="B243" t="str">
            <v>VAR_fout</v>
          </cell>
          <cell r="C243" t="str">
            <v>SCOM-ELS</v>
          </cell>
          <cell r="H243">
            <v>45.077998145731293</v>
          </cell>
          <cell r="I243">
            <v>44.714142936903158</v>
          </cell>
          <cell r="J243">
            <v>42.504698950405334</v>
          </cell>
        </row>
        <row r="244">
          <cell r="A244" t="str">
            <v>SCOM-ELCSPEC</v>
          </cell>
          <cell r="B244" t="str">
            <v>VAR_fin</v>
          </cell>
          <cell r="C244" t="str">
            <v>SCOM_ELC</v>
          </cell>
          <cell r="H244">
            <v>45.077998145731293</v>
          </cell>
          <cell r="I244">
            <v>44.714142936903158</v>
          </cell>
          <cell r="J244">
            <v>42.504698950405334</v>
          </cell>
        </row>
        <row r="245">
          <cell r="A245" t="str">
            <v>SCOM-ELCSPEC</v>
          </cell>
          <cell r="B245" t="str">
            <v>VAR_ncap</v>
          </cell>
          <cell r="C245" t="str">
            <v>-</v>
          </cell>
          <cell r="H245">
            <v>4.43783371259835E-7</v>
          </cell>
          <cell r="I245">
            <v>3.1304695491308101E-7</v>
          </cell>
          <cell r="J245">
            <v>4.0728949292372301</v>
          </cell>
        </row>
        <row r="246">
          <cell r="A246" t="str">
            <v>SCOM-ELCSPEC</v>
          </cell>
          <cell r="B246" t="str">
            <v>VAR_cap</v>
          </cell>
          <cell r="C246" t="str">
            <v>-</v>
          </cell>
          <cell r="H246">
            <v>4.7647133311049146</v>
          </cell>
          <cell r="I246">
            <v>4.7262543381128186</v>
          </cell>
          <cell r="J246">
            <v>4.4927171026903174</v>
          </cell>
        </row>
        <row r="247">
          <cell r="A247" t="str">
            <v>D-ITOT_KEV_WST_ELC_CHP</v>
          </cell>
          <cell r="B247" t="str">
            <v>VAR_fout</v>
          </cell>
          <cell r="C247" t="str">
            <v>ITOT_ELC</v>
          </cell>
          <cell r="H247">
            <v>1.8637326733038009E-4</v>
          </cell>
          <cell r="I247">
            <v>1.0218396116782558E-4</v>
          </cell>
          <cell r="J247">
            <v>3.2748132012884537E-5</v>
          </cell>
        </row>
        <row r="248">
          <cell r="A248" t="str">
            <v>D-ITOT_KEV_WST_ELC_CHP</v>
          </cell>
          <cell r="B248" t="str">
            <v>VAR_fout</v>
          </cell>
          <cell r="C248" t="str">
            <v>ELC5</v>
          </cell>
          <cell r="H248">
            <v>1.4240442465603527E-4</v>
          </cell>
          <cell r="I248">
            <v>7.9983004356798935E-5</v>
          </cell>
          <cell r="J248">
            <v>2.9094422631233744E-5</v>
          </cell>
        </row>
        <row r="249">
          <cell r="A249" t="str">
            <v>D-ITOT_KEV_WST_ELC_CHP</v>
          </cell>
          <cell r="B249" t="str">
            <v>VAR_fin</v>
          </cell>
          <cell r="C249" t="str">
            <v>ITOT_KEV_WST_ELC_CHP</v>
          </cell>
          <cell r="H249">
            <v>3.2566046599739738E-4</v>
          </cell>
          <cell r="I249">
            <v>1.7858112001400208E-4</v>
          </cell>
          <cell r="J249">
            <v>5.8910476331489202E-5</v>
          </cell>
        </row>
        <row r="250">
          <cell r="A250" t="str">
            <v>D-RHNM_SOLELC</v>
          </cell>
          <cell r="B250" t="str">
            <v>VAR_fout</v>
          </cell>
          <cell r="C250" t="str">
            <v>ELC5</v>
          </cell>
          <cell r="H250">
            <v>1.722114928488771E-4</v>
          </cell>
          <cell r="I250">
            <v>1.3146023700777378E-4</v>
          </cell>
          <cell r="J250">
            <v>7.7811999284104104E-5</v>
          </cell>
        </row>
        <row r="251">
          <cell r="A251" t="str">
            <v>D-RHNM_SOLELC</v>
          </cell>
          <cell r="B251" t="str">
            <v>VAR_fout</v>
          </cell>
          <cell r="C251" t="str">
            <v>RHNM_ELC</v>
          </cell>
          <cell r="H251">
            <v>1.9833345127427562</v>
          </cell>
          <cell r="I251">
            <v>2.0845716973445958</v>
          </cell>
          <cell r="J251">
            <v>2.3027319029635764</v>
          </cell>
        </row>
        <row r="252">
          <cell r="A252" t="str">
            <v>D-RHNM_SOLELC</v>
          </cell>
          <cell r="B252" t="str">
            <v>VAR_fin</v>
          </cell>
          <cell r="C252" t="str">
            <v>RHNM_SOL_ELC</v>
          </cell>
          <cell r="H252">
            <v>1.9835067242356035</v>
          </cell>
          <cell r="I252">
            <v>2.0847031575816044</v>
          </cell>
          <cell r="J252">
            <v>2.3028097149628621</v>
          </cell>
        </row>
        <row r="253">
          <cell r="A253" t="str">
            <v>RHNM-SHSTG-ELCHP</v>
          </cell>
          <cell r="B253" t="str">
            <v>VAR_fout</v>
          </cell>
          <cell r="C253" t="str">
            <v>AUX_RHNM-SHSTG-ELCHP_OUT</v>
          </cell>
          <cell r="H253">
            <v>0.45288369414727753</v>
          </cell>
          <cell r="I253">
            <v>0.6118684468282487</v>
          </cell>
          <cell r="J253">
            <v>0.68301797511804607</v>
          </cell>
        </row>
        <row r="254">
          <cell r="A254" t="str">
            <v>RHNM-SHSTG-ELCHP</v>
          </cell>
          <cell r="B254" t="str">
            <v>VAR_fout</v>
          </cell>
          <cell r="C254" t="str">
            <v>RHNM-SHAELCH</v>
          </cell>
          <cell r="H254">
            <v>0.45243126288439289</v>
          </cell>
          <cell r="I254">
            <v>0.6112571896386102</v>
          </cell>
          <cell r="J254">
            <v>0.68233563947856746</v>
          </cell>
        </row>
        <row r="255">
          <cell r="A255" t="str">
            <v>RHNM-SHSTG-ELCHP</v>
          </cell>
          <cell r="B255" t="str">
            <v>VAR_fin</v>
          </cell>
          <cell r="C255" t="str">
            <v>RHNM-SHAELCH</v>
          </cell>
          <cell r="H255">
            <v>0.45243194098255357</v>
          </cell>
          <cell r="I255">
            <v>0.61125860289974299</v>
          </cell>
          <cell r="J255">
            <v>0.68233708465515597</v>
          </cell>
        </row>
        <row r="256">
          <cell r="A256" t="str">
            <v>RHNM-SHSTG-ELCHP</v>
          </cell>
          <cell r="B256" t="str">
            <v>VAR_ncap</v>
          </cell>
          <cell r="C256" t="str">
            <v>-</v>
          </cell>
          <cell r="H256">
            <v>1.8681755746289198E-2</v>
          </cell>
          <cell r="I256">
            <v>2.5921021732533901E-2</v>
          </cell>
          <cell r="J256">
            <v>3.9144055548297002E-2</v>
          </cell>
        </row>
        <row r="257">
          <cell r="A257" t="str">
            <v>RHNM-SHSTG-ELCHP</v>
          </cell>
          <cell r="B257" t="str">
            <v>VAR_cap</v>
          </cell>
          <cell r="C257" t="str">
            <v>-</v>
          </cell>
          <cell r="H257">
            <v>4.9598784839022025E-2</v>
          </cell>
          <cell r="I257">
            <v>5.7254738663230796E-2</v>
          </cell>
          <cell r="J257">
            <v>6.5847994233612095E-2</v>
          </cell>
        </row>
        <row r="258">
          <cell r="A258" t="str">
            <v>D-SCOM_LTH</v>
          </cell>
          <cell r="B258" t="str">
            <v>VAR_fout</v>
          </cell>
          <cell r="C258" t="str">
            <v>SCOM_LTH_DH</v>
          </cell>
          <cell r="H258">
            <v>7.7688101863065047</v>
          </cell>
          <cell r="I258">
            <v>8.1373188754132126</v>
          </cell>
          <cell r="J258">
            <v>8.6522518570337716</v>
          </cell>
        </row>
        <row r="259">
          <cell r="A259" t="str">
            <v>D-SCOM_LTH</v>
          </cell>
          <cell r="B259" t="str">
            <v>VAR_fin</v>
          </cell>
          <cell r="C259" t="str">
            <v>LTH</v>
          </cell>
          <cell r="H259">
            <v>8.4290551832305987</v>
          </cell>
          <cell r="I259">
            <v>8.8230950299267601</v>
          </cell>
          <cell r="J259">
            <v>9.3691416503802376</v>
          </cell>
        </row>
        <row r="260">
          <cell r="A260" t="str">
            <v>D-SCOM_LTH</v>
          </cell>
          <cell r="B260" t="str">
            <v>VAR_ncap</v>
          </cell>
          <cell r="C260" t="str">
            <v>-</v>
          </cell>
          <cell r="H260">
            <v>1.30549990238914E-8</v>
          </cell>
          <cell r="I260">
            <v>1.6364642639104801E-8</v>
          </cell>
          <cell r="J260">
            <v>2.5390334676220401E-8</v>
          </cell>
        </row>
        <row r="261">
          <cell r="A261" t="str">
            <v>D-SCOM_LTH</v>
          </cell>
          <cell r="B261" t="str">
            <v>VAR_cap</v>
          </cell>
          <cell r="C261" t="str">
            <v>-</v>
          </cell>
          <cell r="H261">
            <v>0.84970024147163004</v>
          </cell>
          <cell r="I261">
            <v>0.84970025783627201</v>
          </cell>
          <cell r="J261">
            <v>0.84970028322660696</v>
          </cell>
        </row>
        <row r="262">
          <cell r="A262" t="str">
            <v>ITOT-SWHBIOBR</v>
          </cell>
          <cell r="B262" t="str">
            <v>VAR_fout</v>
          </cell>
          <cell r="C262" t="str">
            <v>ITOT-SWH</v>
          </cell>
          <cell r="H262">
            <v>4.5853904052653442</v>
          </cell>
          <cell r="I262">
            <v>4.587010883032085</v>
          </cell>
          <cell r="J262">
            <v>7.7510511396941011</v>
          </cell>
        </row>
        <row r="263">
          <cell r="A263" t="str">
            <v>ITOT-SWHBIOBR</v>
          </cell>
          <cell r="B263" t="str">
            <v>VAR_fin</v>
          </cell>
          <cell r="C263" t="str">
            <v>IBIO</v>
          </cell>
          <cell r="H263">
            <v>6.44921294692735</v>
          </cell>
          <cell r="I263">
            <v>6.4514920999044723</v>
          </cell>
          <cell r="J263">
            <v>10.765348805130699</v>
          </cell>
        </row>
        <row r="264">
          <cell r="A264" t="str">
            <v>ITOT-SWHBIOBR</v>
          </cell>
          <cell r="B264" t="str">
            <v>VAR_ncap</v>
          </cell>
          <cell r="C264" t="str">
            <v>-</v>
          </cell>
          <cell r="H264">
            <v>0.13265381508853499</v>
          </cell>
          <cell r="I264">
            <v>7.3499274249702304E-2</v>
          </cell>
          <cell r="J264">
            <v>0.411617797400473</v>
          </cell>
        </row>
        <row r="265">
          <cell r="A265" t="str">
            <v>ITOT-SWHBIOBR</v>
          </cell>
          <cell r="B265" t="str">
            <v>VAR_cap</v>
          </cell>
          <cell r="C265" t="str">
            <v>-</v>
          </cell>
          <cell r="H265">
            <v>0.28775274278354523</v>
          </cell>
          <cell r="I265">
            <v>0.26240545174862495</v>
          </cell>
          <cell r="J265">
            <v>0.52106826488738056</v>
          </cell>
        </row>
        <row r="266">
          <cell r="A266" t="str">
            <v>RHNS-SHPLTBR</v>
          </cell>
          <cell r="B266" t="str">
            <v>VAR_fout</v>
          </cell>
          <cell r="C266" t="str">
            <v>RHNS-SHPLT</v>
          </cell>
          <cell r="H266">
            <v>1.0675228965795943E-2</v>
          </cell>
          <cell r="I266">
            <v>1.3184051827593029E-2</v>
          </cell>
          <cell r="J266">
            <v>1.8606958758664419E-2</v>
          </cell>
        </row>
        <row r="267">
          <cell r="A267" t="str">
            <v>RHNS-SHPLTBR</v>
          </cell>
          <cell r="B267" t="str">
            <v>VAR_fin</v>
          </cell>
          <cell r="C267" t="str">
            <v>RPLT</v>
          </cell>
          <cell r="H267">
            <v>1.4244477005548647E-2</v>
          </cell>
          <cell r="I267">
            <v>1.7563992570054737E-2</v>
          </cell>
          <cell r="J267">
            <v>2.4758261689309467E-2</v>
          </cell>
        </row>
        <row r="268">
          <cell r="A268" t="str">
            <v>RHNS-SHPLTBR</v>
          </cell>
          <cell r="B268" t="str">
            <v>VAR_ncap</v>
          </cell>
          <cell r="C268" t="str">
            <v>-</v>
          </cell>
          <cell r="H268">
            <v>3.1977790649521601E-4</v>
          </cell>
          <cell r="I268">
            <v>4.2616704735350699E-4</v>
          </cell>
          <cell r="J268">
            <v>9.1763873242771898E-4</v>
          </cell>
        </row>
        <row r="269">
          <cell r="A269" t="str">
            <v>RHNS-SHPLTBR</v>
          </cell>
          <cell r="B269" t="str">
            <v>VAR_cap</v>
          </cell>
          <cell r="C269" t="str">
            <v>-</v>
          </cell>
          <cell r="H269">
            <v>7.8645419584789998E-4</v>
          </cell>
          <cell r="I269">
            <v>9.6654138879450084E-4</v>
          </cell>
          <cell r="J269">
            <v>1.3621667720941089E-3</v>
          </cell>
        </row>
        <row r="270">
          <cell r="A270" t="str">
            <v>D-RHNM_KEV_WOD_ELC_CHP</v>
          </cell>
          <cell r="B270" t="str">
            <v>VAR_fout</v>
          </cell>
          <cell r="C270" t="str">
            <v>ELC5</v>
          </cell>
          <cell r="H270">
            <v>1.0565316495761938E-4</v>
          </cell>
          <cell r="I270">
            <v>6.7234249406849963E-5</v>
          </cell>
          <cell r="J270">
            <v>4.2163874047501567E-5</v>
          </cell>
        </row>
        <row r="271">
          <cell r="A271" t="str">
            <v>D-RHNM_KEV_WOD_ELC_CHP</v>
          </cell>
          <cell r="B271" t="str">
            <v>VAR_fout</v>
          </cell>
          <cell r="C271" t="str">
            <v>RHNM_ELC</v>
          </cell>
          <cell r="H271">
            <v>1.7099473519811942E-4</v>
          </cell>
          <cell r="I271">
            <v>9.653768682289565E-5</v>
          </cell>
          <cell r="J271">
            <v>6.2622417611959917E-5</v>
          </cell>
        </row>
        <row r="272">
          <cell r="A272" t="str">
            <v>D-RHNM_KEV_WOD_ELC_CHP</v>
          </cell>
          <cell r="B272" t="str">
            <v>VAR_fin</v>
          </cell>
          <cell r="C272" t="str">
            <v>RHNM_KEV_WOD_ELC_CHP</v>
          </cell>
          <cell r="H272">
            <v>2.7409271056136114E-4</v>
          </cell>
          <cell r="I272">
            <v>1.6173823106830585E-4</v>
          </cell>
          <cell r="J272">
            <v>1.0300804023355593E-4</v>
          </cell>
        </row>
        <row r="273">
          <cell r="A273" t="str">
            <v>SCOM-SHLTHCHPNGA</v>
          </cell>
          <cell r="B273" t="str">
            <v>VAR_fout</v>
          </cell>
          <cell r="C273" t="str">
            <v>SCOM-SHLTHC-NGA</v>
          </cell>
          <cell r="H273"/>
          <cell r="I273"/>
          <cell r="J273"/>
        </row>
        <row r="274">
          <cell r="A274" t="str">
            <v>SCOM-SHLTHCHPNGA</v>
          </cell>
          <cell r="B274" t="str">
            <v>VAR_fin</v>
          </cell>
          <cell r="C274" t="str">
            <v>SCOMLTHCHPC</v>
          </cell>
          <cell r="H274"/>
          <cell r="I274"/>
          <cell r="J274"/>
        </row>
        <row r="275">
          <cell r="A275" t="str">
            <v>SCOM-SHLTHCHPNGA</v>
          </cell>
          <cell r="B275" t="str">
            <v>VAR_fin</v>
          </cell>
          <cell r="C275" t="str">
            <v>SCOM_LTH_CHPNGA_ON</v>
          </cell>
          <cell r="H275"/>
          <cell r="I275"/>
          <cell r="J275"/>
        </row>
        <row r="276">
          <cell r="A276" t="str">
            <v>SCOM-SHLTHCHPNGA</v>
          </cell>
          <cell r="B276" t="str">
            <v>VAR_ncap</v>
          </cell>
          <cell r="C276" t="str">
            <v>-</v>
          </cell>
          <cell r="H276">
            <v>0.26884631434152501</v>
          </cell>
          <cell r="I276">
            <v>0.19801983471744899</v>
          </cell>
          <cell r="J276">
            <v>2.3706256141606298E-3</v>
          </cell>
        </row>
        <row r="277">
          <cell r="A277" t="str">
            <v>SCOM-SHLTHCHPNGA</v>
          </cell>
          <cell r="B277" t="str">
            <v>VAR_cap</v>
          </cell>
          <cell r="C277" t="str">
            <v>-</v>
          </cell>
          <cell r="H277">
            <v>0.27855488879231144</v>
          </cell>
          <cell r="I277">
            <v>0.46647115644848297</v>
          </cell>
          <cell r="J277">
            <v>0.12444189450631502</v>
          </cell>
        </row>
        <row r="278">
          <cell r="A278" t="str">
            <v>ITOT-PROCESSCO2</v>
          </cell>
          <cell r="B278" t="str">
            <v>VAR_fout</v>
          </cell>
          <cell r="C278" t="str">
            <v>CO2</v>
          </cell>
          <cell r="H278">
            <v>2085.53495476948</v>
          </cell>
          <cell r="I278">
            <v>2077.4128471263102</v>
          </cell>
          <cell r="J278">
            <v>2063.74855625499</v>
          </cell>
        </row>
        <row r="279">
          <cell r="A279" t="str">
            <v>ITOT-PROCESSCO2</v>
          </cell>
          <cell r="B279" t="str">
            <v>VAR_fout</v>
          </cell>
          <cell r="C279" t="str">
            <v>CO2P</v>
          </cell>
          <cell r="H279">
            <v>2085.53495476948</v>
          </cell>
          <cell r="I279">
            <v>2077.4128471263102</v>
          </cell>
          <cell r="J279">
            <v>2063.74855625499</v>
          </cell>
        </row>
        <row r="280">
          <cell r="A280" t="str">
            <v>RHNM-SHWODBR</v>
          </cell>
          <cell r="B280" t="str">
            <v>VAR_fout</v>
          </cell>
          <cell r="C280" t="str">
            <v>RHNM-SHWOD</v>
          </cell>
          <cell r="H280">
            <v>0.22842854195752754</v>
          </cell>
          <cell r="I280">
            <v>0.25211541938093568</v>
          </cell>
          <cell r="J280">
            <v>0.2699916602654866</v>
          </cell>
        </row>
        <row r="281">
          <cell r="A281" t="str">
            <v>RHNM-SHWODBR</v>
          </cell>
          <cell r="B281" t="str">
            <v>VAR_fin</v>
          </cell>
          <cell r="C281" t="str">
            <v>RHNMWODBRC</v>
          </cell>
          <cell r="H281">
            <v>0.22842854195752754</v>
          </cell>
          <cell r="I281">
            <v>0.25211541938093568</v>
          </cell>
          <cell r="J281">
            <v>0.2699916602654866</v>
          </cell>
        </row>
        <row r="282">
          <cell r="A282" t="str">
            <v>RHNM-SHWODBR</v>
          </cell>
          <cell r="B282" t="str">
            <v>VAR_fin</v>
          </cell>
          <cell r="C282" t="str">
            <v>RWOD</v>
          </cell>
          <cell r="H282">
            <v>0.30592205692216423</v>
          </cell>
          <cell r="I282">
            <v>0.33715072682671759</v>
          </cell>
          <cell r="J282">
            <v>0.36105639519858851</v>
          </cell>
        </row>
        <row r="283">
          <cell r="A283" t="str">
            <v>RHNM-SHWODBR</v>
          </cell>
          <cell r="B283" t="str">
            <v>VAR_ncap</v>
          </cell>
          <cell r="C283" t="str">
            <v>-</v>
          </cell>
          <cell r="H283">
            <v>4.9546418454641798E-2</v>
          </cell>
          <cell r="I283"/>
          <cell r="J283"/>
        </row>
        <row r="284">
          <cell r="A284" t="str">
            <v>RHNM-SHWODBR</v>
          </cell>
          <cell r="B284" t="str">
            <v>VAR_cap</v>
          </cell>
          <cell r="C284" t="str">
            <v>-</v>
          </cell>
          <cell r="H284">
            <v>4.9575333511174442E-2</v>
          </cell>
          <cell r="I284">
            <v>4.9548082380797755E-2</v>
          </cell>
          <cell r="J284">
            <v>2.0957862649365645E-2</v>
          </cell>
        </row>
        <row r="285">
          <cell r="A285" t="str">
            <v>RHNS-SHDEM</v>
          </cell>
          <cell r="B285" t="str">
            <v>VAR_fout</v>
          </cell>
          <cell r="C285" t="str">
            <v>RHNS-SHD</v>
          </cell>
          <cell r="H285">
            <v>4.4343060731348887</v>
          </cell>
          <cell r="I285">
            <v>5.156546256368431</v>
          </cell>
          <cell r="J285">
            <v>5.8713492462440806</v>
          </cell>
        </row>
        <row r="286">
          <cell r="A286" t="str">
            <v>RHNS-SHDEM</v>
          </cell>
          <cell r="B286" t="str">
            <v>VAR_fin</v>
          </cell>
          <cell r="C286" t="str">
            <v>RHNS-SHLTHC-WOD</v>
          </cell>
          <cell r="H286">
            <v>1.4708459334936063E-5</v>
          </cell>
          <cell r="I286">
            <v>1.66134436005033E-5</v>
          </cell>
          <cell r="J286">
            <v>1.6796763986009736E-5</v>
          </cell>
        </row>
        <row r="287">
          <cell r="A287" t="str">
            <v>RHNS-SHDEM</v>
          </cell>
          <cell r="B287" t="str">
            <v>VAR_fin</v>
          </cell>
          <cell r="C287" t="str">
            <v>RHNS-SHLFO</v>
          </cell>
          <cell r="H287">
            <v>9.8948454062070534E-2</v>
          </cell>
          <cell r="I287">
            <v>0.10759560455636052</v>
          </cell>
          <cell r="J287"/>
        </row>
        <row r="288">
          <cell r="A288" t="str">
            <v>RHNS-SHDEM</v>
          </cell>
          <cell r="B288" t="str">
            <v>VAR_fin</v>
          </cell>
          <cell r="C288" t="str">
            <v>RHNS-SHNGAH</v>
          </cell>
          <cell r="H288">
            <v>0.9648332973705096</v>
          </cell>
          <cell r="I288">
            <v>1.170838382373881</v>
          </cell>
          <cell r="J288">
            <v>1.4237123353882357</v>
          </cell>
        </row>
        <row r="289">
          <cell r="A289" t="str">
            <v>RHNS-SHDEM</v>
          </cell>
          <cell r="B289" t="str">
            <v>VAR_fin</v>
          </cell>
          <cell r="C289" t="str">
            <v>RHNS-SHCON</v>
          </cell>
          <cell r="H289">
            <v>2.9165481662385938E-4</v>
          </cell>
          <cell r="I289">
            <v>5.9452854761820381E-3</v>
          </cell>
          <cell r="J289">
            <v>0.10111392130852027</v>
          </cell>
        </row>
        <row r="290">
          <cell r="A290" t="str">
            <v>RHNS-SHDEM</v>
          </cell>
          <cell r="B290" t="str">
            <v>VAR_fin</v>
          </cell>
          <cell r="C290" t="str">
            <v>RHNS-SHWOD</v>
          </cell>
          <cell r="H290">
            <v>0.12656301080049195</v>
          </cell>
          <cell r="I290">
            <v>0.14329339580213712</v>
          </cell>
          <cell r="J290">
            <v>0.15698987963438527</v>
          </cell>
        </row>
        <row r="291">
          <cell r="A291" t="str">
            <v>RHNS-SHDEM</v>
          </cell>
          <cell r="B291" t="str">
            <v>VAR_fin</v>
          </cell>
          <cell r="C291" t="str">
            <v>RHNS-SHNST</v>
          </cell>
          <cell r="H291">
            <v>1.969878913561103E-5</v>
          </cell>
          <cell r="I291">
            <v>2.3783927213473724E-5</v>
          </cell>
          <cell r="J291">
            <v>4.7796850860235643E-5</v>
          </cell>
        </row>
        <row r="292">
          <cell r="A292" t="str">
            <v>RHNS-SHDEM</v>
          </cell>
          <cell r="B292" t="str">
            <v>VAR_fin</v>
          </cell>
          <cell r="C292" t="str">
            <v>RHNS-SHPLT</v>
          </cell>
          <cell r="H292">
            <v>1.0659645747563075E-2</v>
          </cell>
          <cell r="I292">
            <v>1.3167117760005701E-2</v>
          </cell>
          <cell r="J292">
            <v>1.8561718230009249E-2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RHNS-SHLTHD</v>
          </cell>
          <cell r="H293">
            <v>1.0309612243313601E-2</v>
          </cell>
          <cell r="I293">
            <v>1.1658940558514819E-2</v>
          </cell>
          <cell r="J293">
            <v>1.408047202201851E-2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RHNS-SHELCB</v>
          </cell>
          <cell r="H294">
            <v>2.7722745670074225E-2</v>
          </cell>
          <cell r="I294">
            <v>3.2599735272921156E-2</v>
          </cell>
          <cell r="J294">
            <v>3.5320637494934179E-2</v>
          </cell>
        </row>
        <row r="295">
          <cell r="A295" t="str">
            <v>RHNS-SHDEM</v>
          </cell>
          <cell r="B295" t="str">
            <v>VAR_fin</v>
          </cell>
          <cell r="C295" t="str">
            <v>RHNS-SHELCH</v>
          </cell>
          <cell r="H295">
            <v>3.0264967523781494</v>
          </cell>
          <cell r="I295">
            <v>3.4804153230498818</v>
          </cell>
          <cell r="J295">
            <v>3.9266513385285773</v>
          </cell>
        </row>
        <row r="296">
          <cell r="A296" t="str">
            <v>RHNS-SHDEM</v>
          </cell>
          <cell r="B296" t="str">
            <v>VAR_fin</v>
          </cell>
          <cell r="C296" t="str">
            <v>RHNS-SHSOL</v>
          </cell>
          <cell r="H296">
            <v>3.9565194989018177E-4</v>
          </cell>
          <cell r="I296">
            <v>4.7736924171769377E-4</v>
          </cell>
          <cell r="J296">
            <v>8.190951932047257E-4</v>
          </cell>
        </row>
        <row r="297">
          <cell r="A297" t="str">
            <v>RHNS-SHDEM</v>
          </cell>
          <cell r="B297" t="str">
            <v>VAR_fin</v>
          </cell>
          <cell r="C297" t="str">
            <v>RHNS-SHLTHC-NGA</v>
          </cell>
          <cell r="H297">
            <v>1.7918646232936463E-5</v>
          </cell>
          <cell r="I297">
            <v>8.912861848415841E-6</v>
          </cell>
          <cell r="J297">
            <v>9.4976548117187398E-8</v>
          </cell>
        </row>
        <row r="298">
          <cell r="A298" t="str">
            <v>RHNS-SHDEM</v>
          </cell>
          <cell r="B298" t="str">
            <v>VAR_fin</v>
          </cell>
          <cell r="C298" t="str">
            <v>RHNS-SHNGA</v>
          </cell>
          <cell r="H298">
            <v>0.16808288465395146</v>
          </cell>
          <cell r="I298">
            <v>0.19054671778129323</v>
          </cell>
          <cell r="J298">
            <v>0.19406668283102937</v>
          </cell>
        </row>
        <row r="299">
          <cell r="A299" t="str">
            <v>RES-ELCSPEC</v>
          </cell>
          <cell r="B299" t="str">
            <v>VAR_fout</v>
          </cell>
          <cell r="C299" t="str">
            <v>RHSA-ELS</v>
          </cell>
          <cell r="H299">
            <v>53.891183856333846</v>
          </cell>
          <cell r="I299">
            <v>54.298808671935269</v>
          </cell>
          <cell r="J299">
            <v>54.379171178947509</v>
          </cell>
        </row>
        <row r="300">
          <cell r="A300" t="str">
            <v>RES-ELCSPEC</v>
          </cell>
          <cell r="B300" t="str">
            <v>VAR_fin</v>
          </cell>
          <cell r="C300" t="str">
            <v>RHSA_ELC</v>
          </cell>
          <cell r="H300">
            <v>53.891183856333846</v>
          </cell>
          <cell r="I300">
            <v>54.298808671935269</v>
          </cell>
          <cell r="J300">
            <v>54.379171178947509</v>
          </cell>
        </row>
        <row r="301">
          <cell r="A301" t="str">
            <v>RES-ELCSPEC</v>
          </cell>
          <cell r="B301" t="str">
            <v>VAR_ncap</v>
          </cell>
          <cell r="C301" t="str">
            <v>-</v>
          </cell>
          <cell r="H301">
            <v>0.409511841744025</v>
          </cell>
          <cell r="I301">
            <v>4.3086384901708102E-2</v>
          </cell>
          <cell r="J301">
            <v>4.6290776109074603</v>
          </cell>
        </row>
        <row r="302">
          <cell r="A302" t="str">
            <v>RES-ELCSPEC</v>
          </cell>
          <cell r="B302" t="str">
            <v>VAR_cap</v>
          </cell>
          <cell r="C302" t="str">
            <v>-</v>
          </cell>
          <cell r="H302">
            <v>5.6962610519316756</v>
          </cell>
          <cell r="I302">
            <v>5.7393465412103666</v>
          </cell>
          <cell r="J302">
            <v>5.7478405581571845</v>
          </cell>
        </row>
        <row r="303">
          <cell r="A303" t="str">
            <v>SCOM-SHCONBR1</v>
          </cell>
          <cell r="B303" t="str">
            <v>VAR_fout</v>
          </cell>
          <cell r="C303" t="str">
            <v>SCOM-SHCON</v>
          </cell>
          <cell r="H303">
            <v>1.2719618920500797</v>
          </cell>
          <cell r="I303">
            <v>2.1607852150369133</v>
          </cell>
          <cell r="J303">
            <v>2.6177924111311133</v>
          </cell>
        </row>
        <row r="304">
          <cell r="A304" t="str">
            <v>SCOM-SHCONBR1</v>
          </cell>
          <cell r="B304" t="str">
            <v>VAR_fin</v>
          </cell>
          <cell r="C304" t="str">
            <v>CON</v>
          </cell>
          <cell r="H304">
            <v>1.2719618920500797</v>
          </cell>
          <cell r="I304">
            <v>2.1607852150369133</v>
          </cell>
          <cell r="J304">
            <v>2.6177924111311133</v>
          </cell>
        </row>
        <row r="305">
          <cell r="A305" t="str">
            <v>SCOM-SHCONBR1</v>
          </cell>
          <cell r="B305" t="str">
            <v>VAR_ncap</v>
          </cell>
          <cell r="C305" t="str">
            <v>-</v>
          </cell>
          <cell r="H305">
            <v>1.04635047578112E-7</v>
          </cell>
          <cell r="I305">
            <v>5.0271701434308702E-2</v>
          </cell>
          <cell r="J305">
            <v>8.8497407371476502E-2</v>
          </cell>
        </row>
        <row r="306">
          <cell r="A306" t="str">
            <v>SCOM-SHCONBR1</v>
          </cell>
          <cell r="B306" t="str">
            <v>VAR_cap</v>
          </cell>
          <cell r="C306" t="str">
            <v>-</v>
          </cell>
          <cell r="H306">
            <v>0.1174313263319596</v>
          </cell>
          <cell r="I306">
            <v>0.16770319273676332</v>
          </cell>
          <cell r="J306">
            <v>0.20665646733088069</v>
          </cell>
        </row>
        <row r="307">
          <cell r="A307" t="str">
            <v>RHSA-WHSTG-SOL</v>
          </cell>
          <cell r="B307" t="str">
            <v>VAR_fout</v>
          </cell>
          <cell r="C307" t="str">
            <v>RHSA-WHASOL</v>
          </cell>
          <cell r="H307">
            <v>0.41748729695849135</v>
          </cell>
          <cell r="I307">
            <v>0.46738294080702014</v>
          </cell>
          <cell r="J307">
            <v>0.5667859614201084</v>
          </cell>
        </row>
        <row r="308">
          <cell r="A308" t="str">
            <v>RHSA-WHSTG-SOL</v>
          </cell>
          <cell r="B308" t="str">
            <v>VAR_fout</v>
          </cell>
          <cell r="C308" t="str">
            <v>AUX_RHSA-WHSTG-SOL_OUT</v>
          </cell>
          <cell r="H308">
            <v>0.41790478425544997</v>
          </cell>
          <cell r="I308">
            <v>0.46785032374782709</v>
          </cell>
          <cell r="J308">
            <v>0.56735274738152763</v>
          </cell>
        </row>
        <row r="309">
          <cell r="A309" t="str">
            <v>RHSA-WHSTG-SOL</v>
          </cell>
          <cell r="B309" t="str">
            <v>VAR_fin</v>
          </cell>
          <cell r="C309" t="str">
            <v>RHSA-WHASOL</v>
          </cell>
          <cell r="H309">
            <v>0.41749155682327777</v>
          </cell>
          <cell r="I309">
            <v>0.46738542633108787</v>
          </cell>
          <cell r="J309">
            <v>0.56678924331076852</v>
          </cell>
        </row>
        <row r="310">
          <cell r="A310" t="str">
            <v>RHSA-WHSTG-SOL</v>
          </cell>
          <cell r="B310" t="str">
            <v>VAR_ncap</v>
          </cell>
          <cell r="C310" t="str">
            <v>-</v>
          </cell>
          <cell r="H310">
            <v>3.66967381720847E-2</v>
          </cell>
          <cell r="I310">
            <v>3.4487284511529603E-2</v>
          </cell>
          <cell r="J310">
            <v>4.50240580251412E-2</v>
          </cell>
        </row>
        <row r="311">
          <cell r="A311" t="str">
            <v>RHSA-WHSTG-SOL</v>
          </cell>
          <cell r="B311" t="str">
            <v>VAR_cap</v>
          </cell>
          <cell r="C311" t="str">
            <v>-</v>
          </cell>
          <cell r="H311">
            <v>6.3005814436245866E-2</v>
          </cell>
          <cell r="I311">
            <v>7.1184116328498595E-2</v>
          </cell>
          <cell r="J311">
            <v>8.5575160511139101E-2</v>
          </cell>
        </row>
        <row r="312">
          <cell r="A312" t="str">
            <v>SCOM-SHCONBR2</v>
          </cell>
          <cell r="B312" t="str">
            <v>VAR_fout</v>
          </cell>
          <cell r="C312" t="str">
            <v>SCOM-SHCON</v>
          </cell>
          <cell r="H312">
            <v>2.0025399008384457</v>
          </cell>
          <cell r="I312">
            <v>2.3570111508636535</v>
          </cell>
          <cell r="J312">
            <v>4.0772685909775275</v>
          </cell>
        </row>
        <row r="313">
          <cell r="A313" t="str">
            <v>SCOM-SHCONBR2</v>
          </cell>
          <cell r="B313" t="str">
            <v>VAR_fin</v>
          </cell>
          <cell r="C313" t="str">
            <v>CON</v>
          </cell>
          <cell r="H313">
            <v>2.0025399008384457</v>
          </cell>
          <cell r="I313">
            <v>2.3570111508636535</v>
          </cell>
          <cell r="J313">
            <v>4.0772685909775275</v>
          </cell>
        </row>
        <row r="314">
          <cell r="A314" t="str">
            <v>SCOM-SHCONBR2</v>
          </cell>
          <cell r="B314" t="str">
            <v>VAR_ncap</v>
          </cell>
          <cell r="C314" t="str">
            <v>-</v>
          </cell>
          <cell r="H314">
            <v>7.6496244970924695E-8</v>
          </cell>
          <cell r="I314">
            <v>4.9675922697705405E-7</v>
          </cell>
          <cell r="J314">
            <v>0.210378065787651</v>
          </cell>
        </row>
        <row r="315">
          <cell r="A315" t="str">
            <v>SCOM-SHCONBR2</v>
          </cell>
          <cell r="B315" t="str">
            <v>VAR_cap</v>
          </cell>
          <cell r="C315" t="str">
            <v>-</v>
          </cell>
          <cell r="H315">
            <v>0.18290183381670552</v>
          </cell>
          <cell r="I315">
            <v>0.18290249657021912</v>
          </cell>
          <cell r="J315">
            <v>0.31611447329279174</v>
          </cell>
        </row>
        <row r="316">
          <cell r="A316" t="str">
            <v>SCOM-SHCONBR3</v>
          </cell>
          <cell r="B316" t="str">
            <v>VAR_fout</v>
          </cell>
          <cell r="C316" t="str">
            <v>SCOM-SHCON</v>
          </cell>
          <cell r="H316">
            <v>1.6041998832818167</v>
          </cell>
          <cell r="I316">
            <v>1.8930955577203645</v>
          </cell>
          <cell r="J316">
            <v>3.276233703611644</v>
          </cell>
        </row>
        <row r="317">
          <cell r="A317" t="str">
            <v>SCOM-SHCONBR3</v>
          </cell>
          <cell r="B317" t="str">
            <v>VAR_fin</v>
          </cell>
          <cell r="C317" t="str">
            <v>CON</v>
          </cell>
          <cell r="H317">
            <v>1.6041998832818167</v>
          </cell>
          <cell r="I317">
            <v>1.8930955577203645</v>
          </cell>
          <cell r="J317">
            <v>3.276233703611644</v>
          </cell>
          <cell r="L317"/>
          <cell r="M317"/>
          <cell r="N317"/>
        </row>
        <row r="318">
          <cell r="A318" t="str">
            <v>SCOM-SHCONBR3</v>
          </cell>
          <cell r="B318" t="str">
            <v>VAR_ncap</v>
          </cell>
          <cell r="C318" t="str">
            <v>-</v>
          </cell>
          <cell r="H318">
            <v>2.39237832170423E-8</v>
          </cell>
          <cell r="I318">
            <v>3.62181434784587E-8</v>
          </cell>
          <cell r="J318">
            <v>0.16819503684138801</v>
          </cell>
        </row>
        <row r="319">
          <cell r="A319" t="str">
            <v>SCOM-SHCONBR3</v>
          </cell>
          <cell r="B319" t="str">
            <v>VAR_cap</v>
          </cell>
          <cell r="C319" t="str">
            <v>-</v>
          </cell>
          <cell r="H319">
            <v>0.14696818397737346</v>
          </cell>
          <cell r="I319">
            <v>0.14696838613468913</v>
          </cell>
          <cell r="J319">
            <v>0.25315767553008162</v>
          </cell>
        </row>
        <row r="320">
          <cell r="A320" t="str">
            <v>SCOM-SHCONBR4</v>
          </cell>
          <cell r="B320" t="str">
            <v>VAR_fout</v>
          </cell>
          <cell r="C320" t="str">
            <v>SCOM-SHCON</v>
          </cell>
          <cell r="H320">
            <v>0.43083520101287515</v>
          </cell>
          <cell r="I320">
            <v>0.5177887934010843</v>
          </cell>
          <cell r="J320">
            <v>0.45907223234155042</v>
          </cell>
        </row>
        <row r="321">
          <cell r="A321" t="str">
            <v>SCOM-SHCONBR4</v>
          </cell>
          <cell r="B321" t="str">
            <v>VAR_fin</v>
          </cell>
          <cell r="C321" t="str">
            <v>CON</v>
          </cell>
          <cell r="H321">
            <v>0.43083520101287515</v>
          </cell>
          <cell r="I321">
            <v>0.5177887934010843</v>
          </cell>
          <cell r="J321">
            <v>0.45907223234155042</v>
          </cell>
        </row>
        <row r="322">
          <cell r="A322" t="str">
            <v>SCOM-SHCONBR4</v>
          </cell>
          <cell r="B322" t="str">
            <v>VAR_ncap</v>
          </cell>
          <cell r="C322" t="str">
            <v>-</v>
          </cell>
          <cell r="H322">
            <v>1.7759775238280201E-8</v>
          </cell>
          <cell r="I322">
            <v>2.8593206617709801E-8</v>
          </cell>
          <cell r="J322">
            <v>1.21174256032665E-2</v>
          </cell>
        </row>
        <row r="323">
          <cell r="A323" t="str">
            <v>SCOM-SHCONBR4</v>
          </cell>
          <cell r="B323" t="str">
            <v>VAR_cap</v>
          </cell>
          <cell r="C323" t="str">
            <v>-</v>
          </cell>
          <cell r="H323">
            <v>4.0401653869390437E-2</v>
          </cell>
          <cell r="I323">
            <v>4.0401844065273987E-2</v>
          </cell>
          <cell r="J323">
            <v>3.5473831814958202E-2</v>
          </cell>
        </row>
        <row r="324">
          <cell r="A324" t="str">
            <v>RHEM-SHNGABR</v>
          </cell>
          <cell r="B324" t="str">
            <v>VAR_fout</v>
          </cell>
          <cell r="C324" t="str">
            <v>CO2_R</v>
          </cell>
          <cell r="H324">
            <v>872.72741576552198</v>
          </cell>
          <cell r="I324">
            <v>661.53447757441097</v>
          </cell>
          <cell r="J324">
            <v>296.37049265470603</v>
          </cell>
        </row>
        <row r="325">
          <cell r="A325" t="str">
            <v>RHEM-SHNGABR</v>
          </cell>
          <cell r="B325" t="str">
            <v>VAR_fout</v>
          </cell>
          <cell r="C325" t="str">
            <v>RHEM-SHNGA</v>
          </cell>
          <cell r="H325">
            <v>14.717409097917644</v>
          </cell>
          <cell r="I325">
            <v>11.15591576815509</v>
          </cell>
          <cell r="J325">
            <v>5.000594173169258</v>
          </cell>
        </row>
        <row r="326">
          <cell r="A326" t="str">
            <v>RHEM-SHNGABR</v>
          </cell>
          <cell r="B326" t="str">
            <v>VAR_fin</v>
          </cell>
          <cell r="C326" t="str">
            <v>RNGA</v>
          </cell>
          <cell r="H326">
            <v>15.473890350452535</v>
          </cell>
          <cell r="I326">
            <v>11.729334708766171</v>
          </cell>
          <cell r="J326">
            <v>5.2547959690550652</v>
          </cell>
        </row>
        <row r="327">
          <cell r="A327" t="str">
            <v>RHEM-SHNGABR</v>
          </cell>
          <cell r="B327" t="str">
            <v>VAR_ncap</v>
          </cell>
          <cell r="C327" t="str">
            <v>-</v>
          </cell>
          <cell r="H327">
            <v>0.49479640333609598</v>
          </cell>
          <cell r="I327">
            <v>0.25839104120997902</v>
          </cell>
          <cell r="J327">
            <v>4.5205655311057597E-8</v>
          </cell>
        </row>
        <row r="328">
          <cell r="A328" t="str">
            <v>RHEM-SHNGABR</v>
          </cell>
          <cell r="B328" t="str">
            <v>VAR_cap</v>
          </cell>
          <cell r="C328" t="str">
            <v>-</v>
          </cell>
          <cell r="H328">
            <v>1.0392989868233224</v>
          </cell>
          <cell r="I328">
            <v>0.78776594581332471</v>
          </cell>
          <cell r="J328">
            <v>0.39681795082690291</v>
          </cell>
        </row>
        <row r="329">
          <cell r="A329" t="str">
            <v>SCOM-SHCONBR5</v>
          </cell>
          <cell r="B329" t="str">
            <v>VAR_fout</v>
          </cell>
          <cell r="C329" t="str">
            <v>SCOM-SHCON</v>
          </cell>
          <cell r="H329">
            <v>0.53963559672811023</v>
          </cell>
          <cell r="I329">
            <v>0.64701720770870264</v>
          </cell>
          <cell r="J329">
            <v>0.37725107797651342</v>
          </cell>
        </row>
        <row r="330">
          <cell r="A330" t="str">
            <v>SCOM-SHCONBR5</v>
          </cell>
          <cell r="B330" t="str">
            <v>VAR_fin</v>
          </cell>
          <cell r="C330" t="str">
            <v>CON</v>
          </cell>
          <cell r="H330">
            <v>0.53963559672811023</v>
          </cell>
          <cell r="I330">
            <v>0.64701720770870264</v>
          </cell>
          <cell r="J330">
            <v>0.37725107797651342</v>
          </cell>
        </row>
        <row r="331">
          <cell r="A331" t="str">
            <v>SCOM-SHCONBR5</v>
          </cell>
          <cell r="B331" t="str">
            <v>VAR_ncap</v>
          </cell>
          <cell r="C331" t="str">
            <v>-</v>
          </cell>
          <cell r="H331">
            <v>1.37688133978703E-8</v>
          </cell>
          <cell r="I331">
            <v>2.0873308924200402E-8</v>
          </cell>
          <cell r="J331">
            <v>1.06153478582136E-7</v>
          </cell>
        </row>
        <row r="332">
          <cell r="A332" t="str">
            <v>SCOM-SHCONBR5</v>
          </cell>
          <cell r="B332" t="str">
            <v>VAR_cap</v>
          </cell>
          <cell r="C332" t="str">
            <v>-</v>
          </cell>
          <cell r="H332">
            <v>5.0425815317405184E-2</v>
          </cell>
          <cell r="I332">
            <v>5.0425998693115495E-2</v>
          </cell>
          <cell r="J332">
            <v>2.91514804299936E-2</v>
          </cell>
        </row>
        <row r="333">
          <cell r="A333" t="str">
            <v>RHES-SHSTG-ELCHP</v>
          </cell>
          <cell r="B333" t="str">
            <v>VAR_fout</v>
          </cell>
          <cell r="C333" t="str">
            <v>RHES-SHAELCH</v>
          </cell>
          <cell r="H333">
            <v>3.8392838746283164</v>
          </cell>
          <cell r="I333">
            <v>4.6864548547732534</v>
          </cell>
          <cell r="J333">
            <v>4.5859512840334311</v>
          </cell>
        </row>
        <row r="334">
          <cell r="A334" t="str">
            <v>RHES-SHSTG-ELCHP</v>
          </cell>
          <cell r="B334" t="str">
            <v>VAR_fout</v>
          </cell>
          <cell r="C334" t="str">
            <v>AUX_RHES-SHSTG-ELCHP_OUT</v>
          </cell>
          <cell r="H334">
            <v>3.8431231585029426</v>
          </cell>
          <cell r="I334">
            <v>4.6911413096280308</v>
          </cell>
          <cell r="J334">
            <v>4.5905372353174636</v>
          </cell>
        </row>
        <row r="335">
          <cell r="A335" t="str">
            <v>RHES-SHSTG-ELCHP</v>
          </cell>
          <cell r="B335" t="str">
            <v>VAR_fin</v>
          </cell>
          <cell r="C335" t="str">
            <v>RHES-SHAELCH</v>
          </cell>
          <cell r="H335">
            <v>3.8392848969709599</v>
          </cell>
          <cell r="I335">
            <v>4.6864567427643982</v>
          </cell>
          <cell r="J335">
            <v>4.5859522212882311</v>
          </cell>
        </row>
        <row r="336">
          <cell r="A336" t="str">
            <v>RHES-SHSTG-ELCHP</v>
          </cell>
          <cell r="B336" t="str">
            <v>VAR_ncap</v>
          </cell>
          <cell r="C336" t="str">
            <v>-</v>
          </cell>
          <cell r="H336">
            <v>0.12579219296032701</v>
          </cell>
          <cell r="I336">
            <v>0.19117023882168999</v>
          </cell>
          <cell r="J336">
            <v>0.210376179256243</v>
          </cell>
        </row>
        <row r="337">
          <cell r="A337" t="str">
            <v>RHES-SHSTG-ELCHP</v>
          </cell>
          <cell r="B337" t="str">
            <v>VAR_cap</v>
          </cell>
          <cell r="C337" t="str">
            <v>-</v>
          </cell>
          <cell r="H337">
            <v>0.35531773294540814</v>
          </cell>
          <cell r="I337">
            <v>0.37156215351838817</v>
          </cell>
          <cell r="J337">
            <v>0.40231812102898862</v>
          </cell>
        </row>
        <row r="338">
          <cell r="A338" t="str">
            <v>SCOM-SHCONBR6</v>
          </cell>
          <cell r="B338" t="str">
            <v>VAR_fout</v>
          </cell>
          <cell r="C338" t="str">
            <v>SCOM-SHCON</v>
          </cell>
          <cell r="H338">
            <v>3.8918217036402009E-5</v>
          </cell>
          <cell r="I338">
            <v>5.3696649835984728E-5</v>
          </cell>
          <cell r="J338">
            <v>8.0444044869748085E-5</v>
          </cell>
        </row>
        <row r="339">
          <cell r="A339" t="str">
            <v>SCOM-SHCONBR6</v>
          </cell>
          <cell r="B339" t="str">
            <v>VAR_fin</v>
          </cell>
          <cell r="C339" t="str">
            <v>CON</v>
          </cell>
          <cell r="H339">
            <v>3.8918217036402009E-5</v>
          </cell>
          <cell r="I339">
            <v>5.3696649835984728E-5</v>
          </cell>
          <cell r="J339">
            <v>8.0444044869748085E-5</v>
          </cell>
        </row>
        <row r="340">
          <cell r="A340" t="str">
            <v>SCOM-SHCONBR6</v>
          </cell>
          <cell r="B340" t="str">
            <v>VAR_ncap</v>
          </cell>
          <cell r="C340" t="str">
            <v>-</v>
          </cell>
          <cell r="H340">
            <v>5.1312843786755403E-6</v>
          </cell>
          <cell r="I340">
            <v>1.02655850149003E-7</v>
          </cell>
          <cell r="J340">
            <v>1.45940042582009E-6</v>
          </cell>
        </row>
        <row r="341">
          <cell r="A341" t="str">
            <v>SCOM-SHCONBR6</v>
          </cell>
          <cell r="B341" t="str">
            <v>VAR_cap</v>
          </cell>
          <cell r="C341" t="str">
            <v>-</v>
          </cell>
          <cell r="H341">
            <v>5.1312843786755403E-6</v>
          </cell>
          <cell r="I341">
            <v>5.2339402288245398E-6</v>
          </cell>
          <cell r="J341">
            <v>6.6933406546446296E-6</v>
          </cell>
        </row>
        <row r="342">
          <cell r="A342" t="str">
            <v>RHNM-SHDEM</v>
          </cell>
          <cell r="B342" t="str">
            <v>VAR_fout</v>
          </cell>
          <cell r="C342" t="str">
            <v>RHNM-SHD</v>
          </cell>
          <cell r="H342">
            <v>5.0616792897901099</v>
          </cell>
          <cell r="I342">
            <v>5.8563051866315057</v>
          </cell>
          <cell r="J342">
            <v>6.6228897002422364</v>
          </cell>
        </row>
        <row r="343">
          <cell r="A343" t="str">
            <v>RHNM-SHDEM</v>
          </cell>
          <cell r="B343" t="str">
            <v>VAR_fin</v>
          </cell>
          <cell r="C343" t="str">
            <v>RHNM-SHLFO</v>
          </cell>
          <cell r="H343">
            <v>0.22831583489124355</v>
          </cell>
          <cell r="I343">
            <v>0.24383101814073865</v>
          </cell>
          <cell r="J343">
            <v>2.482557555147153E-5</v>
          </cell>
        </row>
        <row r="344">
          <cell r="A344" t="str">
            <v>RHNM-SHDEM</v>
          </cell>
          <cell r="B344" t="str">
            <v>VAR_fin</v>
          </cell>
          <cell r="C344" t="str">
            <v>RHNM-SHLTHD</v>
          </cell>
          <cell r="H344">
            <v>0.18884853409892829</v>
          </cell>
          <cell r="I344">
            <v>0.21848342257711287</v>
          </cell>
          <cell r="J344">
            <v>0.25008848638191689</v>
          </cell>
        </row>
        <row r="345">
          <cell r="A345" t="str">
            <v>RHNM-SHDEM</v>
          </cell>
          <cell r="B345" t="str">
            <v>VAR_fin</v>
          </cell>
          <cell r="C345" t="str">
            <v>RHNM-SHCON</v>
          </cell>
          <cell r="H345">
            <v>3.3991722831088438E-4</v>
          </cell>
          <cell r="I345">
            <v>1.3125679193123737E-2</v>
          </cell>
          <cell r="J345">
            <v>0.20685598762386051</v>
          </cell>
        </row>
        <row r="346">
          <cell r="A346" t="str">
            <v>RHNM-SHDEM</v>
          </cell>
          <cell r="B346" t="str">
            <v>VAR_fin</v>
          </cell>
          <cell r="C346" t="str">
            <v>RHNM-SHELCB</v>
          </cell>
          <cell r="H346">
            <v>6.3325471927469087E-3</v>
          </cell>
          <cell r="I346">
            <v>7.4432081045992362E-3</v>
          </cell>
          <cell r="J346">
            <v>8.139988993108159E-3</v>
          </cell>
        </row>
        <row r="347">
          <cell r="A347" t="str">
            <v>RHNM-SHDEM</v>
          </cell>
          <cell r="B347" t="str">
            <v>VAR_fin</v>
          </cell>
          <cell r="C347" t="str">
            <v>RHNM-SHWOD</v>
          </cell>
          <cell r="H347">
            <v>0.22837026915726955</v>
          </cell>
          <cell r="I347">
            <v>0.25206894204648633</v>
          </cell>
          <cell r="J347">
            <v>0.26996732086084968</v>
          </cell>
        </row>
        <row r="348">
          <cell r="A348" t="str">
            <v>RHNM-SHDEM</v>
          </cell>
          <cell r="B348" t="str">
            <v>VAR_fin</v>
          </cell>
          <cell r="C348" t="str">
            <v>RHNM-SHELCH</v>
          </cell>
          <cell r="H348">
            <v>2.7155847250325067</v>
          </cell>
          <cell r="I348">
            <v>3.1348171823975575</v>
          </cell>
          <cell r="J348">
            <v>3.6053900369042648</v>
          </cell>
        </row>
        <row r="349">
          <cell r="A349" t="str">
            <v>RHNM-SHDEM</v>
          </cell>
          <cell r="B349" t="str">
            <v>VAR_fin</v>
          </cell>
          <cell r="C349" t="str">
            <v>RHNM-SHNST</v>
          </cell>
          <cell r="H349">
            <v>2.2558194308100751E-5</v>
          </cell>
          <cell r="I349">
            <v>1.1781229195926531E-5</v>
          </cell>
          <cell r="J349">
            <v>3.478174335700748E-6</v>
          </cell>
        </row>
        <row r="350">
          <cell r="A350" t="str">
            <v>RHNM-SHDEM</v>
          </cell>
          <cell r="B350" t="str">
            <v>VAR_fin</v>
          </cell>
          <cell r="C350" t="str">
            <v>RHNM-SHPLT</v>
          </cell>
          <cell r="H350">
            <v>6.6209314670517078E-2</v>
          </cell>
          <cell r="I350">
            <v>7.9525392070414272E-2</v>
          </cell>
          <cell r="J350">
            <v>0.10005819121029813</v>
          </cell>
        </row>
        <row r="351">
          <cell r="A351" t="str">
            <v>RHNM-SHDEM</v>
          </cell>
          <cell r="B351" t="str">
            <v>VAR_fin</v>
          </cell>
          <cell r="C351" t="str">
            <v>RHNM-SHLTHC-NGA</v>
          </cell>
          <cell r="H351">
            <v>1.5996801384786612E-5</v>
          </cell>
          <cell r="I351">
            <v>2.0664698133110696E-5</v>
          </cell>
          <cell r="J351"/>
        </row>
        <row r="352">
          <cell r="A352" t="str">
            <v>RHNM-SHDEM</v>
          </cell>
          <cell r="B352" t="str">
            <v>VAR_fin</v>
          </cell>
          <cell r="C352" t="str">
            <v>RHNM-SHSOL</v>
          </cell>
          <cell r="H352">
            <v>1.098466834995588E-4</v>
          </cell>
          <cell r="I352">
            <v>1.0738233750686109E-4</v>
          </cell>
          <cell r="J352">
            <v>2.0456780012324732E-4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RHNM-SHLTHC-WOD</v>
          </cell>
          <cell r="H353">
            <v>2.0782396942855401E-5</v>
          </cell>
          <cell r="I353">
            <v>1.863705123834194E-5</v>
          </cell>
          <cell r="J353">
            <v>3.258029429271755E-7</v>
          </cell>
        </row>
        <row r="354">
          <cell r="A354" t="str">
            <v>RHNM-SHDEM</v>
          </cell>
          <cell r="B354" t="str">
            <v>VAR_fin</v>
          </cell>
          <cell r="C354" t="str">
            <v>RHNM-SHNGAH</v>
          </cell>
          <cell r="H354">
            <v>1.2642113498765732</v>
          </cell>
          <cell r="I354">
            <v>1.5169998361391372</v>
          </cell>
          <cell r="J354">
            <v>1.8613345256882963</v>
          </cell>
        </row>
        <row r="355">
          <cell r="A355" t="str">
            <v>RHNM-SHDEM</v>
          </cell>
          <cell r="B355" t="str">
            <v>VAR_fin</v>
          </cell>
          <cell r="C355" t="str">
            <v>RHNM-SHNGA</v>
          </cell>
          <cell r="H355">
            <v>0.36334844168199859</v>
          </cell>
          <cell r="I355">
            <v>0.3898939029480335</v>
          </cell>
          <cell r="J355">
            <v>0.32085436488161567</v>
          </cell>
        </row>
        <row r="356">
          <cell r="A356" t="str">
            <v>SCOM-STG-ELCSPEC</v>
          </cell>
          <cell r="B356" t="str">
            <v>VAR_fout</v>
          </cell>
          <cell r="C356" t="str">
            <v>SCOM-ELS</v>
          </cell>
          <cell r="H356">
            <v>3.1698904857232336E-3</v>
          </cell>
          <cell r="I356">
            <v>3.17890430073417E-3</v>
          </cell>
          <cell r="J356">
            <v>3.2429753904884909E-3</v>
          </cell>
        </row>
        <row r="357">
          <cell r="A357" t="str">
            <v>SCOM-STG-ELCSPEC</v>
          </cell>
          <cell r="B357" t="str">
            <v>VAR_fin</v>
          </cell>
          <cell r="C357" t="str">
            <v>SCOM-ELS</v>
          </cell>
          <cell r="H357">
            <v>3.1700251167460169E-3</v>
          </cell>
          <cell r="I357">
            <v>3.1792041999676086E-3</v>
          </cell>
          <cell r="J357">
            <v>3.2431255558600515E-3</v>
          </cell>
        </row>
        <row r="358">
          <cell r="A358" t="str">
            <v>SCOM-STG-ELCSPEC</v>
          </cell>
          <cell r="B358" t="str">
            <v>VAR_ncap</v>
          </cell>
          <cell r="C358" t="str">
            <v>-</v>
          </cell>
          <cell r="H358">
            <v>1.25243855104709E-5</v>
          </cell>
          <cell r="I358">
            <v>5.0314491156921503E-5</v>
          </cell>
          <cell r="J358">
            <v>5.7979315627686098E-5</v>
          </cell>
        </row>
        <row r="359">
          <cell r="A359" t="str">
            <v>SCOM-STG-ELCSPEC</v>
          </cell>
          <cell r="B359" t="str">
            <v>VAR_cap</v>
          </cell>
          <cell r="C359" t="str">
            <v>-</v>
          </cell>
          <cell r="H359">
            <v>1.1788844857965848E-4</v>
          </cell>
          <cell r="I359">
            <v>1.180554497491516E-4</v>
          </cell>
          <cell r="J359">
            <v>1.1822807442812006E-4</v>
          </cell>
        </row>
        <row r="360">
          <cell r="A360" t="str">
            <v>SCOM-SHCONBR7</v>
          </cell>
          <cell r="B360" t="str">
            <v>VAR_fout</v>
          </cell>
          <cell r="C360" t="str">
            <v>SCOM-SHCON</v>
          </cell>
          <cell r="H360"/>
          <cell r="I360"/>
          <cell r="J360">
            <v>3.5394172231937893E-5</v>
          </cell>
        </row>
        <row r="361">
          <cell r="A361" t="str">
            <v>SCOM-SHCONBR7</v>
          </cell>
          <cell r="B361" t="str">
            <v>VAR_fin</v>
          </cell>
          <cell r="C361" t="str">
            <v>CON</v>
          </cell>
          <cell r="H361"/>
          <cell r="I361"/>
          <cell r="J361">
            <v>3.5394172231937893E-5</v>
          </cell>
        </row>
        <row r="362">
          <cell r="A362" t="str">
            <v>SCOM-SHCONBR7</v>
          </cell>
          <cell r="B362" t="str">
            <v>VAR_ncap</v>
          </cell>
          <cell r="C362" t="str">
            <v>-</v>
          </cell>
          <cell r="H362"/>
          <cell r="I362"/>
          <cell r="J362">
            <v>2.9543008722011602E-6</v>
          </cell>
        </row>
        <row r="363">
          <cell r="A363" t="str">
            <v>SCOM-SHCONBR7</v>
          </cell>
          <cell r="B363" t="str">
            <v>VAR_cap</v>
          </cell>
          <cell r="C363" t="str">
            <v>-</v>
          </cell>
          <cell r="H363"/>
          <cell r="I363"/>
          <cell r="J363">
            <v>2.9543008722011602E-6</v>
          </cell>
        </row>
        <row r="364">
          <cell r="A364" t="str">
            <v>SCOM-SHCONBR8</v>
          </cell>
          <cell r="B364" t="str">
            <v>VAR_fout</v>
          </cell>
          <cell r="C364" t="str">
            <v>SCOM-SHCON</v>
          </cell>
          <cell r="H364"/>
          <cell r="I364"/>
          <cell r="J364">
            <v>8.6247109375428761E-6</v>
          </cell>
        </row>
        <row r="365">
          <cell r="A365" t="str">
            <v>SCOM-SHCONBR8</v>
          </cell>
          <cell r="B365" t="str">
            <v>VAR_fin</v>
          </cell>
          <cell r="C365" t="str">
            <v>CON</v>
          </cell>
          <cell r="H365"/>
          <cell r="I365"/>
          <cell r="J365">
            <v>8.6247109375428761E-6</v>
          </cell>
        </row>
        <row r="366">
          <cell r="A366" t="str">
            <v>SCOM-SHCONBR8</v>
          </cell>
          <cell r="B366" t="str">
            <v>VAR_ncap</v>
          </cell>
          <cell r="C366" t="str">
            <v>-</v>
          </cell>
          <cell r="H366"/>
          <cell r="I366"/>
          <cell r="J366">
            <v>5.9437562166016896E-7</v>
          </cell>
        </row>
        <row r="367">
          <cell r="A367" t="str">
            <v>SCOM-SHCONBR8</v>
          </cell>
          <cell r="B367" t="str">
            <v>VAR_cap</v>
          </cell>
          <cell r="C367" t="str">
            <v>-</v>
          </cell>
          <cell r="H367"/>
          <cell r="I367"/>
          <cell r="J367">
            <v>5.9437562166016896E-7</v>
          </cell>
        </row>
        <row r="368">
          <cell r="A368" t="str">
            <v>ITOT-ELCSPEC</v>
          </cell>
          <cell r="B368" t="str">
            <v>VAR_fout</v>
          </cell>
          <cell r="C368" t="str">
            <v>ITOT-ELS</v>
          </cell>
          <cell r="H368">
            <v>54.202202579907869</v>
          </cell>
          <cell r="I368">
            <v>53.381780343938971</v>
          </cell>
          <cell r="J368">
            <v>54.555045003932086</v>
          </cell>
        </row>
        <row r="369">
          <cell r="A369" t="str">
            <v>ITOT-ELCSPEC</v>
          </cell>
          <cell r="B369" t="str">
            <v>VAR_fin</v>
          </cell>
          <cell r="C369" t="str">
            <v>ITOT_ELC</v>
          </cell>
          <cell r="H369">
            <v>54.202202579907869</v>
          </cell>
          <cell r="I369">
            <v>53.381780343938971</v>
          </cell>
          <cell r="J369">
            <v>54.555045003932086</v>
          </cell>
        </row>
        <row r="370">
          <cell r="A370" t="str">
            <v>ITOT-ELCSPEC</v>
          </cell>
          <cell r="B370" t="str">
            <v>VAR_ncap</v>
          </cell>
          <cell r="C370" t="str">
            <v>-</v>
          </cell>
          <cell r="H370">
            <v>6.2288391034783903E-2</v>
          </cell>
          <cell r="I370">
            <v>3.9730021961244102E-7</v>
          </cell>
          <cell r="J370">
            <v>2.55481680699181</v>
          </cell>
        </row>
        <row r="371">
          <cell r="A371" t="str">
            <v>ITOT-ELCSPEC</v>
          </cell>
          <cell r="B371" t="str">
            <v>VAR_cap</v>
          </cell>
          <cell r="C371" t="str">
            <v>-</v>
          </cell>
          <cell r="H371">
            <v>2.9476698308861482</v>
          </cell>
          <cell r="I371">
            <v>2.9030532636021955</v>
          </cell>
          <cell r="J371">
            <v>2.9668582959850753</v>
          </cell>
        </row>
        <row r="372">
          <cell r="A372" t="str">
            <v>RHNM-SHLTHDH</v>
          </cell>
          <cell r="B372" t="str">
            <v>VAR_fout</v>
          </cell>
          <cell r="C372" t="str">
            <v>RHNM-SHLTHD</v>
          </cell>
          <cell r="H372">
            <v>0.18891566358048945</v>
          </cell>
          <cell r="I372">
            <v>0.21854081108192669</v>
          </cell>
          <cell r="J372">
            <v>0.25012279744092025</v>
          </cell>
        </row>
        <row r="373">
          <cell r="A373" t="str">
            <v>RHNM-SHLTHDH</v>
          </cell>
          <cell r="B373" t="str">
            <v>VAR_fin</v>
          </cell>
          <cell r="C373" t="str">
            <v>RHNMLTHDHC</v>
          </cell>
          <cell r="H373">
            <v>0.18891566358048945</v>
          </cell>
          <cell r="I373">
            <v>0.21854081108192669</v>
          </cell>
          <cell r="J373">
            <v>0.25012279744092025</v>
          </cell>
        </row>
        <row r="374">
          <cell r="A374" t="str">
            <v>RHNM-SHLTHDH</v>
          </cell>
          <cell r="B374" t="str">
            <v>VAR_fin</v>
          </cell>
          <cell r="C374" t="str">
            <v>RHNM_LTH_DH</v>
          </cell>
          <cell r="H374">
            <v>0.20788990708399444</v>
          </cell>
          <cell r="I374">
            <v>0.24023547741097939</v>
          </cell>
          <cell r="J374">
            <v>0.27495262489926048</v>
          </cell>
        </row>
        <row r="375">
          <cell r="A375" t="str">
            <v>RHNM-SHLTHDH</v>
          </cell>
          <cell r="B375" t="str">
            <v>VAR_ncap</v>
          </cell>
          <cell r="C375" t="str">
            <v>-</v>
          </cell>
          <cell r="H375">
            <v>2.56690907432571E-2</v>
          </cell>
          <cell r="I375">
            <v>2.2092860099718101E-2</v>
          </cell>
          <cell r="J375">
            <v>1.01700100234838E-3</v>
          </cell>
        </row>
        <row r="376">
          <cell r="A376" t="str">
            <v>RHNM-SHLTHDH</v>
          </cell>
          <cell r="B376" t="str">
            <v>VAR_cap</v>
          </cell>
          <cell r="C376" t="str">
            <v>-</v>
          </cell>
          <cell r="H376">
            <v>5.9654591242828708E-2</v>
          </cell>
          <cell r="I376">
            <v>7.7847753820408108E-2</v>
          </cell>
          <cell r="J376">
            <v>2.2940356889690899E-2</v>
          </cell>
        </row>
        <row r="377">
          <cell r="A377" t="str">
            <v>SCOM-SHCONBR9</v>
          </cell>
          <cell r="B377" t="str">
            <v>VAR_fout</v>
          </cell>
          <cell r="C377" t="str">
            <v>SCOM-SHCON</v>
          </cell>
          <cell r="H377"/>
          <cell r="I377"/>
          <cell r="J377">
            <v>1.7791894474000429E-6</v>
          </cell>
        </row>
        <row r="378">
          <cell r="A378" t="str">
            <v>SCOM-SHCONBR9</v>
          </cell>
          <cell r="B378" t="str">
            <v>VAR_fin</v>
          </cell>
          <cell r="C378" t="str">
            <v>CON</v>
          </cell>
          <cell r="H378"/>
          <cell r="I378"/>
          <cell r="J378">
            <v>1.7791894474000429E-6</v>
          </cell>
        </row>
        <row r="379">
          <cell r="A379" t="str">
            <v>SCOM-SHCONBR9</v>
          </cell>
          <cell r="B379" t="str">
            <v>VAR_ncap</v>
          </cell>
          <cell r="C379" t="str">
            <v>-</v>
          </cell>
          <cell r="H379"/>
          <cell r="I379"/>
          <cell r="J379">
            <v>9.4614773317636694E-8</v>
          </cell>
        </row>
        <row r="380">
          <cell r="A380" t="str">
            <v>SCOM-SHCONBR9</v>
          </cell>
          <cell r="B380" t="str">
            <v>VAR_cap</v>
          </cell>
          <cell r="C380" t="str">
            <v>-</v>
          </cell>
          <cell r="H380"/>
          <cell r="I380"/>
          <cell r="J380">
            <v>9.4614773317636694E-8</v>
          </cell>
        </row>
        <row r="381">
          <cell r="A381" t="str">
            <v>ITOT-SWHCOABR</v>
          </cell>
          <cell r="B381" t="str">
            <v>VAR_fout</v>
          </cell>
          <cell r="C381" t="str">
            <v>ITOT-SWH</v>
          </cell>
          <cell r="H381">
            <v>1.5363400673204056E-4</v>
          </cell>
          <cell r="I381">
            <v>9.6297180394593933E-5</v>
          </cell>
          <cell r="J381">
            <v>4.8784223701115858E-5</v>
          </cell>
        </row>
        <row r="382">
          <cell r="A382" t="str">
            <v>ITOT-SWHCOABR</v>
          </cell>
          <cell r="B382" t="str">
            <v>VAR_fout</v>
          </cell>
          <cell r="C382" t="str">
            <v>CO2_I</v>
          </cell>
          <cell r="H382">
            <v>2.1177505463286499E-2</v>
          </cell>
          <cell r="I382">
            <v>1.32248127741909E-2</v>
          </cell>
          <cell r="J382">
            <v>6.65043755454917E-3</v>
          </cell>
        </row>
        <row r="383">
          <cell r="A383" t="str">
            <v>ITOT-SWHCOABR</v>
          </cell>
          <cell r="B383" t="str">
            <v>VAR_fin</v>
          </cell>
          <cell r="C383" t="str">
            <v>ICOA</v>
          </cell>
          <cell r="H383">
            <v>2.2845205462013453E-4</v>
          </cell>
          <cell r="I383">
            <v>1.4266248947347238E-4</v>
          </cell>
          <cell r="J383">
            <v>7.1741505442817378E-5</v>
          </cell>
        </row>
        <row r="384">
          <cell r="A384" t="str">
            <v>ITOT-SWHCOABR</v>
          </cell>
          <cell r="B384" t="str">
            <v>VAR_ncap</v>
          </cell>
          <cell r="C384" t="str">
            <v>-</v>
          </cell>
          <cell r="H384">
            <v>1.09306567027065E-5</v>
          </cell>
          <cell r="I384">
            <v>1.1628717437474799E-6</v>
          </cell>
          <cell r="J384">
            <v>1.4379611007482401E-6</v>
          </cell>
        </row>
        <row r="385">
          <cell r="A385" t="str">
            <v>ITOT-SWHCOABR</v>
          </cell>
          <cell r="B385" t="str">
            <v>VAR_cap</v>
          </cell>
          <cell r="C385" t="str">
            <v>-</v>
          </cell>
          <cell r="H385">
            <v>1.4443326530208522E-5</v>
          </cell>
          <cell r="I385">
            <v>9.1243192144938199E-6</v>
          </cell>
          <cell r="J385">
            <v>4.6570194178472804E-6</v>
          </cell>
        </row>
        <row r="386">
          <cell r="A386" t="str">
            <v>RHSA-WHDEM</v>
          </cell>
          <cell r="B386" t="str">
            <v>VAR_fout</v>
          </cell>
          <cell r="C386" t="str">
            <v>RHSA-WHD</v>
          </cell>
          <cell r="H386">
            <v>25.226446915420997</v>
          </cell>
          <cell r="I386">
            <v>27.297862683041906</v>
          </cell>
          <cell r="J386">
            <v>31.183215633986602</v>
          </cell>
        </row>
        <row r="387">
          <cell r="A387" t="str">
            <v>RHSA-WHDEM</v>
          </cell>
          <cell r="B387" t="str">
            <v>VAR_fin</v>
          </cell>
          <cell r="C387" t="str">
            <v>RHSA-WHNGA</v>
          </cell>
          <cell r="H387">
            <v>3.6211607452022063</v>
          </cell>
          <cell r="I387">
            <v>3.0587375895247222</v>
          </cell>
          <cell r="J387">
            <v>1.9923045500201961</v>
          </cell>
        </row>
        <row r="388">
          <cell r="A388" t="str">
            <v>RHSA-WHDEM</v>
          </cell>
          <cell r="B388" t="str">
            <v>VAR_fin</v>
          </cell>
          <cell r="C388" t="str">
            <v>RHSA-WHLFO</v>
          </cell>
          <cell r="H388">
            <v>2.2942323836295904</v>
          </cell>
          <cell r="I388">
            <v>1.9381016266678794</v>
          </cell>
          <cell r="J388">
            <v>0.9960708152806077</v>
          </cell>
        </row>
        <row r="389">
          <cell r="A389" t="str">
            <v>RHSA-WHDEM</v>
          </cell>
          <cell r="B389" t="str">
            <v>VAR_fin</v>
          </cell>
          <cell r="C389" t="str">
            <v>RHSA-WHWOD</v>
          </cell>
          <cell r="H389">
            <v>1.3881621608948413</v>
          </cell>
          <cell r="I389">
            <v>1.404454439900763</v>
          </cell>
          <cell r="J389">
            <v>1.379111954869384</v>
          </cell>
        </row>
        <row r="390">
          <cell r="A390" t="str">
            <v>RHSA-WHDEM</v>
          </cell>
          <cell r="B390" t="str">
            <v>VAR_fin</v>
          </cell>
          <cell r="C390" t="str">
            <v>RHSA-WHNGAH</v>
          </cell>
          <cell r="H390">
            <v>3.5682815576190836</v>
          </cell>
          <cell r="I390">
            <v>4.5455428976176222</v>
          </cell>
          <cell r="J390">
            <v>6.4625557564085838</v>
          </cell>
        </row>
        <row r="391">
          <cell r="A391" t="str">
            <v>RHSA-WHDEM</v>
          </cell>
          <cell r="B391" t="str">
            <v>VAR_fin</v>
          </cell>
          <cell r="C391" t="str">
            <v>RHSA-WHNST</v>
          </cell>
          <cell r="H391"/>
          <cell r="I391"/>
          <cell r="J391"/>
        </row>
        <row r="392">
          <cell r="A392" t="str">
            <v>RHSA-WHDEM</v>
          </cell>
          <cell r="B392" t="str">
            <v>VAR_fin</v>
          </cell>
          <cell r="C392" t="str">
            <v>RHSA-WHPLT</v>
          </cell>
          <cell r="H392">
            <v>0.21267291247017872</v>
          </cell>
          <cell r="I392">
            <v>0.25658651302937963</v>
          </cell>
          <cell r="J392">
            <v>0.34124985532700569</v>
          </cell>
        </row>
        <row r="393">
          <cell r="A393" t="str">
            <v>RHSA-WHDEM</v>
          </cell>
          <cell r="B393" t="str">
            <v>VAR_fin</v>
          </cell>
          <cell r="C393" t="str">
            <v>RHSA-WHLTHRD</v>
          </cell>
          <cell r="H393">
            <v>1.380906503898256</v>
          </cell>
          <cell r="I393">
            <v>1.5251548339535732</v>
          </cell>
          <cell r="J393">
            <v>1.814691497439189</v>
          </cell>
        </row>
        <row r="394">
          <cell r="A394" t="str">
            <v>RHSA-WHDEM</v>
          </cell>
          <cell r="B394" t="str">
            <v>VAR_fin</v>
          </cell>
          <cell r="C394" t="str">
            <v>RHSA-WHELCB</v>
          </cell>
          <cell r="H394">
            <v>2.1248407736026582</v>
          </cell>
          <cell r="I394">
            <v>2.0696145149757648</v>
          </cell>
          <cell r="J394">
            <v>1.8324403114917174</v>
          </cell>
        </row>
        <row r="395">
          <cell r="A395" t="str">
            <v>RHSA-WHDEM</v>
          </cell>
          <cell r="B395" t="str">
            <v>VAR_fin</v>
          </cell>
          <cell r="C395" t="str">
            <v>RHSA-WHSOL</v>
          </cell>
          <cell r="H395">
            <v>1.2114579248200716</v>
          </cell>
          <cell r="I395">
            <v>1.3278897104690519</v>
          </cell>
          <cell r="J395">
            <v>1.5680340370155523</v>
          </cell>
        </row>
        <row r="396">
          <cell r="A396" t="str">
            <v>RHSA-WHDEM</v>
          </cell>
          <cell r="B396" t="str">
            <v>VAR_fin</v>
          </cell>
          <cell r="C396" t="str">
            <v>RHSA-WHELCH</v>
          </cell>
          <cell r="H396">
            <v>9.4247546604432682</v>
          </cell>
          <cell r="I396">
            <v>11.171800654912166</v>
          </cell>
          <cell r="J396">
            <v>14.796776099434771</v>
          </cell>
        </row>
        <row r="397">
          <cell r="A397" t="str">
            <v>RHSA-WHNGAHP</v>
          </cell>
          <cell r="B397" t="str">
            <v>VAR_fout</v>
          </cell>
          <cell r="C397" t="str">
            <v>RHSA-WHANGAH</v>
          </cell>
          <cell r="H397">
            <v>3.568281648082809</v>
          </cell>
          <cell r="I397">
            <v>4.5455421194672159</v>
          </cell>
          <cell r="J397">
            <v>6.4625559165588742</v>
          </cell>
        </row>
        <row r="398">
          <cell r="A398" t="str">
            <v>RHSA-WHNGAHP</v>
          </cell>
          <cell r="B398" t="str">
            <v>VAR_fout</v>
          </cell>
          <cell r="C398" t="str">
            <v>CO2_R</v>
          </cell>
          <cell r="H398">
            <v>88.013696088768597</v>
          </cell>
          <cell r="I398">
            <v>108.62829883645</v>
          </cell>
          <cell r="J398">
            <v>144.49923717883399</v>
          </cell>
        </row>
        <row r="399">
          <cell r="A399" t="str">
            <v>RHSA-WHNGAHP</v>
          </cell>
          <cell r="B399" t="str">
            <v>VAR_fin</v>
          </cell>
          <cell r="C399" t="str">
            <v>RNGA</v>
          </cell>
          <cell r="H399">
            <v>1.5605265263966068</v>
          </cell>
          <cell r="I399">
            <v>1.9260336673129506</v>
          </cell>
          <cell r="J399">
            <v>2.5620432123906691</v>
          </cell>
        </row>
        <row r="400">
          <cell r="A400" t="str">
            <v>RHSA-WHNGAHP</v>
          </cell>
          <cell r="B400" t="str">
            <v>VAR_ncap</v>
          </cell>
          <cell r="C400" t="str">
            <v>-</v>
          </cell>
          <cell r="H400">
            <v>9.87875571164685E-2</v>
          </cell>
          <cell r="I400">
            <v>0.14287195913322001</v>
          </cell>
          <cell r="J400">
            <v>0.29624067778896002</v>
          </cell>
        </row>
        <row r="401">
          <cell r="A401" t="str">
            <v>RHSA-WHNGAHP</v>
          </cell>
          <cell r="B401" t="str">
            <v>VAR_cap</v>
          </cell>
          <cell r="C401" t="str">
            <v>-</v>
          </cell>
          <cell r="H401">
            <v>0.24389243682771103</v>
          </cell>
          <cell r="I401">
            <v>0.31068756681892951</v>
          </cell>
          <cell r="J401">
            <v>0.44171423302335078</v>
          </cell>
        </row>
        <row r="402">
          <cell r="A402" t="str">
            <v>SCOM-SHSTG-ELCHP</v>
          </cell>
          <cell r="B402" t="str">
            <v>VAR_fout</v>
          </cell>
          <cell r="C402" t="str">
            <v>SCOM-SHAELCH</v>
          </cell>
          <cell r="H402">
            <v>5.7267311410649208E-7</v>
          </cell>
          <cell r="I402">
            <v>2.8954893772546134E-6</v>
          </cell>
          <cell r="J402">
            <v>2.5403532175488395E-7</v>
          </cell>
        </row>
        <row r="403">
          <cell r="A403" t="str">
            <v>SCOM-SHSTG-ELCHP</v>
          </cell>
          <cell r="B403" t="str">
            <v>VAR_fin</v>
          </cell>
          <cell r="C403" t="str">
            <v>SCOM-SHAELCH</v>
          </cell>
          <cell r="H403"/>
          <cell r="I403">
            <v>2.4794867260381314E-6</v>
          </cell>
          <cell r="J403"/>
        </row>
        <row r="404">
          <cell r="A404" t="str">
            <v>SCOM-SHSTG-ELCHP</v>
          </cell>
          <cell r="B404" t="str">
            <v>VAR_ncap</v>
          </cell>
          <cell r="C404" t="str">
            <v>-</v>
          </cell>
          <cell r="H404">
            <v>9.4290234376851897E-2</v>
          </cell>
          <cell r="I404">
            <v>9.8623275211024403E-2</v>
          </cell>
          <cell r="J404">
            <v>0.18375165279313299</v>
          </cell>
        </row>
        <row r="405">
          <cell r="A405" t="str">
            <v>SCOM-SHSTG-ELCHP</v>
          </cell>
          <cell r="B405" t="str">
            <v>VAR_cap</v>
          </cell>
          <cell r="C405" t="str">
            <v>-</v>
          </cell>
          <cell r="H405">
            <v>0.18089091870889948</v>
          </cell>
          <cell r="I405">
            <v>0.21701855992291097</v>
          </cell>
          <cell r="J405">
            <v>0.29519986114815372</v>
          </cell>
        </row>
        <row r="406">
          <cell r="A406" t="str">
            <v>RHEM-SHLFOBR</v>
          </cell>
          <cell r="B406" t="str">
            <v>VAR_fout</v>
          </cell>
          <cell r="C406" t="str">
            <v>CO2_R</v>
          </cell>
          <cell r="H406">
            <v>875.01253696544097</v>
          </cell>
          <cell r="I406">
            <v>686.57899441564598</v>
          </cell>
          <cell r="J406">
            <v>248.17110166337201</v>
          </cell>
        </row>
        <row r="407">
          <cell r="A407" t="str">
            <v>RHEM-SHLFOBR</v>
          </cell>
          <cell r="B407" t="str">
            <v>VAR_fout</v>
          </cell>
          <cell r="C407" t="str">
            <v>RHEM-SHLFO</v>
          </cell>
          <cell r="H407">
            <v>10.479921053224297</v>
          </cell>
          <cell r="I407">
            <v>8.2506278230631196</v>
          </cell>
          <cell r="J407">
            <v>2.9922474354981068</v>
          </cell>
        </row>
        <row r="408">
          <cell r="A408" t="str">
            <v>RHEM-SHLFOBR</v>
          </cell>
          <cell r="B408" t="str">
            <v>VAR_fin</v>
          </cell>
          <cell r="C408" t="str">
            <v>RLFO</v>
          </cell>
          <cell r="H408">
            <v>11.872626010385897</v>
          </cell>
          <cell r="I408">
            <v>9.3158615253140553</v>
          </cell>
          <cell r="J408">
            <v>3.3673148122574244</v>
          </cell>
        </row>
        <row r="409">
          <cell r="A409" t="str">
            <v>RHEM-SHLFOBR</v>
          </cell>
          <cell r="B409" t="str">
            <v>VAR_ncap</v>
          </cell>
          <cell r="C409" t="str">
            <v>-</v>
          </cell>
          <cell r="H409">
            <v>0.31064563516243399</v>
          </cell>
          <cell r="I409">
            <v>0.27196494022269802</v>
          </cell>
          <cell r="J409">
            <v>2.4196799428609901E-8</v>
          </cell>
        </row>
        <row r="410">
          <cell r="A410" t="str">
            <v>RHEM-SHLFOBR</v>
          </cell>
          <cell r="B410" t="str">
            <v>VAR_cap</v>
          </cell>
          <cell r="C410" t="str">
            <v>-</v>
          </cell>
          <cell r="H410">
            <v>0.74006906612780587</v>
          </cell>
          <cell r="I410">
            <v>0.5826105512040034</v>
          </cell>
          <cell r="J410">
            <v>0.3137764976381755</v>
          </cell>
        </row>
        <row r="411">
          <cell r="A411" t="str">
            <v>RHES-SHNGAHP</v>
          </cell>
          <cell r="B411" t="str">
            <v>VAR_fout</v>
          </cell>
          <cell r="C411" t="str">
            <v>RHES-SHANGAH</v>
          </cell>
          <cell r="H411">
            <v>5.1810393479132575</v>
          </cell>
          <cell r="I411">
            <v>6.0724664871036191</v>
          </cell>
          <cell r="J411">
            <v>7.7502341912273351</v>
          </cell>
        </row>
        <row r="412">
          <cell r="A412" t="str">
            <v>RHES-SHNGAHP</v>
          </cell>
          <cell r="B412" t="str">
            <v>VAR_fout</v>
          </cell>
          <cell r="C412" t="str">
            <v>CO2_R</v>
          </cell>
          <cell r="H412">
            <v>153.64275066277699</v>
          </cell>
          <cell r="I412">
            <v>177.64274505570401</v>
          </cell>
          <cell r="J412">
            <v>220.901127574919</v>
          </cell>
        </row>
        <row r="413">
          <cell r="A413" t="str">
            <v>RHES-SHNGAHP</v>
          </cell>
          <cell r="B413" t="str">
            <v>VAR_fin</v>
          </cell>
          <cell r="C413" t="str">
            <v>RHESELCHPC</v>
          </cell>
          <cell r="H413">
            <v>5.1810393479132575</v>
          </cell>
          <cell r="I413">
            <v>6.0724664871036191</v>
          </cell>
          <cell r="J413">
            <v>7.7502341912273351</v>
          </cell>
        </row>
        <row r="414">
          <cell r="A414" t="str">
            <v>RHES-SHNGAHP</v>
          </cell>
          <cell r="B414" t="str">
            <v>VAR_fin</v>
          </cell>
          <cell r="C414" t="str">
            <v>RNGA</v>
          </cell>
          <cell r="H414">
            <v>2.7241622457939134</v>
          </cell>
          <cell r="I414">
            <v>3.1496940612713571</v>
          </cell>
          <cell r="J414">
            <v>3.9166866591297702</v>
          </cell>
        </row>
        <row r="415">
          <cell r="A415" t="str">
            <v>RHES-SHNGAHP</v>
          </cell>
          <cell r="B415" t="str">
            <v>VAR_ncap</v>
          </cell>
          <cell r="C415" t="str">
            <v>-</v>
          </cell>
          <cell r="H415">
            <v>0.101229450485921</v>
          </cell>
          <cell r="I415">
            <v>0.25503344009471401</v>
          </cell>
          <cell r="J415">
            <v>0.39821979254782203</v>
          </cell>
        </row>
        <row r="416">
          <cell r="A416" t="str">
            <v>RHES-SHNGAHP</v>
          </cell>
          <cell r="B416" t="str">
            <v>VAR_cap</v>
          </cell>
          <cell r="C416" t="str">
            <v>-</v>
          </cell>
          <cell r="H416">
            <v>0.41856776545554508</v>
          </cell>
          <cell r="I416">
            <v>0.49058370819056502</v>
          </cell>
          <cell r="J416">
            <v>0.62612560982503451</v>
          </cell>
        </row>
        <row r="417">
          <cell r="A417" t="str">
            <v>D-RHES_LTH_CHPWOD</v>
          </cell>
          <cell r="B417" t="str">
            <v>VAR_fout</v>
          </cell>
          <cell r="C417" t="str">
            <v>RHES_LTH_CHPWOD_ON</v>
          </cell>
          <cell r="H417">
            <v>5.2879768053856964E-5</v>
          </cell>
          <cell r="I417">
            <v>7.6487589457055867E-5</v>
          </cell>
          <cell r="J417"/>
        </row>
        <row r="418">
          <cell r="A418" t="str">
            <v>D-RHES_LTH_CHPWOD</v>
          </cell>
          <cell r="B418" t="str">
            <v>VAR_fout</v>
          </cell>
          <cell r="C418" t="str">
            <v>RHSA_LTH</v>
          </cell>
          <cell r="H418">
            <v>1.5771727730827149E-4</v>
          </cell>
          <cell r="I418">
            <v>5.616688357397787E-5</v>
          </cell>
          <cell r="J418">
            <v>5.6809545351812352E-5</v>
          </cell>
        </row>
        <row r="419">
          <cell r="A419" t="str">
            <v>D-RHES_LTH_CHPWOD</v>
          </cell>
          <cell r="B419" t="str">
            <v>VAR_fin</v>
          </cell>
          <cell r="C419" t="str">
            <v>RHES_LTH_CHPWOD</v>
          </cell>
          <cell r="H419">
            <v>2.1082889843581967E-4</v>
          </cell>
          <cell r="I419">
            <v>1.3285266508122599E-4</v>
          </cell>
          <cell r="J419">
            <v>5.6967880390087897E-5</v>
          </cell>
        </row>
        <row r="420">
          <cell r="A420" t="str">
            <v>ITOT-SWHSOLBR</v>
          </cell>
          <cell r="B420" t="str">
            <v>VAR_fout</v>
          </cell>
          <cell r="C420" t="str">
            <v>ITOT-SWHASOL</v>
          </cell>
          <cell r="H420">
            <v>3.3130037131024928E-2</v>
          </cell>
          <cell r="I420">
            <v>8.5421435357677572E-2</v>
          </cell>
          <cell r="J420">
            <v>8.5466569441122756E-2</v>
          </cell>
        </row>
        <row r="421">
          <cell r="A421" t="str">
            <v>ITOT-SWHSOLBR</v>
          </cell>
          <cell r="B421" t="str">
            <v>VAR_fin</v>
          </cell>
          <cell r="C421" t="str">
            <v>SOL</v>
          </cell>
          <cell r="H421">
            <v>3.3130037131024928E-2</v>
          </cell>
          <cell r="I421">
            <v>8.5421435357677572E-2</v>
          </cell>
          <cell r="J421">
            <v>8.5466569441122756E-2</v>
          </cell>
        </row>
        <row r="422">
          <cell r="A422" t="str">
            <v>ITOT-SWHSOLBR</v>
          </cell>
          <cell r="B422" t="str">
            <v>VAR_ncap</v>
          </cell>
          <cell r="C422" t="str">
            <v>-</v>
          </cell>
          <cell r="H422">
            <v>8.5407770720883694E-3</v>
          </cell>
          <cell r="I422">
            <v>3.8779366199364401E-3</v>
          </cell>
          <cell r="J422">
            <v>5.9912394736714803E-3</v>
          </cell>
        </row>
        <row r="423">
          <cell r="A423" t="str">
            <v>ITOT-SWHSOLBR</v>
          </cell>
          <cell r="B423" t="str">
            <v>VAR_cap</v>
          </cell>
          <cell r="C423" t="str">
            <v>-</v>
          </cell>
          <cell r="H423">
            <v>1.2419212164920281E-2</v>
          </cell>
          <cell r="I423">
            <v>1.2418724473366701E-2</v>
          </cell>
          <cell r="J423">
            <v>1.2418291102034301E-2</v>
          </cell>
        </row>
        <row r="424">
          <cell r="A424" t="str">
            <v>SCOM-SHNGAHP</v>
          </cell>
          <cell r="B424" t="str">
            <v>VAR_fout</v>
          </cell>
          <cell r="C424" t="str">
            <v>SCOM-SHANGAH</v>
          </cell>
          <cell r="H424">
            <v>4.8900297253875298</v>
          </cell>
          <cell r="I424">
            <v>6.0347078755164736</v>
          </cell>
          <cell r="J424">
            <v>8.6994263074480234</v>
          </cell>
        </row>
        <row r="425">
          <cell r="A425" t="str">
            <v>SCOM-SHNGAHP</v>
          </cell>
          <cell r="B425" t="str">
            <v>VAR_fout</v>
          </cell>
          <cell r="C425" t="str">
            <v>CO2_S</v>
          </cell>
          <cell r="H425">
            <v>137.555744313172</v>
          </cell>
          <cell r="I425">
            <v>166.832727658572</v>
          </cell>
          <cell r="J425">
            <v>231.855052692919</v>
          </cell>
        </row>
        <row r="426">
          <cell r="A426" t="str">
            <v>SCOM-SHNGAHP</v>
          </cell>
          <cell r="B426" t="str">
            <v>VAR_fin</v>
          </cell>
          <cell r="C426" t="str">
            <v>SCOMELCHPC</v>
          </cell>
          <cell r="H426">
            <v>4.8900297253875298</v>
          </cell>
          <cell r="I426">
            <v>6.0347078755164736</v>
          </cell>
          <cell r="J426">
            <v>8.6994263074480234</v>
          </cell>
        </row>
        <row r="427">
          <cell r="A427" t="str">
            <v>SCOM-SHNGAHP</v>
          </cell>
          <cell r="B427" t="str">
            <v>VAR_fin</v>
          </cell>
          <cell r="C427" t="str">
            <v>SNGA</v>
          </cell>
          <cell r="H427">
            <v>2.4389316367583747</v>
          </cell>
          <cell r="I427">
            <v>2.9580270861448992</v>
          </cell>
          <cell r="J427">
            <v>4.1109051895907633</v>
          </cell>
        </row>
        <row r="428">
          <cell r="A428" t="str">
            <v>SCOM-SHNGAHP</v>
          </cell>
          <cell r="B428" t="str">
            <v>VAR_ncap</v>
          </cell>
          <cell r="C428" t="str">
            <v>-</v>
          </cell>
          <cell r="H428">
            <v>0.111034857061274</v>
          </cell>
          <cell r="I428">
            <v>0.24214023402120399</v>
          </cell>
          <cell r="J428">
            <v>0.45264676105288398</v>
          </cell>
        </row>
        <row r="429">
          <cell r="A429" t="str">
            <v>SCOM-SHNGAHP</v>
          </cell>
          <cell r="B429" t="str">
            <v>VAR_cap</v>
          </cell>
          <cell r="C429" t="str">
            <v>-</v>
          </cell>
          <cell r="H429">
            <v>0.37800014290287176</v>
          </cell>
          <cell r="I429">
            <v>0.4681833784604516</v>
          </cell>
          <cell r="J429">
            <v>0.67534316298253283</v>
          </cell>
        </row>
        <row r="430">
          <cell r="A430" t="str">
            <v>RHNS-SHNGABR</v>
          </cell>
          <cell r="B430" t="str">
            <v>VAR_fout</v>
          </cell>
          <cell r="C430" t="str">
            <v>CO2_R</v>
          </cell>
          <cell r="H430">
            <v>9.8802475613285203</v>
          </cell>
          <cell r="I430">
            <v>11.200163881431401</v>
          </cell>
          <cell r="J430">
            <v>11.4083776097641</v>
          </cell>
        </row>
        <row r="431">
          <cell r="A431" t="str">
            <v>RHNS-SHNGABR</v>
          </cell>
          <cell r="B431" t="str">
            <v>VAR_fout</v>
          </cell>
          <cell r="C431" t="str">
            <v>RHNS-SHNGA</v>
          </cell>
          <cell r="H431">
            <v>0.16813013783976913</v>
          </cell>
          <cell r="I431">
            <v>0.19059482209958209</v>
          </cell>
          <cell r="J431">
            <v>0.19413802547860226</v>
          </cell>
        </row>
        <row r="432">
          <cell r="A432" t="str">
            <v>RHNS-SHNGABR</v>
          </cell>
          <cell r="B432" t="str">
            <v>VAR_fin</v>
          </cell>
          <cell r="C432" t="str">
            <v>RNGA</v>
          </cell>
          <cell r="H432">
            <v>0.17518169434979616</v>
          </cell>
          <cell r="I432">
            <v>0.19858446598282606</v>
          </cell>
          <cell r="J432">
            <v>0.20227619875468306</v>
          </cell>
        </row>
        <row r="433">
          <cell r="A433" t="str">
            <v>RHNS-SHNGABR</v>
          </cell>
          <cell r="B433" t="str">
            <v>VAR_ncap</v>
          </cell>
          <cell r="C433" t="str">
            <v>-</v>
          </cell>
          <cell r="H433">
            <v>7.6760499447333904E-3</v>
          </cell>
          <cell r="I433">
            <v>5.7217435288354204E-3</v>
          </cell>
          <cell r="J433">
            <v>7.3512284015123403E-3</v>
          </cell>
        </row>
        <row r="434">
          <cell r="A434" t="str">
            <v>RHNS-SHNGABR</v>
          </cell>
          <cell r="B434" t="str">
            <v>VAR_cap</v>
          </cell>
          <cell r="C434" t="str">
            <v>-</v>
          </cell>
          <cell r="H434">
            <v>1.2294982139436179E-2</v>
          </cell>
          <cell r="I434">
            <v>1.3938575868679335E-2</v>
          </cell>
          <cell r="J434">
            <v>1.4750575673206414E-2</v>
          </cell>
        </row>
        <row r="435">
          <cell r="A435" t="str">
            <v>D-RHNM_LTH_CHPNGA</v>
          </cell>
          <cell r="B435" t="str">
            <v>VAR_fout</v>
          </cell>
          <cell r="C435" t="str">
            <v>RHSA_LTH</v>
          </cell>
          <cell r="H435">
            <v>1.0619630210293936</v>
          </cell>
          <cell r="I435">
            <v>0.60271385449389969</v>
          </cell>
          <cell r="J435">
            <v>1.5546919643913197</v>
          </cell>
        </row>
        <row r="436">
          <cell r="A436" t="str">
            <v>D-RHNM_LTH_CHPNGA</v>
          </cell>
          <cell r="B436" t="str">
            <v>VAR_fout</v>
          </cell>
          <cell r="C436" t="str">
            <v>LTH</v>
          </cell>
          <cell r="H436">
            <v>1.8595592646537193E-3</v>
          </cell>
          <cell r="I436">
            <v>3.3809931490973917E-3</v>
          </cell>
          <cell r="J436">
            <v>5.8291662923088683E-3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RHNM_LTH_CHPNGA_ON</v>
          </cell>
          <cell r="H437">
            <v>1.554199066831952E-2</v>
          </cell>
          <cell r="I437">
            <v>0.75478990334187179</v>
          </cell>
          <cell r="J437"/>
        </row>
        <row r="438">
          <cell r="A438" t="str">
            <v>D-RHNM_LTH_CHPNGA</v>
          </cell>
          <cell r="B438" t="str">
            <v>VAR_fin</v>
          </cell>
          <cell r="C438" t="str">
            <v>RHNM_LTH_CHPNGA</v>
          </cell>
          <cell r="H438">
            <v>1.0793645709623678</v>
          </cell>
          <cell r="I438">
            <v>1.3608847509848685</v>
          </cell>
          <cell r="J438">
            <v>1.5605211306836275</v>
          </cell>
        </row>
        <row r="439">
          <cell r="A439" t="str">
            <v>RHNM-SHELCHP</v>
          </cell>
          <cell r="B439" t="str">
            <v>VAR_fout</v>
          </cell>
          <cell r="C439" t="str">
            <v>RHNM-SHAELCH</v>
          </cell>
          <cell r="H439">
            <v>2.7156659250726269</v>
          </cell>
          <cell r="I439">
            <v>3.1348865419732803</v>
          </cell>
          <cell r="J439">
            <v>3.605427063095064</v>
          </cell>
        </row>
        <row r="440">
          <cell r="A440" t="str">
            <v>RHNM-SHELCHP</v>
          </cell>
          <cell r="B440" t="str">
            <v>VAR_fin</v>
          </cell>
          <cell r="C440" t="str">
            <v>RHNM_ELC</v>
          </cell>
          <cell r="H440">
            <v>0.75111819471489871</v>
          </cell>
          <cell r="I440">
            <v>0.8538819053463621</v>
          </cell>
          <cell r="J440">
            <v>0.95025020592455456</v>
          </cell>
        </row>
        <row r="441">
          <cell r="A441" t="str">
            <v>RHNM-SHELCHP</v>
          </cell>
          <cell r="B441" t="str">
            <v>VAR_fin</v>
          </cell>
          <cell r="C441" t="str">
            <v>RHNMELCHPC</v>
          </cell>
          <cell r="H441">
            <v>2.7156659250726269</v>
          </cell>
          <cell r="I441">
            <v>3.1348865419732803</v>
          </cell>
          <cell r="J441">
            <v>3.605427063095064</v>
          </cell>
        </row>
        <row r="442">
          <cell r="A442" t="str">
            <v>RHNM-SHELCHP</v>
          </cell>
          <cell r="B442" t="str">
            <v>VAR_ncap</v>
          </cell>
          <cell r="C442" t="str">
            <v>-</v>
          </cell>
          <cell r="H442">
            <v>7.9363241355333403E-2</v>
          </cell>
          <cell r="I442">
            <v>0.11014173373444699</v>
          </cell>
          <cell r="J442">
            <v>0.16635020616108701</v>
          </cell>
        </row>
        <row r="443">
          <cell r="A443" t="str">
            <v>RHNM-SHELCHP</v>
          </cell>
          <cell r="B443" t="str">
            <v>VAR_cap</v>
          </cell>
          <cell r="C443" t="str">
            <v>-</v>
          </cell>
          <cell r="H443">
            <v>0.21079798907939709</v>
          </cell>
          <cell r="I443">
            <v>0.24333251713479923</v>
          </cell>
          <cell r="J443">
            <v>0.27985395373195854</v>
          </cell>
        </row>
        <row r="444">
          <cell r="A444" t="str">
            <v>D-IH2R</v>
          </cell>
          <cell r="B444" t="str">
            <v>VAR_fout</v>
          </cell>
          <cell r="C444" t="str">
            <v>IH2</v>
          </cell>
          <cell r="H444">
            <v>7.2230948434298637E-4</v>
          </cell>
          <cell r="I444">
            <v>2.7115218176109127E-2</v>
          </cell>
          <cell r="J444">
            <v>0.38698886023873141</v>
          </cell>
        </row>
        <row r="445">
          <cell r="A445" t="str">
            <v>D-IH2R</v>
          </cell>
          <cell r="B445" t="str">
            <v>VAR_fin</v>
          </cell>
          <cell r="C445" t="str">
            <v>H2</v>
          </cell>
          <cell r="H445">
            <v>7.2230948434298637E-4</v>
          </cell>
          <cell r="I445">
            <v>2.7115218176109127E-2</v>
          </cell>
          <cell r="J445">
            <v>0.38698886023873141</v>
          </cell>
        </row>
        <row r="446">
          <cell r="A446" t="str">
            <v>D-IH2R</v>
          </cell>
          <cell r="B446" t="str">
            <v>VAR_ncap</v>
          </cell>
          <cell r="C446" t="str">
            <v>-</v>
          </cell>
          <cell r="H446">
            <v>4.8238114762087503E-5</v>
          </cell>
          <cell r="I446">
            <v>3.5277907391357199E-3</v>
          </cell>
          <cell r="J446">
            <v>1.24285853775649E-2</v>
          </cell>
        </row>
        <row r="447">
          <cell r="A447" t="str">
            <v>D-IH2R</v>
          </cell>
          <cell r="B447" t="str">
            <v>VAR_cap</v>
          </cell>
          <cell r="C447" t="str">
            <v>-</v>
          </cell>
          <cell r="H447">
            <v>7.61500614699891E-5</v>
          </cell>
          <cell r="I447">
            <v>3.5363347667968698E-3</v>
          </cell>
          <cell r="J447">
            <v>1.3636928659786799E-2</v>
          </cell>
        </row>
        <row r="448">
          <cell r="A448" t="str">
            <v>RHEM-SHSTG-ELC</v>
          </cell>
          <cell r="B448" t="str">
            <v>VAR_fout</v>
          </cell>
          <cell r="C448" t="str">
            <v>RHEM-SHAELCB</v>
          </cell>
          <cell r="H448">
            <v>6.9772874819363942E-4</v>
          </cell>
          <cell r="I448">
            <v>5.9854827943225442E-4</v>
          </cell>
          <cell r="J448">
            <v>6.9760112717795638E-4</v>
          </cell>
        </row>
        <row r="449">
          <cell r="A449" t="str">
            <v>RHEM-SHSTG-ELC</v>
          </cell>
          <cell r="B449" t="str">
            <v>VAR_fout</v>
          </cell>
          <cell r="C449" t="str">
            <v>AUX_RHEM-SHSTG-ELC_OUT</v>
          </cell>
          <cell r="H449">
            <v>6.9842647694183307E-4</v>
          </cell>
          <cell r="I449">
            <v>5.9914682771168668E-4</v>
          </cell>
          <cell r="J449">
            <v>6.9829872830513438E-4</v>
          </cell>
        </row>
        <row r="450">
          <cell r="A450" t="str">
            <v>RHEM-SHSTG-ELC</v>
          </cell>
          <cell r="B450" t="str">
            <v>VAR_fin</v>
          </cell>
          <cell r="C450" t="str">
            <v>RHEM-SHAELCB</v>
          </cell>
          <cell r="H450">
            <v>6.9786063623815907E-4</v>
          </cell>
          <cell r="I450">
            <v>5.9885852170897904E-4</v>
          </cell>
          <cell r="J450">
            <v>6.9789313851784931E-4</v>
          </cell>
        </row>
        <row r="451">
          <cell r="A451" t="str">
            <v>RHEM-SHSTG-ELC</v>
          </cell>
          <cell r="B451" t="str">
            <v>VAR_ncap</v>
          </cell>
          <cell r="C451" t="str">
            <v>-</v>
          </cell>
          <cell r="H451">
            <v>1.09130741488578E-5</v>
          </cell>
          <cell r="I451">
            <v>8.6084704579098107E-5</v>
          </cell>
          <cell r="J451">
            <v>2.4635754999238401E-5</v>
          </cell>
        </row>
        <row r="452">
          <cell r="A452" t="str">
            <v>RHEM-SHSTG-ELC</v>
          </cell>
          <cell r="B452" t="str">
            <v>VAR_cap</v>
          </cell>
          <cell r="C452" t="str">
            <v>-</v>
          </cell>
          <cell r="H452">
            <v>1.0563507868290023E-4</v>
          </cell>
          <cell r="I452">
            <v>9.3221509147012468E-5</v>
          </cell>
          <cell r="J452">
            <v>8.5738696478373182E-5</v>
          </cell>
        </row>
        <row r="453">
          <cell r="A453" t="str">
            <v>RHNM-SHLTHCHPWOD</v>
          </cell>
          <cell r="B453" t="str">
            <v>VAR_ncap</v>
          </cell>
          <cell r="C453" t="str">
            <v>-</v>
          </cell>
          <cell r="H453">
            <v>3.2969979279708399E-5</v>
          </cell>
          <cell r="I453">
            <v>1.7925476676924599E-5</v>
          </cell>
          <cell r="J453">
            <v>1.0066514686582301E-5</v>
          </cell>
        </row>
        <row r="454">
          <cell r="A454" t="str">
            <v>RHNM-SHLTHCHPWOD</v>
          </cell>
          <cell r="B454" t="str">
            <v>VAR_cap</v>
          </cell>
          <cell r="C454" t="str">
            <v>-</v>
          </cell>
          <cell r="H454">
            <v>4.4876112810271604E-5</v>
          </cell>
          <cell r="I454">
            <v>3.4258839678527104E-5</v>
          </cell>
          <cell r="J454">
            <v>1.7026116518167001E-5</v>
          </cell>
        </row>
        <row r="455">
          <cell r="A455" t="str">
            <v>ITOT-SWHDEM</v>
          </cell>
          <cell r="B455" t="str">
            <v>VAR_fout</v>
          </cell>
          <cell r="C455" t="str">
            <v>ITOT-SWHD</v>
          </cell>
          <cell r="H455">
            <v>77.456425940661347</v>
          </cell>
          <cell r="I455">
            <v>77.76847769693876</v>
          </cell>
          <cell r="J455">
            <v>78.358493638790605</v>
          </cell>
        </row>
        <row r="456">
          <cell r="A456" t="str">
            <v>ITOT-SWHDEM</v>
          </cell>
          <cell r="B456" t="str">
            <v>VAR_fin</v>
          </cell>
          <cell r="C456" t="str">
            <v>ITOT-SWHNGAH</v>
          </cell>
          <cell r="H456">
            <v>2.2412455647865918E-2</v>
          </cell>
          <cell r="I456">
            <v>0.19103524551905884</v>
          </cell>
          <cell r="J456">
            <v>0.14283084062099172</v>
          </cell>
        </row>
        <row r="457">
          <cell r="A457" t="str">
            <v>ITOT-SWHDEM</v>
          </cell>
          <cell r="B457" t="str">
            <v>VAR_fin</v>
          </cell>
          <cell r="C457" t="str">
            <v>ITOT-SWH</v>
          </cell>
          <cell r="H457">
            <v>57.758948914084669</v>
          </cell>
          <cell r="I457">
            <v>53.33693076165946</v>
          </cell>
          <cell r="J457">
            <v>46.840531304333105</v>
          </cell>
        </row>
        <row r="458">
          <cell r="A458" t="str">
            <v>ITOT-SWHDEM</v>
          </cell>
          <cell r="B458" t="str">
            <v>VAR_fin</v>
          </cell>
          <cell r="C458" t="str">
            <v>ITOT-SWHELCH</v>
          </cell>
          <cell r="H458">
            <v>6.4323694884763318</v>
          </cell>
          <cell r="I458">
            <v>7.0369745938286208</v>
          </cell>
          <cell r="J458">
            <v>13.08750000095614</v>
          </cell>
        </row>
        <row r="459">
          <cell r="A459" t="str">
            <v>ITOT-SWHDEM</v>
          </cell>
          <cell r="B459" t="str">
            <v>VAR_fin</v>
          </cell>
          <cell r="C459" t="str">
            <v>ITOT-SWHC</v>
          </cell>
          <cell r="H459">
            <v>2.0579685489189581</v>
          </cell>
          <cell r="I459">
            <v>5.9725636943004234</v>
          </cell>
          <cell r="J459">
            <v>7.0726970375244393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</v>
          </cell>
          <cell r="H460">
            <v>11.151633564238617</v>
          </cell>
          <cell r="I460">
            <v>11.145595090465083</v>
          </cell>
          <cell r="J460">
            <v>11.129515452450311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ITOT-SWHSOL</v>
          </cell>
          <cell r="H461">
            <v>3.3134361757503041E-2</v>
          </cell>
          <cell r="I461">
            <v>8.5421837169581918E-2</v>
          </cell>
          <cell r="J461">
            <v>8.5469231214336583E-2</v>
          </cell>
        </row>
        <row r="462">
          <cell r="A462" t="str">
            <v>D-RHNS_NKEV_GAS_ELC_CHP</v>
          </cell>
          <cell r="B462" t="str">
            <v>VAR_fout</v>
          </cell>
          <cell r="C462" t="str">
            <v>RHNS_ELC</v>
          </cell>
          <cell r="H462">
            <v>4.2030234323633579E-4</v>
          </cell>
          <cell r="I462">
            <v>3.3711866390271294E-4</v>
          </cell>
          <cell r="J462">
            <v>2.2316283442806498E-4</v>
          </cell>
        </row>
        <row r="463">
          <cell r="A463" t="str">
            <v>D-RHNS_NKEV_GAS_ELC_CHP</v>
          </cell>
          <cell r="B463" t="str">
            <v>VAR_fout</v>
          </cell>
          <cell r="C463" t="str">
            <v>ELC5</v>
          </cell>
          <cell r="H463">
            <v>1.4626827039123874E-4</v>
          </cell>
          <cell r="I463">
            <v>1.1452582332556818E-4</v>
          </cell>
          <cell r="J463">
            <v>7.1610091851098559E-5</v>
          </cell>
        </row>
        <row r="464">
          <cell r="A464" t="str">
            <v>D-RHNS_NKEV_GAS_ELC_CHP</v>
          </cell>
          <cell r="B464" t="str">
            <v>VAR_fin</v>
          </cell>
          <cell r="C464" t="str">
            <v>RHNS_NKEV_GAS_ELC_CHP</v>
          </cell>
          <cell r="H464">
            <v>5.6657061362757439E-4</v>
          </cell>
          <cell r="I464">
            <v>4.5164448722828079E-4</v>
          </cell>
          <cell r="J464">
            <v>2.9477292627916335E-4</v>
          </cell>
        </row>
        <row r="465">
          <cell r="A465" t="str">
            <v>RHNM-SHSTG-NGAHP</v>
          </cell>
          <cell r="B465" t="str">
            <v>VAR_fout</v>
          </cell>
          <cell r="C465" t="str">
            <v>RHNM-SHANGAH</v>
          </cell>
          <cell r="H465">
            <v>7.1995691904632647E-2</v>
          </cell>
          <cell r="I465">
            <v>8.8207817120316528E-2</v>
          </cell>
          <cell r="J465">
            <v>0.16430468239870047</v>
          </cell>
        </row>
        <row r="466">
          <cell r="A466" t="str">
            <v>RHNM-SHSTG-NGAHP</v>
          </cell>
          <cell r="B466" t="str">
            <v>VAR_fout</v>
          </cell>
          <cell r="C466" t="str">
            <v>AUX_RHNM-SHSTG-NGAHP_OUT</v>
          </cell>
          <cell r="H466">
            <v>7.20676875965372E-2</v>
          </cell>
          <cell r="I466">
            <v>8.8296024937436907E-2</v>
          </cell>
          <cell r="J466">
            <v>0.16446898708109933</v>
          </cell>
        </row>
        <row r="467">
          <cell r="A467" t="str">
            <v>RHNM-SHSTG-NGAHP</v>
          </cell>
          <cell r="B467" t="str">
            <v>VAR_fin</v>
          </cell>
          <cell r="C467" t="str">
            <v>RHNM-SHANGAH</v>
          </cell>
          <cell r="H467">
            <v>7.2000012179679579E-2</v>
          </cell>
          <cell r="I467">
            <v>8.8212536002026359E-2</v>
          </cell>
          <cell r="J467">
            <v>0.16430928909107317</v>
          </cell>
        </row>
        <row r="468">
          <cell r="A468" t="str">
            <v>RHNM-SHSTG-NGAHP</v>
          </cell>
          <cell r="B468" t="str">
            <v>VAR_ncap</v>
          </cell>
          <cell r="C468" t="str">
            <v>-</v>
          </cell>
          <cell r="H468">
            <v>1.0630255290502801E-2</v>
          </cell>
          <cell r="I468">
            <v>1.0708059916535799E-2</v>
          </cell>
          <cell r="J468">
            <v>2.1737920585351001E-2</v>
          </cell>
        </row>
        <row r="469">
          <cell r="A469" t="str">
            <v>RHNM-SHSTG-NGAHP</v>
          </cell>
          <cell r="B469" t="str">
            <v>VAR_cap</v>
          </cell>
          <cell r="C469" t="str">
            <v>-</v>
          </cell>
          <cell r="H469">
            <v>2.3091394418747923E-2</v>
          </cell>
          <cell r="I469">
            <v>2.7708078608776769E-2</v>
          </cell>
          <cell r="J469">
            <v>3.3995785137083401E-2</v>
          </cell>
        </row>
        <row r="470">
          <cell r="A470" t="str">
            <v>D-IBIO</v>
          </cell>
          <cell r="B470" t="str">
            <v>VAR_fout</v>
          </cell>
          <cell r="C470" t="str">
            <v>IBIO</v>
          </cell>
          <cell r="H470">
            <v>6.44921294692735</v>
          </cell>
          <cell r="I470">
            <v>6.4514920999044723</v>
          </cell>
          <cell r="J470">
            <v>10.765348805130699</v>
          </cell>
        </row>
        <row r="471">
          <cell r="A471" t="str">
            <v>D-IBIO</v>
          </cell>
          <cell r="B471" t="str">
            <v>VAR_fin</v>
          </cell>
          <cell r="C471" t="str">
            <v>BIO</v>
          </cell>
          <cell r="H471">
            <v>6.44921294692735</v>
          </cell>
          <cell r="I471">
            <v>6.4514920999044723</v>
          </cell>
          <cell r="J471">
            <v>10.765348805130699</v>
          </cell>
        </row>
        <row r="472">
          <cell r="A472" t="str">
            <v>D-RHES_KEV_WOD_ELC_CHP</v>
          </cell>
          <cell r="B472" t="str">
            <v>VAR_fout</v>
          </cell>
          <cell r="C472" t="str">
            <v>RHES_ELC</v>
          </cell>
          <cell r="H472">
            <v>6.7472921450791856E-5</v>
          </cell>
          <cell r="I472">
            <v>5.5092772065493752E-5</v>
          </cell>
          <cell r="J472">
            <v>2.9768189274164576E-5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ELC5</v>
          </cell>
          <cell r="H473">
            <v>5.4080571634283451E-5</v>
          </cell>
          <cell r="I473">
            <v>4.339492036641831E-5</v>
          </cell>
          <cell r="J473">
            <v>2.3741346283978561E-5</v>
          </cell>
        </row>
        <row r="474">
          <cell r="A474" t="str">
            <v>D-RHES_KEV_WOD_ELC_CHP</v>
          </cell>
          <cell r="B474" t="str">
            <v>VAR_fin</v>
          </cell>
          <cell r="C474" t="str">
            <v>RHES_KEV_WOD_ELC_CHP</v>
          </cell>
          <cell r="H474">
            <v>1.1925160304792392E-4</v>
          </cell>
          <cell r="I474">
            <v>9.6453987270472453E-5</v>
          </cell>
          <cell r="J474">
            <v>5.1631173884528291E-5</v>
          </cell>
        </row>
        <row r="475">
          <cell r="A475" t="str">
            <v>RHNS-SHLFOBR</v>
          </cell>
          <cell r="B475" t="str">
            <v>VAR_fout</v>
          </cell>
          <cell r="C475" t="str">
            <v>CO2_R</v>
          </cell>
          <cell r="H475">
            <v>7.6837053827609898</v>
          </cell>
          <cell r="I475">
            <v>8.3545643247596804</v>
          </cell>
        </row>
        <row r="476">
          <cell r="A476" t="str">
            <v>RHNS-SHLFOBR</v>
          </cell>
          <cell r="B476" t="str">
            <v>VAR_fout</v>
          </cell>
          <cell r="C476" t="str">
            <v>RHNS-SHLFO</v>
          </cell>
          <cell r="H476">
            <v>9.8992340101307613E-2</v>
          </cell>
          <cell r="I476">
            <v>0.10763845161139793</v>
          </cell>
        </row>
        <row r="477">
          <cell r="A477" t="str">
            <v>RHNS-SHLFOBR</v>
          </cell>
          <cell r="B477" t="str">
            <v>VAR_fin</v>
          </cell>
          <cell r="C477" t="str">
            <v>RLFO</v>
          </cell>
          <cell r="H477">
            <v>0.1042565180835955</v>
          </cell>
          <cell r="I477">
            <v>0.11335908174707846</v>
          </cell>
        </row>
        <row r="478">
          <cell r="A478" t="str">
            <v>RHNS-SHLFOBR</v>
          </cell>
          <cell r="B478" t="str">
            <v>VAR_ncap</v>
          </cell>
          <cell r="C478" t="str">
            <v>-</v>
          </cell>
        </row>
        <row r="479">
          <cell r="A479" t="str">
            <v>RHNS-SHLFOBR</v>
          </cell>
          <cell r="B479" t="str">
            <v>VAR_cap</v>
          </cell>
          <cell r="C479" t="str">
            <v>-</v>
          </cell>
          <cell r="H479">
            <v>4.427127409568133E-2</v>
          </cell>
          <cell r="I479">
            <v>7.8414228239995394E-3</v>
          </cell>
        </row>
        <row r="480">
          <cell r="A480" t="str">
            <v>D-SNGA</v>
          </cell>
          <cell r="B480" t="str">
            <v>VAR_fout</v>
          </cell>
          <cell r="C480" t="str">
            <v>CO2</v>
          </cell>
          <cell r="H480">
            <v>1603.4110466280499</v>
          </cell>
          <cell r="I480">
            <v>1753.25149811401</v>
          </cell>
          <cell r="J480">
            <v>1338.5882260256701</v>
          </cell>
        </row>
        <row r="481">
          <cell r="A481" t="str">
            <v>D-SNGA</v>
          </cell>
          <cell r="B481" t="str">
            <v>VAR_fout</v>
          </cell>
          <cell r="C481" t="str">
            <v>SNGA</v>
          </cell>
          <cell r="H481">
            <v>28.343985008356938</v>
          </cell>
          <cell r="I481">
            <v>30.987056006279808</v>
          </cell>
          <cell r="J481">
            <v>23.658270178739734</v>
          </cell>
        </row>
        <row r="482">
          <cell r="A482" t="str">
            <v>D-SNGA</v>
          </cell>
          <cell r="B482" t="str">
            <v>VAR_fin</v>
          </cell>
          <cell r="C482" t="str">
            <v>NGA</v>
          </cell>
          <cell r="H482">
            <v>28.429273876383814</v>
          </cell>
          <cell r="I482">
            <v>31.086019470106557</v>
          </cell>
          <cell r="J482">
            <v>23.733833794781408</v>
          </cell>
        </row>
        <row r="483">
          <cell r="A483" t="str">
            <v>D-SNGA</v>
          </cell>
          <cell r="B483" t="str">
            <v>VAR_fin</v>
          </cell>
          <cell r="C483" t="str">
            <v>BNGA</v>
          </cell>
          <cell r="H483">
            <v>5.2610307189254555E-3</v>
          </cell>
          <cell r="I483">
            <v>3.0048205810452141E-5</v>
          </cell>
          <cell r="J483">
            <v>1.7581396941791407E-5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H484">
            <v>8.2610803206283794E-8</v>
          </cell>
          <cell r="I484">
            <v>1.23417901438315E-7</v>
          </cell>
          <cell r="J484">
            <v>0.12352332388255401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H485">
            <v>2.2350524304825683</v>
          </cell>
          <cell r="I485">
            <v>2.2350525539004695</v>
          </cell>
          <cell r="J485">
            <v>1.244414178646744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H486">
            <v>0.73225784740479061</v>
          </cell>
          <cell r="I486">
            <v>0.73021312850831122</v>
          </cell>
          <cell r="J486">
            <v>0.72615766512819235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H487">
            <v>0.73225784740479061</v>
          </cell>
          <cell r="I487">
            <v>0.73021312850831122</v>
          </cell>
          <cell r="J487">
            <v>0.72615766512819235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H488">
            <v>6.126527140731902</v>
          </cell>
          <cell r="I488">
            <v>5.807781203627024</v>
          </cell>
          <cell r="J488">
            <v>5.9037558025983978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H489">
            <v>10.296684270137655</v>
          </cell>
          <cell r="I489">
            <v>9.733711514458701</v>
          </cell>
          <cell r="J489">
            <v>9.8395930043306574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H490">
            <v>6.126527140731902</v>
          </cell>
          <cell r="I490">
            <v>5.807781203627024</v>
          </cell>
          <cell r="J490">
            <v>5.9037558025983978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H491">
            <v>0.23561470930752099</v>
          </cell>
          <cell r="I491">
            <v>8.4693433665978105E-2</v>
          </cell>
          <cell r="J491">
            <v>0.176674586586266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H492">
            <v>0.33717889345140845</v>
          </cell>
          <cell r="I492">
            <v>0.32030751714158545</v>
          </cell>
          <cell r="J492">
            <v>0.33780210276037398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H493">
            <v>2.2155850308682719</v>
          </cell>
          <cell r="I493">
            <v>2.9106812335392487</v>
          </cell>
          <cell r="J493">
            <v>3.8089182837117983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H494">
            <v>6.2956206206503081E-3</v>
          </cell>
          <cell r="I494">
            <v>7.2752180173144693E-2</v>
          </cell>
          <cell r="J494">
            <v>0.10755341158517857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H495">
            <v>2.2218775437243279</v>
          </cell>
          <cell r="I495">
            <v>2.9834302576503382</v>
          </cell>
          <cell r="J495">
            <v>3.9164685350667554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H496">
            <v>7.3404709214928889E-3</v>
          </cell>
          <cell r="I496">
            <v>2.8537012207048981E-3</v>
          </cell>
          <cell r="J496">
            <v>2.7331467049584814E-3</v>
          </cell>
        </row>
        <row r="497">
          <cell r="A497" t="str">
            <v>RHEM-SHSTG-SOL</v>
          </cell>
          <cell r="B497" t="str">
            <v>VAR_fout</v>
          </cell>
          <cell r="C497" t="str">
            <v>AUX_RHEM-SHSTG-SOL_OUT</v>
          </cell>
          <cell r="H497">
            <v>7.3478113924143884E-3</v>
          </cell>
          <cell r="I497">
            <v>2.8565549219256004E-3</v>
          </cell>
          <cell r="J497">
            <v>2.735879851663443E-3</v>
          </cell>
        </row>
        <row r="498">
          <cell r="A498" t="str">
            <v>RHEM-SHSTG-SOL</v>
          </cell>
          <cell r="B498" t="str">
            <v>VAR_fin</v>
          </cell>
          <cell r="C498" t="str">
            <v>RHEM-SHASOL</v>
          </cell>
          <cell r="H498">
            <v>7.3413135213974004E-3</v>
          </cell>
          <cell r="I498">
            <v>2.8548290695239128E-3</v>
          </cell>
          <cell r="J498">
            <v>2.7343434233315141E-3</v>
          </cell>
        </row>
        <row r="499">
          <cell r="A499" t="str">
            <v>RHEM-SHSTG-SOL</v>
          </cell>
          <cell r="B499" t="str">
            <v>VAR_ncap</v>
          </cell>
          <cell r="C499" t="str">
            <v>-</v>
          </cell>
          <cell r="H499">
            <v>2.6961875512327399E-5</v>
          </cell>
          <cell r="I499">
            <v>4.34026260856947E-4</v>
          </cell>
          <cell r="J499">
            <v>1.49494429704528E-4</v>
          </cell>
        </row>
        <row r="500">
          <cell r="A500" t="str">
            <v>RHEM-SHSTG-SOL</v>
          </cell>
          <cell r="B500" t="str">
            <v>VAR_cap</v>
          </cell>
          <cell r="C500" t="str">
            <v>-</v>
          </cell>
          <cell r="H500">
            <v>4.2041977505235303E-3</v>
          </cell>
          <cell r="I500">
            <v>4.6102116210598802E-4</v>
          </cell>
          <cell r="J500">
            <v>4.75886566582749E-4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ITOT-ELS</v>
          </cell>
          <cell r="J501">
            <v>3.9606932392105755E-6</v>
          </cell>
        </row>
        <row r="502">
          <cell r="A502" t="str">
            <v>ITOT-SWHCONBR10</v>
          </cell>
          <cell r="B502" t="str">
            <v>VAR_fout</v>
          </cell>
          <cell r="C502" t="str">
            <v>ITOT-SWHC</v>
          </cell>
          <cell r="J502">
            <v>3.0599966553767358E-5</v>
          </cell>
        </row>
        <row r="503">
          <cell r="A503" t="str">
            <v>ITOT-SWHCONBR10</v>
          </cell>
          <cell r="B503" t="str">
            <v>VAR_fin</v>
          </cell>
          <cell r="C503" t="str">
            <v>CON</v>
          </cell>
          <cell r="J503">
            <v>3.5569022875871829E-5</v>
          </cell>
        </row>
        <row r="504">
          <cell r="A504" t="str">
            <v>ITOT-SWHCONBR10</v>
          </cell>
          <cell r="B504" t="str">
            <v>VAR_ncap</v>
          </cell>
          <cell r="C504" t="str">
            <v>-</v>
          </cell>
          <cell r="J504">
            <v>1.62400504739225E-6</v>
          </cell>
        </row>
        <row r="505">
          <cell r="A505" t="str">
            <v>ITOT-SWHCONBR10</v>
          </cell>
          <cell r="B505" t="str">
            <v>VAR_cap</v>
          </cell>
          <cell r="C505" t="str">
            <v>-</v>
          </cell>
          <cell r="J505">
            <v>1.62400504739225E-6</v>
          </cell>
        </row>
        <row r="506">
          <cell r="A506" t="str">
            <v>SCOM-SHSTG</v>
          </cell>
          <cell r="B506" t="str">
            <v>VAR_fout</v>
          </cell>
          <cell r="C506" t="str">
            <v>AUX_SCOM-SHSTG_OUT</v>
          </cell>
          <cell r="H506">
            <v>1.1011238494052374E-6</v>
          </cell>
          <cell r="I506">
            <v>5.6911297533325844E-6</v>
          </cell>
          <cell r="J506">
            <v>3.3854939396392594E-4</v>
          </cell>
        </row>
        <row r="507">
          <cell r="A507" t="str">
            <v>SCOM-SHSTG</v>
          </cell>
          <cell r="B507" t="str">
            <v>VAR_fout</v>
          </cell>
          <cell r="C507" t="str">
            <v>SCOM-SHD</v>
          </cell>
          <cell r="H507">
            <v>1.1023486812733179E-6</v>
          </cell>
          <cell r="I507">
            <v>5.6911297533325801E-6</v>
          </cell>
          <cell r="J507">
            <v>3.3854939396392594E-4</v>
          </cell>
        </row>
        <row r="508">
          <cell r="A508" t="str">
            <v>SCOM-SHSTG</v>
          </cell>
          <cell r="B508" t="str">
            <v>VAR_fin</v>
          </cell>
          <cell r="C508" t="str">
            <v>AUX_SCOM-SHSTG_IN</v>
          </cell>
          <cell r="H508">
            <v>5.9632577652458472E-6</v>
          </cell>
          <cell r="I508">
            <v>8.0571542105831858E-6</v>
          </cell>
          <cell r="J508">
            <v>3.4196766681788003E-4</v>
          </cell>
        </row>
        <row r="509">
          <cell r="A509" t="str">
            <v>SCOM-SHSTG</v>
          </cell>
          <cell r="B509" t="str">
            <v>VAR_fin</v>
          </cell>
          <cell r="C509" t="str">
            <v>SCOM-SHD</v>
          </cell>
          <cell r="H509">
            <v>5.9632577652458472E-6</v>
          </cell>
          <cell r="I509">
            <v>8.0571542105831858E-6</v>
          </cell>
          <cell r="J509">
            <v>3.4196766681788003E-4</v>
          </cell>
        </row>
        <row r="510">
          <cell r="A510" t="str">
            <v>SCOM-SHSTG</v>
          </cell>
          <cell r="B510" t="str">
            <v>VAR_ncap</v>
          </cell>
          <cell r="C510" t="str">
            <v>-</v>
          </cell>
          <cell r="H510">
            <v>1.703222109924E-5</v>
          </cell>
          <cell r="I510">
            <v>5.68047376028141E-5</v>
          </cell>
          <cell r="J510">
            <v>6.7851670616742704E-5</v>
          </cell>
        </row>
        <row r="511">
          <cell r="A511" t="str">
            <v>SCOM-SHSTG</v>
          </cell>
          <cell r="B511" t="str">
            <v>VAR_cap</v>
          </cell>
          <cell r="C511" t="str">
            <v>-</v>
          </cell>
          <cell r="H511">
            <v>1.3409514081821073E-4</v>
          </cell>
          <cell r="I511">
            <v>1.1450687646953352E-4</v>
          </cell>
          <cell r="J511">
            <v>1.3753924879646761E-4</v>
          </cell>
        </row>
        <row r="512">
          <cell r="A512" t="str">
            <v>D-RNGA</v>
          </cell>
          <cell r="B512" t="str">
            <v>VAR_fout</v>
          </cell>
          <cell r="C512" t="str">
            <v>CO2</v>
          </cell>
          <cell r="H512">
            <v>2390.47610621268</v>
          </cell>
          <cell r="I512">
            <v>2649.6191941397401</v>
          </cell>
          <cell r="J512">
            <v>2188.5904279094002</v>
          </cell>
        </row>
        <row r="513">
          <cell r="A513" t="str">
            <v>D-RNGA</v>
          </cell>
          <cell r="B513" t="str">
            <v>VAR_fout</v>
          </cell>
          <cell r="C513" t="str">
            <v>RNGA</v>
          </cell>
          <cell r="H513">
            <v>42.254761474607271</v>
          </cell>
          <cell r="I513">
            <v>46.829491455211368</v>
          </cell>
          <cell r="J513">
            <v>38.681240525193623</v>
          </cell>
        </row>
        <row r="514">
          <cell r="A514" t="str">
            <v>D-RNGA</v>
          </cell>
          <cell r="B514" t="str">
            <v>VAR_fin</v>
          </cell>
          <cell r="C514" t="str">
            <v>NGA</v>
          </cell>
          <cell r="H514">
            <v>42.384328124338325</v>
          </cell>
          <cell r="I514">
            <v>46.979063725881851</v>
          </cell>
          <cell r="J514">
            <v>38.804794821088599</v>
          </cell>
        </row>
        <row r="515">
          <cell r="A515" t="str">
            <v>D-RNGA</v>
          </cell>
          <cell r="B515" t="str">
            <v>VAR_fin</v>
          </cell>
          <cell r="C515" t="str">
            <v>BNGA</v>
          </cell>
          <cell r="H515">
            <v>5.4212389646512938E-3</v>
          </cell>
          <cell r="I515">
            <v>3.0140031308943318E-5</v>
          </cell>
          <cell r="J515">
            <v>1.7552777375559114E-5</v>
          </cell>
        </row>
        <row r="516">
          <cell r="A516" t="str">
            <v>D-RNGA</v>
          </cell>
          <cell r="B516" t="str">
            <v>VAR_ncap</v>
          </cell>
          <cell r="C516" t="str">
            <v>-</v>
          </cell>
          <cell r="H516">
            <v>4.44185285689899E-8</v>
          </cell>
          <cell r="I516">
            <v>6.9307327827129296E-8</v>
          </cell>
          <cell r="J516">
            <v>0.43996856660324501</v>
          </cell>
        </row>
        <row r="517">
          <cell r="A517" t="str">
            <v>D-RNGA</v>
          </cell>
          <cell r="B517" t="str">
            <v>VAR_cap</v>
          </cell>
          <cell r="C517" t="str">
            <v>-</v>
          </cell>
          <cell r="H517">
            <v>3.0972401655988042</v>
          </cell>
          <cell r="I517">
            <v>3.0972402349061317</v>
          </cell>
          <cell r="J517">
            <v>1.9932510421496761</v>
          </cell>
        </row>
        <row r="518">
          <cell r="A518" t="str">
            <v>RHNS-SHLTHCHPNGA</v>
          </cell>
          <cell r="B518" t="str">
            <v>VAR_fout</v>
          </cell>
          <cell r="C518" t="str">
            <v>RHNS-SHLTHC-NGA</v>
          </cell>
        </row>
        <row r="519">
          <cell r="A519" t="str">
            <v>RHNS-SHLTHCHPNGA</v>
          </cell>
          <cell r="B519" t="str">
            <v>VAR_fin</v>
          </cell>
          <cell r="C519" t="str">
            <v>RHNSLTHCHPC</v>
          </cell>
        </row>
        <row r="520">
          <cell r="A520" t="str">
            <v>RHNS-SHLTHCHPNGA</v>
          </cell>
          <cell r="B520" t="str">
            <v>VAR_fin</v>
          </cell>
          <cell r="C520" t="str">
            <v>RHNS_LTH_CHPNGA_ON</v>
          </cell>
        </row>
        <row r="521">
          <cell r="A521" t="str">
            <v>RHNS-SHLTHCHPNGA</v>
          </cell>
          <cell r="B521" t="str">
            <v>VAR_ncap</v>
          </cell>
          <cell r="C521" t="str">
            <v>-</v>
          </cell>
          <cell r="H521">
            <v>5.6329174736497497E-5</v>
          </cell>
          <cell r="I521">
            <v>3.4881434465170499E-5</v>
          </cell>
          <cell r="J521">
            <v>2.1712372859612599E-5</v>
          </cell>
        </row>
        <row r="522">
          <cell r="A522" t="str">
            <v>RHNS-SHLTHCHPNGA</v>
          </cell>
          <cell r="B522" t="str">
            <v>VAR_cap</v>
          </cell>
          <cell r="C522" t="str">
            <v>-</v>
          </cell>
          <cell r="H522">
            <v>8.8611425773861015E-5</v>
          </cell>
          <cell r="I522">
            <v>6.4759555923404012E-5</v>
          </cell>
          <cell r="J522">
            <v>3.5297064052029405E-5</v>
          </cell>
        </row>
        <row r="523">
          <cell r="A523" t="str">
            <v>D-SCOM_KEV_BIO_ELC_CHP</v>
          </cell>
          <cell r="B523" t="str">
            <v>VAR_fout</v>
          </cell>
          <cell r="C523" t="str">
            <v>ELC5</v>
          </cell>
          <cell r="H523">
            <v>2.2366292596516827E-4</v>
          </cell>
          <cell r="I523">
            <v>1.702792992950153E-4</v>
          </cell>
          <cell r="J523">
            <v>1.0028193603993867E-4</v>
          </cell>
        </row>
        <row r="524">
          <cell r="A524" t="str">
            <v>D-SCOM_KEV_BIO_ELC_CHP</v>
          </cell>
          <cell r="B524" t="str">
            <v>VAR_fout</v>
          </cell>
          <cell r="C524" t="str">
            <v>SCOM_ELC</v>
          </cell>
          <cell r="H524">
            <v>1.1057179551355902</v>
          </cell>
          <cell r="I524">
            <v>1.1057721728729359</v>
          </cell>
          <cell r="J524">
            <v>1.1058421410149464</v>
          </cell>
        </row>
        <row r="525">
          <cell r="A525" t="str">
            <v>D-SCOM_KEV_BIO_ELC_CHP</v>
          </cell>
          <cell r="B525" t="str">
            <v>VAR_fin</v>
          </cell>
          <cell r="C525" t="str">
            <v>SCOM_KEV_BIO_ELC_CHP</v>
          </cell>
          <cell r="H525">
            <v>1.1059391453121377</v>
          </cell>
          <cell r="I525">
            <v>1.1059391134417496</v>
          </cell>
          <cell r="J525">
            <v>1.10593913841544</v>
          </cell>
        </row>
        <row r="526">
          <cell r="A526" t="str">
            <v>RHES-SHLTHCHPWOD</v>
          </cell>
          <cell r="B526" t="str">
            <v>VAR_ncap</v>
          </cell>
          <cell r="C526" t="str">
            <v>-</v>
          </cell>
          <cell r="H526">
            <v>1.7146203437089401E-5</v>
          </cell>
          <cell r="I526">
            <v>9.3017658702241492E-6</v>
          </cell>
          <cell r="J526">
            <v>4.8276717606514196E-6</v>
          </cell>
        </row>
        <row r="527">
          <cell r="A527" t="str">
            <v>RHES-SHLTHCHPWOD</v>
          </cell>
          <cell r="B527" t="str">
            <v>VAR_cap</v>
          </cell>
          <cell r="C527" t="str">
            <v>-</v>
          </cell>
          <cell r="H527">
            <v>2.299772606441037E-5</v>
          </cell>
          <cell r="I527">
            <v>1.7690257231923501E-5</v>
          </cell>
          <cell r="J527">
            <v>8.3433232219006024E-6</v>
          </cell>
        </row>
        <row r="528">
          <cell r="A528" t="str">
            <v>RHES-SHSTG-NGAHP</v>
          </cell>
          <cell r="B528" t="str">
            <v>VAR_fout</v>
          </cell>
          <cell r="C528" t="str">
            <v>RHES-SHANGAH</v>
          </cell>
          <cell r="H528">
            <v>0.46801991837547541</v>
          </cell>
          <cell r="I528">
            <v>0.57640825729673051</v>
          </cell>
          <cell r="J528">
            <v>0.80639086109685831</v>
          </cell>
        </row>
        <row r="529">
          <cell r="A529" t="str">
            <v>RHES-SHSTG-NGAHP</v>
          </cell>
          <cell r="B529" t="str">
            <v>VAR_fout</v>
          </cell>
          <cell r="C529" t="str">
            <v>AUX_RHES-SHSTG-NGAHP_OUT</v>
          </cell>
          <cell r="H529">
            <v>0.46848793829385077</v>
          </cell>
          <cell r="I529">
            <v>0.57698466555402761</v>
          </cell>
          <cell r="J529">
            <v>0.80719725195795566</v>
          </cell>
        </row>
        <row r="530">
          <cell r="A530" t="str">
            <v>RHES-SHSTG-NGAHP</v>
          </cell>
          <cell r="B530" t="str">
            <v>VAR_fin</v>
          </cell>
          <cell r="C530" t="str">
            <v>RHES-SHANGAH</v>
          </cell>
          <cell r="H530">
            <v>0.46802473674287648</v>
          </cell>
          <cell r="I530">
            <v>0.57641243165054024</v>
          </cell>
          <cell r="J530">
            <v>0.80639481395953971</v>
          </cell>
        </row>
        <row r="531">
          <cell r="A531" t="str">
            <v>RHES-SHSTG-NGAHP</v>
          </cell>
          <cell r="B531" t="str">
            <v>VAR_ncap</v>
          </cell>
          <cell r="C531" t="str">
            <v>-</v>
          </cell>
          <cell r="H531">
            <v>1.7870575258604301E-2</v>
          </cell>
          <cell r="I531">
            <v>4.5008000304252303E-2</v>
          </cell>
          <cell r="J531">
            <v>7.0275771362019401E-2</v>
          </cell>
        </row>
        <row r="532">
          <cell r="A532" t="str">
            <v>RHES-SHSTG-NGAHP</v>
          </cell>
          <cell r="B532" t="str">
            <v>VAR_cap</v>
          </cell>
          <cell r="C532" t="str">
            <v>-</v>
          </cell>
          <cell r="H532">
            <v>7.3864588110313101E-2</v>
          </cell>
          <cell r="I532">
            <v>8.6573779297177314E-2</v>
          </cell>
          <cell r="J532">
            <v>0.11049273338992195</v>
          </cell>
        </row>
        <row r="533">
          <cell r="A533" t="str">
            <v>D-RHNS_SOLELC</v>
          </cell>
          <cell r="B533" t="str">
            <v>VAR_fout</v>
          </cell>
          <cell r="C533" t="str">
            <v>RHNS_ELC</v>
          </cell>
          <cell r="H533">
            <v>2.2952658143006541E-4</v>
          </cell>
          <cell r="I533">
            <v>2.6146420273295427E-4</v>
          </cell>
          <cell r="J533">
            <v>3.1268653798333877E-4</v>
          </cell>
        </row>
        <row r="534">
          <cell r="A534" t="str">
            <v>D-RHNS_SOLELC</v>
          </cell>
          <cell r="B534" t="str">
            <v>VAR_fout</v>
          </cell>
          <cell r="C534" t="str">
            <v>ELC5</v>
          </cell>
          <cell r="H534">
            <v>6.7502026536397434E-5</v>
          </cell>
          <cell r="I534">
            <v>6.140226193753978E-5</v>
          </cell>
          <cell r="J534">
            <v>4.6137590457819E-5</v>
          </cell>
        </row>
        <row r="535">
          <cell r="A535" t="str">
            <v>D-RHNS_SOLELC</v>
          </cell>
          <cell r="B535" t="str">
            <v>VAR_fin</v>
          </cell>
          <cell r="C535" t="str">
            <v>RHNS_SOL_ELC</v>
          </cell>
          <cell r="H535">
            <v>2.9705093791724781E-4</v>
          </cell>
          <cell r="I535">
            <v>3.2290126575511735E-4</v>
          </cell>
          <cell r="J535">
            <v>3.5888681850940998E-4</v>
          </cell>
        </row>
        <row r="536">
          <cell r="A536" t="str">
            <v>D-IHFO</v>
          </cell>
          <cell r="B536" t="str">
            <v>VAR_fout</v>
          </cell>
          <cell r="C536" t="str">
            <v>CO2</v>
          </cell>
          <cell r="H536">
            <v>1.8191489897647701E-2</v>
          </cell>
          <cell r="I536">
            <v>1.2031087040281999E-2</v>
          </cell>
        </row>
        <row r="537">
          <cell r="A537" t="str">
            <v>D-IHFO</v>
          </cell>
          <cell r="B537" t="str">
            <v>VAR_fout</v>
          </cell>
          <cell r="C537" t="str">
            <v>IHFO</v>
          </cell>
          <cell r="H537">
            <v>2.3230741319582002E-4</v>
          </cell>
          <cell r="I537">
            <v>1.5363836189267077E-4</v>
          </cell>
        </row>
        <row r="538">
          <cell r="A538" t="str">
            <v>D-IHFO</v>
          </cell>
          <cell r="B538" t="str">
            <v>VAR_fin</v>
          </cell>
          <cell r="C538" t="str">
            <v>HFO</v>
          </cell>
          <cell r="H538">
            <v>2.3625311555386654E-4</v>
          </cell>
          <cell r="I538">
            <v>1.5624788364002602E-4</v>
          </cell>
        </row>
        <row r="539">
          <cell r="A539" t="str">
            <v>RHEM-SHCONBR</v>
          </cell>
          <cell r="B539" t="str">
            <v>VAR_fout</v>
          </cell>
          <cell r="C539" t="str">
            <v>RHEM-SHCON</v>
          </cell>
          <cell r="H539">
            <v>4.768310100636937E-5</v>
          </cell>
          <cell r="I539">
            <v>4.8554572153036452E-5</v>
          </cell>
          <cell r="J539">
            <v>5.8774941313440386E-5</v>
          </cell>
        </row>
        <row r="540">
          <cell r="A540" t="str">
            <v>RHEM-SHCONBR</v>
          </cell>
          <cell r="B540" t="str">
            <v>VAR_fin</v>
          </cell>
          <cell r="C540" t="str">
            <v>CON</v>
          </cell>
          <cell r="H540">
            <v>4.768310100636937E-5</v>
          </cell>
          <cell r="I540">
            <v>4.8554572153036452E-5</v>
          </cell>
          <cell r="J540">
            <v>5.8774941313440386E-5</v>
          </cell>
        </row>
        <row r="541">
          <cell r="A541" t="str">
            <v>RHEM-SHCONBR</v>
          </cell>
          <cell r="B541" t="str">
            <v>VAR_ncap</v>
          </cell>
          <cell r="C541" t="str">
            <v>-</v>
          </cell>
          <cell r="H541">
            <v>1.8816383524475101E-6</v>
          </cell>
          <cell r="I541">
            <v>2.03747957152218E-7</v>
          </cell>
          <cell r="J541">
            <v>7.8188056511068497E-7</v>
          </cell>
        </row>
        <row r="542">
          <cell r="A542" t="str">
            <v>RHEM-SHCONBR</v>
          </cell>
          <cell r="B542" t="str">
            <v>VAR_cap</v>
          </cell>
          <cell r="C542" t="str">
            <v>-</v>
          </cell>
          <cell r="H542">
            <v>2.6932051568243701E-6</v>
          </cell>
          <cell r="I542">
            <v>2.8969531139765799E-6</v>
          </cell>
          <cell r="J542">
            <v>3.6788336790872699E-6</v>
          </cell>
        </row>
        <row r="543">
          <cell r="A543" t="str">
            <v>RHEM-SHSOLBR</v>
          </cell>
          <cell r="B543" t="str">
            <v>VAR_fout</v>
          </cell>
          <cell r="C543" t="str">
            <v>RHEM-SHASOL</v>
          </cell>
          <cell r="H543">
            <v>1.2863771947148198E-2</v>
          </cell>
          <cell r="I543">
            <v>1.3457900626908055E-2</v>
          </cell>
          <cell r="J543">
            <v>1.3906748154869582E-2</v>
          </cell>
        </row>
        <row r="544">
          <cell r="A544" t="str">
            <v>RHEM-SHSOLBR</v>
          </cell>
          <cell r="B544" t="str">
            <v>VAR_fin</v>
          </cell>
          <cell r="C544" t="str">
            <v>SOL</v>
          </cell>
          <cell r="H544">
            <v>1.2863771947148198E-2</v>
          </cell>
          <cell r="I544">
            <v>1.3457900626908055E-2</v>
          </cell>
          <cell r="J544">
            <v>1.3906748154869582E-2</v>
          </cell>
        </row>
        <row r="545">
          <cell r="A545" t="str">
            <v>RHEM-SHSOLBR</v>
          </cell>
          <cell r="B545" t="str">
            <v>VAR_ncap</v>
          </cell>
          <cell r="C545" t="str">
            <v>-</v>
          </cell>
          <cell r="H545">
            <v>1.2209268486760801E-7</v>
          </cell>
          <cell r="I545">
            <v>1.9603777493125002E-3</v>
          </cell>
          <cell r="J545">
            <v>6.0042877491360796E-4</v>
          </cell>
        </row>
        <row r="546">
          <cell r="A546" t="str">
            <v>RHEM-SHSOLBR</v>
          </cell>
          <cell r="B546" t="str">
            <v>VAR_cap</v>
          </cell>
          <cell r="C546" t="str">
            <v>-</v>
          </cell>
          <cell r="H546">
            <v>1.7867699118672892E-2</v>
          </cell>
          <cell r="I546">
            <v>1.9604638159716179E-3</v>
          </cell>
          <cell r="J546">
            <v>2.0231615226042792E-3</v>
          </cell>
        </row>
        <row r="547">
          <cell r="A547" t="str">
            <v>SCOM-SHH2BR</v>
          </cell>
          <cell r="B547" t="str">
            <v>VAR_ncap</v>
          </cell>
          <cell r="C547" t="str">
            <v>-</v>
          </cell>
          <cell r="H547">
            <v>0.59902151461388298</v>
          </cell>
          <cell r="I547">
            <v>1.32402063564146E-4</v>
          </cell>
          <cell r="J547">
            <v>0.65233575251295095</v>
          </cell>
        </row>
        <row r="548">
          <cell r="A548" t="str">
            <v>SCOM-SHH2BR</v>
          </cell>
          <cell r="B548" t="str">
            <v>VAR_cap</v>
          </cell>
          <cell r="C548" t="str">
            <v>-</v>
          </cell>
          <cell r="H548">
            <v>0.59902146954729574</v>
          </cell>
          <cell r="I548">
            <v>0.59915376895377226</v>
          </cell>
          <cell r="J548">
            <v>0.90581458163773798</v>
          </cell>
        </row>
        <row r="549">
          <cell r="A549" t="str">
            <v>ITOT-SWHCONBR1</v>
          </cell>
          <cell r="B549" t="str">
            <v>VAR_fout</v>
          </cell>
          <cell r="C549" t="str">
            <v>ITOT-ELS</v>
          </cell>
          <cell r="H549">
            <v>0.43276213031440536</v>
          </cell>
          <cell r="I549">
            <v>0.97004212639325293</v>
          </cell>
          <cell r="J549">
            <v>0.97004554921028829</v>
          </cell>
        </row>
        <row r="550">
          <cell r="A550" t="str">
            <v>ITOT-SWHCONBR1</v>
          </cell>
          <cell r="B550" t="str">
            <v>VAR_fout</v>
          </cell>
          <cell r="C550" t="str">
            <v>ITOT-SWHC</v>
          </cell>
          <cell r="H550">
            <v>2.057286521872959</v>
          </cell>
          <cell r="I550">
            <v>4.6114353647995143</v>
          </cell>
          <cell r="J550">
            <v>4.6114516363604006</v>
          </cell>
        </row>
        <row r="551">
          <cell r="A551" t="str">
            <v>ITOT-SWHCONBR1</v>
          </cell>
          <cell r="B551" t="str">
            <v>VAR_fin</v>
          </cell>
          <cell r="C551" t="str">
            <v>CON</v>
          </cell>
          <cell r="H551">
            <v>2.4900486521873679</v>
          </cell>
          <cell r="I551">
            <v>5.5814774911927652</v>
          </cell>
          <cell r="J551">
            <v>5.5814971855706883</v>
          </cell>
        </row>
        <row r="552">
          <cell r="A552" t="str">
            <v>ITOT-SWHCONBR1</v>
          </cell>
          <cell r="B552" t="str">
            <v>VAR_ncap</v>
          </cell>
          <cell r="C552" t="str">
            <v>-</v>
          </cell>
          <cell r="H552">
            <v>8.4134819164166E-2</v>
          </cell>
          <cell r="I552">
            <v>0.21940331216297801</v>
          </cell>
          <cell r="J552">
            <v>0.108721430101901</v>
          </cell>
        </row>
        <row r="553">
          <cell r="A553" t="str">
            <v>ITOT-SWHCONBR1</v>
          </cell>
          <cell r="B553" t="str">
            <v>VAR_cap</v>
          </cell>
          <cell r="C553" t="str">
            <v>-</v>
          </cell>
          <cell r="H553">
            <v>0.13541765720523399</v>
          </cell>
          <cell r="I553">
            <v>0.30353822939754299</v>
          </cell>
          <cell r="J553">
            <v>0.30353834748613201</v>
          </cell>
        </row>
        <row r="554">
          <cell r="A554" t="str">
            <v>SCOM-SHLTHCHPWOD</v>
          </cell>
          <cell r="B554" t="str">
            <v>VAR_ncap</v>
          </cell>
          <cell r="C554" t="str">
            <v>-</v>
          </cell>
          <cell r="H554">
            <v>3.3294556399570701E-5</v>
          </cell>
          <cell r="I554">
            <v>2.05925349157062E-5</v>
          </cell>
          <cell r="J554">
            <v>7.4305197616844198E-6</v>
          </cell>
        </row>
        <row r="555">
          <cell r="A555" t="str">
            <v>SCOM-SHLTHCHPWOD</v>
          </cell>
          <cell r="B555" t="str">
            <v>VAR_cap</v>
          </cell>
          <cell r="C555" t="str">
            <v>-</v>
          </cell>
          <cell r="H555">
            <v>4.1990831956177502E-5</v>
          </cell>
          <cell r="I555">
            <v>3.2786056426283399E-5</v>
          </cell>
          <cell r="J555">
            <v>1.3329009850581197E-5</v>
          </cell>
        </row>
        <row r="556">
          <cell r="A556" t="str">
            <v>SCOM-SHSTG-NGAHP</v>
          </cell>
          <cell r="B556" t="str">
            <v>VAR_fout</v>
          </cell>
          <cell r="C556" t="str">
            <v>SCOM-SHANGAH</v>
          </cell>
          <cell r="H556">
            <v>2.0399004696862729E-6</v>
          </cell>
          <cell r="I556">
            <v>3.2949905561901892E-6</v>
          </cell>
          <cell r="J556">
            <v>6.0747908044125825E-7</v>
          </cell>
        </row>
        <row r="557">
          <cell r="A557" t="str">
            <v>SCOM-SHSTG-NGAHP</v>
          </cell>
          <cell r="B557" t="str">
            <v>VAR_fin</v>
          </cell>
          <cell r="C557" t="str">
            <v>SCOM-SHANGAH</v>
          </cell>
          <cell r="I557">
            <v>2.1224879703845447E-6</v>
          </cell>
        </row>
        <row r="558">
          <cell r="A558" t="str">
            <v>SCOM-SHSTG-NGAHP</v>
          </cell>
          <cell r="B558" t="str">
            <v>VAR_ncap</v>
          </cell>
          <cell r="C558" t="str">
            <v>-</v>
          </cell>
          <cell r="H558">
            <v>2.6134225076644101E-2</v>
          </cell>
          <cell r="I558">
            <v>5.6979870205384801E-2</v>
          </cell>
          <cell r="J558">
            <v>0.106507688518056</v>
          </cell>
        </row>
        <row r="559">
          <cell r="A559" t="str">
            <v>SCOM-SHSTG-NGAHP</v>
          </cell>
          <cell r="B559" t="str">
            <v>VAR_cap</v>
          </cell>
          <cell r="C559" t="str">
            <v>-</v>
          </cell>
          <cell r="H559">
            <v>8.8940890483409238E-2</v>
          </cell>
          <cell r="I559">
            <v>0.11016080957409644</v>
          </cell>
          <cell r="J559">
            <v>0.15890440150618632</v>
          </cell>
        </row>
        <row r="560">
          <cell r="A560" t="str">
            <v>ITOT-SWHCONBR2</v>
          </cell>
          <cell r="B560" t="str">
            <v>VAR_fout</v>
          </cell>
          <cell r="C560" t="str">
            <v>ITOT-ELS</v>
          </cell>
          <cell r="H560">
            <v>1.8546820631975747E-4</v>
          </cell>
          <cell r="I560">
            <v>0.88014576369499542</v>
          </cell>
          <cell r="J560">
            <v>0.88015025871914077</v>
          </cell>
        </row>
        <row r="561">
          <cell r="A561" t="str">
            <v>ITOT-SWHCONBR2</v>
          </cell>
          <cell r="B561" t="str">
            <v>VAR_fout</v>
          </cell>
          <cell r="C561" t="str">
            <v>ITOT-SWHC</v>
          </cell>
          <cell r="H561">
            <v>2.8669835366695358E-4</v>
          </cell>
          <cell r="I561">
            <v>1.3605369159782432</v>
          </cell>
          <cell r="J561">
            <v>1.3605438644253502</v>
          </cell>
        </row>
        <row r="562">
          <cell r="A562" t="str">
            <v>ITOT-SWHCONBR2</v>
          </cell>
          <cell r="B562" t="str">
            <v>VAR_fin</v>
          </cell>
          <cell r="C562" t="str">
            <v>CON</v>
          </cell>
          <cell r="H562">
            <v>4.7216655998671086E-4</v>
          </cell>
          <cell r="I562">
            <v>2.24068267967324</v>
          </cell>
          <cell r="J562">
            <v>2.2406941231444923</v>
          </cell>
        </row>
        <row r="563">
          <cell r="A563" t="str">
            <v>ITOT-SWHCONBR2</v>
          </cell>
          <cell r="B563" t="str">
            <v>VAR_ncap</v>
          </cell>
          <cell r="C563" t="str">
            <v>-</v>
          </cell>
          <cell r="H563">
            <v>1.53273368577258E-5</v>
          </cell>
          <cell r="I563">
            <v>0.121833754484773</v>
          </cell>
          <cell r="J563">
            <v>3.3430924441059197E-2</v>
          </cell>
        </row>
        <row r="564">
          <cell r="A564" t="str">
            <v>ITOT-SWHCONBR2</v>
          </cell>
          <cell r="B564" t="str">
            <v>VAR_cap</v>
          </cell>
          <cell r="C564" t="str">
            <v>-</v>
          </cell>
          <cell r="H564">
            <v>2.5536773236454599E-5</v>
          </cell>
          <cell r="I564">
            <v>0.121856054726906</v>
          </cell>
          <cell r="J564">
            <v>0.121856247791814</v>
          </cell>
        </row>
        <row r="565">
          <cell r="A565" t="str">
            <v>RHES-SHCONBR1</v>
          </cell>
          <cell r="B565" t="str">
            <v>VAR_fout</v>
          </cell>
          <cell r="C565" t="str">
            <v>RHES-SHCON</v>
          </cell>
          <cell r="H565">
            <v>3.1658098545045412</v>
          </cell>
          <cell r="I565">
            <v>4.0348770470842004</v>
          </cell>
          <cell r="J565">
            <v>6.4142196169661503</v>
          </cell>
        </row>
        <row r="566">
          <cell r="A566" t="str">
            <v>RHES-SHCONBR1</v>
          </cell>
          <cell r="B566" t="str">
            <v>VAR_fin</v>
          </cell>
          <cell r="C566" t="str">
            <v>CON</v>
          </cell>
          <cell r="H566">
            <v>3.1658098545045412</v>
          </cell>
          <cell r="I566">
            <v>4.0348770470842004</v>
          </cell>
          <cell r="J566">
            <v>6.4142196169661503</v>
          </cell>
        </row>
        <row r="567">
          <cell r="A567" t="str">
            <v>RHES-SHCONBR1</v>
          </cell>
          <cell r="B567" t="str">
            <v>VAR_ncap</v>
          </cell>
          <cell r="C567" t="str">
            <v>-</v>
          </cell>
          <cell r="H567">
            <v>0.134747070681004</v>
          </cell>
          <cell r="I567">
            <v>7.0208632538662302E-2</v>
          </cell>
          <cell r="J567">
            <v>0.234144750335289</v>
          </cell>
        </row>
        <row r="568">
          <cell r="A568" t="str">
            <v>RHES-SHCONBR1</v>
          </cell>
          <cell r="B568" t="str">
            <v>VAR_cap</v>
          </cell>
          <cell r="C568" t="str">
            <v>-</v>
          </cell>
          <cell r="H568">
            <v>0.25576023988604363</v>
          </cell>
          <cell r="I568">
            <v>0.325968926020827</v>
          </cell>
          <cell r="J568">
            <v>0.51819008862659999</v>
          </cell>
        </row>
        <row r="569">
          <cell r="A569" t="str">
            <v>ITOT-SWHCONBR3</v>
          </cell>
          <cell r="B569" t="str">
            <v>VAR_fout</v>
          </cell>
          <cell r="C569" t="str">
            <v>ITOT-ELS</v>
          </cell>
          <cell r="H569">
            <v>7.5248229759717418E-5</v>
          </cell>
          <cell r="I569">
            <v>1.3061158417376062E-4</v>
          </cell>
          <cell r="J569">
            <v>0.55435668059326371</v>
          </cell>
        </row>
        <row r="570">
          <cell r="A570" t="str">
            <v>ITOT-SWHCONBR3</v>
          </cell>
          <cell r="B570" t="str">
            <v>VAR_fout</v>
          </cell>
          <cell r="C570" t="str">
            <v>ITOT-SWHC</v>
          </cell>
          <cell r="H570">
            <v>1.4933438053383731E-4</v>
          </cell>
          <cell r="I570">
            <v>2.5920609794295989E-4</v>
          </cell>
          <cell r="J570">
            <v>1.1001522794029395</v>
          </cell>
        </row>
        <row r="571">
          <cell r="A571" t="str">
            <v>ITOT-SWHCONBR3</v>
          </cell>
          <cell r="B571" t="str">
            <v>VAR_fin</v>
          </cell>
          <cell r="C571" t="str">
            <v>CON</v>
          </cell>
          <cell r="H571">
            <v>2.2458261029355476E-4</v>
          </cell>
          <cell r="I571">
            <v>3.8981768211672078E-4</v>
          </cell>
          <cell r="J571">
            <v>1.6545089599962028</v>
          </cell>
        </row>
        <row r="572">
          <cell r="A572" t="str">
            <v>ITOT-SWHCONBR3</v>
          </cell>
          <cell r="B572" t="str">
            <v>VAR_ncap</v>
          </cell>
          <cell r="C572" t="str">
            <v>-</v>
          </cell>
          <cell r="H572">
            <v>7.15287707095424E-6</v>
          </cell>
          <cell r="I572">
            <v>1.0469826689142899E-5</v>
          </cell>
          <cell r="J572">
            <v>8.9967002996662701E-2</v>
          </cell>
        </row>
        <row r="573">
          <cell r="A573" t="str">
            <v>ITOT-SWHCONBR3</v>
          </cell>
          <cell r="B573" t="str">
            <v>VAR_cap</v>
          </cell>
          <cell r="C573" t="str">
            <v>-</v>
          </cell>
          <cell r="H573">
            <v>1.20486527908875E-5</v>
          </cell>
          <cell r="I573">
            <v>2.0966451551956598E-5</v>
          </cell>
          <cell r="J573">
            <v>8.9977626929622898E-2</v>
          </cell>
        </row>
        <row r="574">
          <cell r="A574" t="str">
            <v>ITOT-ELCSPECADV</v>
          </cell>
          <cell r="B574" t="str">
            <v>VAR_fout</v>
          </cell>
          <cell r="C574" t="str">
            <v>ITOT-ELS</v>
          </cell>
          <cell r="H574">
            <v>1.7557672667908121E-4</v>
          </cell>
          <cell r="I574">
            <v>1.1446306118706071E-4</v>
          </cell>
          <cell r="J574">
            <v>1.5042362323330229E-4</v>
          </cell>
        </row>
        <row r="575">
          <cell r="A575" t="str">
            <v>ITOT-ELCSPECADV</v>
          </cell>
          <cell r="B575" t="str">
            <v>VAR_fin</v>
          </cell>
          <cell r="C575" t="str">
            <v>ITOT_ELC</v>
          </cell>
          <cell r="H575">
            <v>1.6332718760844763E-4</v>
          </cell>
          <cell r="I575">
            <v>1.0405732835187337E-4</v>
          </cell>
          <cell r="J575">
            <v>1.3080315063765423E-4</v>
          </cell>
        </row>
        <row r="576">
          <cell r="A576" t="str">
            <v>ITOT-ELCSPECADV</v>
          </cell>
          <cell r="B576" t="str">
            <v>VAR_ncap</v>
          </cell>
          <cell r="C576" t="str">
            <v>-</v>
          </cell>
          <cell r="H576">
            <v>4.4313910139656904E-6</v>
          </cell>
          <cell r="I576">
            <v>1.17492450663487E-7</v>
          </cell>
          <cell r="J576">
            <v>1.22278450563845E-7</v>
          </cell>
        </row>
        <row r="577">
          <cell r="A577" t="str">
            <v>ITOT-ELCSPECADV</v>
          </cell>
          <cell r="B577" t="str">
            <v>VAR_cap</v>
          </cell>
          <cell r="C577" t="str">
            <v>-</v>
          </cell>
          <cell r="H577">
            <v>1.0229347499522081E-5</v>
          </cell>
          <cell r="I577">
            <v>1.0293997410502195E-5</v>
          </cell>
          <cell r="J577">
            <v>8.3594158488323071E-6</v>
          </cell>
        </row>
        <row r="578">
          <cell r="A578" t="str">
            <v>RHES-SHELCBR</v>
          </cell>
          <cell r="B578" t="str">
            <v>VAR_fout</v>
          </cell>
          <cell r="C578" t="str">
            <v>RHES-SHAELCB</v>
          </cell>
          <cell r="H578">
            <v>1.4197935421670502E-2</v>
          </cell>
          <cell r="I578">
            <v>3.8739406228399161E-3</v>
          </cell>
          <cell r="J578">
            <v>1.989101673836308E-3</v>
          </cell>
        </row>
        <row r="579">
          <cell r="A579" t="str">
            <v>RHES-SHELCBR</v>
          </cell>
          <cell r="B579" t="str">
            <v>VAR_fin</v>
          </cell>
          <cell r="C579" t="str">
            <v>RHES_ELC</v>
          </cell>
          <cell r="H579">
            <v>1.5272695140637615E-2</v>
          </cell>
          <cell r="I579">
            <v>4.1265482197208646E-3</v>
          </cell>
          <cell r="J579">
            <v>2.1076259112550928E-3</v>
          </cell>
        </row>
        <row r="580">
          <cell r="A580" t="str">
            <v>RHES-SHELCBR</v>
          </cell>
          <cell r="B580" t="str">
            <v>VAR_ncap</v>
          </cell>
          <cell r="C580" t="str">
            <v>-</v>
          </cell>
          <cell r="H580">
            <v>3.9816326453565198E-7</v>
          </cell>
          <cell r="I580">
            <v>3.1264438145551003E-4</v>
          </cell>
          <cell r="J580">
            <v>2.85428515478759E-8</v>
          </cell>
        </row>
        <row r="581">
          <cell r="A581" t="str">
            <v>RHES-SHELCBR</v>
          </cell>
          <cell r="B581" t="str">
            <v>VAR_cap</v>
          </cell>
          <cell r="C581" t="str">
            <v>-</v>
          </cell>
          <cell r="H581">
            <v>2.1101743448388999E-3</v>
          </cell>
          <cell r="I581">
            <v>3.1299552230639534E-4</v>
          </cell>
          <cell r="J581">
            <v>2.2499013255005128E-4</v>
          </cell>
        </row>
        <row r="582">
          <cell r="A582" t="str">
            <v>RHSA-WHELCBR</v>
          </cell>
          <cell r="B582" t="str">
            <v>VAR_fout</v>
          </cell>
          <cell r="C582" t="str">
            <v>RHSA-WHAELCB</v>
          </cell>
          <cell r="H582">
            <v>2.1248385967063248</v>
          </cell>
          <cell r="I582">
            <v>2.0696129074621723</v>
          </cell>
          <cell r="J582">
            <v>1.8324388835950034</v>
          </cell>
        </row>
        <row r="583">
          <cell r="A583" t="str">
            <v>RHSA-WHELCBR</v>
          </cell>
          <cell r="B583" t="str">
            <v>VAR_fin</v>
          </cell>
          <cell r="C583" t="str">
            <v>RHSA_ELC</v>
          </cell>
          <cell r="H583">
            <v>4.2796773218387054</v>
          </cell>
          <cell r="I583">
            <v>4.11089408957102</v>
          </cell>
          <cell r="J583">
            <v>3.5525091364727275</v>
          </cell>
        </row>
        <row r="584">
          <cell r="A584" t="str">
            <v>RHSA-WHELCBR</v>
          </cell>
          <cell r="B584" t="str">
            <v>VAR_ncap</v>
          </cell>
          <cell r="C584" t="str">
            <v>-</v>
          </cell>
          <cell r="H584">
            <v>7.0459273137881306E-2</v>
          </cell>
          <cell r="I584">
            <v>8.0574845659564395E-2</v>
          </cell>
          <cell r="J584">
            <v>4.0269375372943998E-2</v>
          </cell>
        </row>
        <row r="585">
          <cell r="A585" t="str">
            <v>RHSA-WHELCBR</v>
          </cell>
          <cell r="B585" t="str">
            <v>VAR_cap</v>
          </cell>
          <cell r="C585" t="str">
            <v>-</v>
          </cell>
          <cell r="H585">
            <v>0.150953010993579</v>
          </cell>
          <cell r="I585">
            <v>0.15103399598946116</v>
          </cell>
          <cell r="J585">
            <v>0.12854904064248782</v>
          </cell>
        </row>
        <row r="586">
          <cell r="A586" t="str">
            <v>ITOT-SWHLTHDH</v>
          </cell>
          <cell r="B586" t="str">
            <v>VAR_fout</v>
          </cell>
          <cell r="C586" t="str">
            <v>ITOT-SWH</v>
          </cell>
          <cell r="H586">
            <v>7.1660665417155407</v>
          </cell>
          <cell r="I586">
            <v>7.6319927376438956</v>
          </cell>
          <cell r="J586">
            <v>8.4742937688253175</v>
          </cell>
        </row>
        <row r="587">
          <cell r="A587" t="str">
            <v>ITOT-SWHLTHDH</v>
          </cell>
          <cell r="B587" t="str">
            <v>VAR_fin</v>
          </cell>
          <cell r="C587" t="str">
            <v>ITOT_LTH_DH</v>
          </cell>
          <cell r="H587">
            <v>7.6289368308712273</v>
          </cell>
          <cell r="I587">
            <v>8.0823640464132591</v>
          </cell>
          <cell r="J587">
            <v>8.9203092303424452</v>
          </cell>
        </row>
        <row r="588">
          <cell r="A588" t="str">
            <v>ITOT-SWHLTHDH</v>
          </cell>
          <cell r="B588" t="str">
            <v>VAR_fin</v>
          </cell>
          <cell r="C588" t="str">
            <v>ITOTLTHDHC</v>
          </cell>
          <cell r="H588">
            <v>7.1660665417155407</v>
          </cell>
          <cell r="I588">
            <v>7.6319927376438956</v>
          </cell>
          <cell r="J588">
            <v>8.4742937688253175</v>
          </cell>
        </row>
        <row r="589">
          <cell r="A589" t="str">
            <v>ITOT-SWHLTHDH</v>
          </cell>
          <cell r="B589" t="str">
            <v>VAR_ncap</v>
          </cell>
          <cell r="C589" t="str">
            <v>-</v>
          </cell>
          <cell r="H589">
            <v>0.47423554718223598</v>
          </cell>
          <cell r="I589">
            <v>0.20047901982164301</v>
          </cell>
          <cell r="J589">
            <v>0.32848071150492603</v>
          </cell>
        </row>
        <row r="590">
          <cell r="A590" t="str">
            <v>ITOT-SWHLTHDH</v>
          </cell>
          <cell r="B590" t="str">
            <v>VAR_cap</v>
          </cell>
          <cell r="C590" t="str">
            <v>-</v>
          </cell>
          <cell r="H590">
            <v>0.79489442839739888</v>
          </cell>
          <cell r="I590">
            <v>0.70943834425881158</v>
          </cell>
          <cell r="J590">
            <v>0.66684365726123573</v>
          </cell>
        </row>
        <row r="591">
          <cell r="A591" t="str">
            <v>RHES-SHCONBR2</v>
          </cell>
          <cell r="B591" t="str">
            <v>VAR_fout</v>
          </cell>
          <cell r="C591" t="str">
            <v>RHES-SHCON</v>
          </cell>
          <cell r="H591">
            <v>0.95638128141161993</v>
          </cell>
          <cell r="I591">
            <v>1.8282272277070308</v>
          </cell>
          <cell r="J591">
            <v>3.5771603914387264</v>
          </cell>
        </row>
        <row r="592">
          <cell r="A592" t="str">
            <v>RHES-SHCONBR2</v>
          </cell>
          <cell r="B592" t="str">
            <v>VAR_fin</v>
          </cell>
          <cell r="C592" t="str">
            <v>CON</v>
          </cell>
          <cell r="H592">
            <v>0.95638128141161993</v>
          </cell>
          <cell r="I592">
            <v>1.8282272277070308</v>
          </cell>
          <cell r="J592">
            <v>3.5771603914387264</v>
          </cell>
        </row>
        <row r="593">
          <cell r="A593" t="str">
            <v>RHES-SHCONBR2</v>
          </cell>
          <cell r="B593" t="str">
            <v>VAR_ncap</v>
          </cell>
          <cell r="C593" t="str">
            <v>-</v>
          </cell>
          <cell r="H593">
            <v>1.09639718993491E-2</v>
          </cell>
          <cell r="I593">
            <v>7.0433142529781098E-2</v>
          </cell>
          <cell r="J593">
            <v>0.17180240403687599</v>
          </cell>
        </row>
        <row r="594">
          <cell r="A594" t="str">
            <v>RHES-SHCONBR2</v>
          </cell>
          <cell r="B594" t="str">
            <v>VAR_cap</v>
          </cell>
          <cell r="C594" t="str">
            <v>-</v>
          </cell>
          <cell r="H594">
            <v>7.7265553144614502E-2</v>
          </cell>
          <cell r="I594">
            <v>0.147698748776593</v>
          </cell>
          <cell r="J594">
            <v>0.28899056034881199</v>
          </cell>
        </row>
        <row r="595">
          <cell r="A595" t="str">
            <v>ITOT-SWHCONBR4</v>
          </cell>
          <cell r="B595" t="str">
            <v>VAR_fout</v>
          </cell>
          <cell r="C595" t="str">
            <v>ITOT-ELS</v>
          </cell>
          <cell r="H595">
            <v>1.3193704892100192E-5</v>
          </cell>
          <cell r="I595">
            <v>1.3653895974148879E-5</v>
          </cell>
          <cell r="J595">
            <v>1.3714745137106491E-5</v>
          </cell>
        </row>
        <row r="596">
          <cell r="A596" t="str">
            <v>ITOT-SWHCONBR4</v>
          </cell>
          <cell r="B596" t="str">
            <v>VAR_fout</v>
          </cell>
          <cell r="C596" t="str">
            <v>ITOT-SWHC</v>
          </cell>
          <cell r="H596">
            <v>1.4300209695157032E-4</v>
          </cell>
          <cell r="I596">
            <v>1.4755572638755726E-4</v>
          </cell>
          <cell r="J596">
            <v>1.4858383716022367E-4</v>
          </cell>
        </row>
        <row r="597">
          <cell r="A597" t="str">
            <v>ITOT-SWHCONBR4</v>
          </cell>
          <cell r="B597" t="str">
            <v>VAR_fin</v>
          </cell>
          <cell r="C597" t="str">
            <v>CON</v>
          </cell>
          <cell r="H597">
            <v>1.5630890247098929E-4</v>
          </cell>
          <cell r="I597">
            <v>1.6128626178649476E-4</v>
          </cell>
          <cell r="J597">
            <v>1.624100415765806E-4</v>
          </cell>
        </row>
        <row r="598">
          <cell r="A598" t="str">
            <v>ITOT-SWHCONBR4</v>
          </cell>
          <cell r="B598" t="str">
            <v>VAR_ncap</v>
          </cell>
          <cell r="C598" t="str">
            <v>-</v>
          </cell>
          <cell r="H598">
            <v>8.1485113773644894E-6</v>
          </cell>
          <cell r="I598">
            <v>3.0871232102209201E-7</v>
          </cell>
          <cell r="J598">
            <v>4.9439463924224297E-6</v>
          </cell>
        </row>
        <row r="599">
          <cell r="A599" t="str">
            <v>ITOT-SWHCONBR4</v>
          </cell>
          <cell r="B599" t="str">
            <v>VAR_cap</v>
          </cell>
          <cell r="C599" t="str">
            <v>-</v>
          </cell>
          <cell r="H599">
            <v>8.1485113773644894E-6</v>
          </cell>
          <cell r="I599">
            <v>8.4572236983865802E-6</v>
          </cell>
          <cell r="J599">
            <v>8.6147660020575697E-6</v>
          </cell>
        </row>
        <row r="600">
          <cell r="A600" t="str">
            <v>D-ITOT_NKEV_GAS_ELC_CHP</v>
          </cell>
          <cell r="B600" t="str">
            <v>VAR_fout</v>
          </cell>
          <cell r="C600" t="str">
            <v>ITOT_ELC</v>
          </cell>
          <cell r="H600">
            <v>1.0180981842364354</v>
          </cell>
          <cell r="I600">
            <v>0.1558552479536357</v>
          </cell>
          <cell r="J600">
            <v>3.5190448166076319E-2</v>
          </cell>
        </row>
        <row r="601">
          <cell r="A601" t="str">
            <v>D-ITOT_NKEV_GAS_ELC_CHP</v>
          </cell>
          <cell r="B601" t="str">
            <v>VAR_fout</v>
          </cell>
          <cell r="C601" t="str">
            <v>ELC5</v>
          </cell>
          <cell r="H601">
            <v>3.8377962810373042E-3</v>
          </cell>
          <cell r="I601">
            <v>1.0389928726662181E-2</v>
          </cell>
          <cell r="J601">
            <v>1.7598183874704739E-3</v>
          </cell>
        </row>
        <row r="602">
          <cell r="A602" t="str">
            <v>D-ITOT_NKEV_GAS_ELC_CHP</v>
          </cell>
          <cell r="B602" t="str">
            <v>VAR_fin</v>
          </cell>
          <cell r="C602" t="str">
            <v>ITOT_NKEV_GAS_ELC_CHP</v>
          </cell>
          <cell r="H602">
            <v>1.0219359805174728</v>
          </cell>
          <cell r="I602">
            <v>0.16624517668029792</v>
          </cell>
          <cell r="J602">
            <v>3.6950266553546801E-2</v>
          </cell>
        </row>
        <row r="603">
          <cell r="A603" t="str">
            <v>SCOM-SHELCBR</v>
          </cell>
          <cell r="B603" t="str">
            <v>VAR_fout</v>
          </cell>
          <cell r="C603" t="str">
            <v>SCOM-SHAELCB</v>
          </cell>
          <cell r="H603">
            <v>0.28871622992080992</v>
          </cell>
          <cell r="I603">
            <v>0.2638412958770488</v>
          </cell>
          <cell r="J603">
            <v>0.19572577207819888</v>
          </cell>
        </row>
        <row r="604">
          <cell r="A604" t="str">
            <v>SCOM-SHELCBR</v>
          </cell>
          <cell r="B604" t="str">
            <v>VAR_fin</v>
          </cell>
          <cell r="C604" t="str">
            <v>SCOM_ELC</v>
          </cell>
          <cell r="H604">
            <v>0.58170151381364821</v>
          </cell>
          <cell r="I604">
            <v>0.52404531474728278</v>
          </cell>
          <cell r="J604">
            <v>0.37217129810092792</v>
          </cell>
        </row>
        <row r="605">
          <cell r="A605" t="str">
            <v>SCOM-SHELCBR</v>
          </cell>
          <cell r="B605" t="str">
            <v>VAR_ncap</v>
          </cell>
          <cell r="C605" t="str">
            <v>-</v>
          </cell>
          <cell r="H605">
            <v>1.6059061033146901E-2</v>
          </cell>
          <cell r="I605">
            <v>1.0942413894145299E-2</v>
          </cell>
          <cell r="J605">
            <v>6.62363420723301E-3</v>
          </cell>
        </row>
        <row r="606">
          <cell r="A606" t="str">
            <v>SCOM-SHELCBR</v>
          </cell>
          <cell r="B606" t="str">
            <v>VAR_cap</v>
          </cell>
          <cell r="C606" t="str">
            <v>-</v>
          </cell>
          <cell r="H606">
            <v>2.7604816148234387E-2</v>
          </cell>
          <cell r="I606">
            <v>2.7001278954671245E-2</v>
          </cell>
          <cell r="J606">
            <v>2.1357523997952259E-2</v>
          </cell>
        </row>
        <row r="607">
          <cell r="A607" t="str">
            <v>RHES-SHCONBR3</v>
          </cell>
          <cell r="B607" t="str">
            <v>VAR_fout</v>
          </cell>
          <cell r="C607" t="str">
            <v>RHES-SHCON</v>
          </cell>
          <cell r="H607">
            <v>1.3554852253249574</v>
          </cell>
          <cell r="I607">
            <v>1.3555011105803088</v>
          </cell>
          <cell r="J607">
            <v>0.73170729802823486</v>
          </cell>
        </row>
        <row r="608">
          <cell r="A608" t="str">
            <v>RHES-SHCONBR3</v>
          </cell>
          <cell r="B608" t="str">
            <v>VAR_fin</v>
          </cell>
          <cell r="C608" t="str">
            <v>CON</v>
          </cell>
          <cell r="H608">
            <v>1.3554852253249574</v>
          </cell>
          <cell r="I608">
            <v>1.3555011105803088</v>
          </cell>
          <cell r="J608">
            <v>0.73170729802823486</v>
          </cell>
        </row>
        <row r="609">
          <cell r="A609" t="str">
            <v>RHES-SHCONBR3</v>
          </cell>
          <cell r="B609" t="str">
            <v>VAR_ncap</v>
          </cell>
          <cell r="C609" t="str">
            <v>-</v>
          </cell>
        </row>
        <row r="610">
          <cell r="A610" t="str">
            <v>RHES-SHCONBR3</v>
          </cell>
          <cell r="B610" t="str">
            <v>VAR_cap</v>
          </cell>
          <cell r="C610" t="str">
            <v>-</v>
          </cell>
          <cell r="H610">
            <v>0.10950820170868626</v>
          </cell>
          <cell r="I610">
            <v>0.109508254372192</v>
          </cell>
          <cell r="J610">
            <v>5.9112902452409903E-2</v>
          </cell>
        </row>
        <row r="611">
          <cell r="A611" t="str">
            <v>ITOT-SWHCONBR5</v>
          </cell>
          <cell r="B611" t="str">
            <v>VAR_fout</v>
          </cell>
          <cell r="C611" t="str">
            <v>ITOT-ELS</v>
          </cell>
          <cell r="H611">
            <v>2.0997922233679695E-5</v>
          </cell>
          <cell r="I611">
            <v>2.2101415320762489E-5</v>
          </cell>
          <cell r="J611">
            <v>2.2188960090451007E-5</v>
          </cell>
        </row>
        <row r="612">
          <cell r="A612" t="str">
            <v>ITOT-SWHCONBR5</v>
          </cell>
          <cell r="B612" t="str">
            <v>VAR_fout</v>
          </cell>
          <cell r="C612" t="str">
            <v>ITOT-SWHC</v>
          </cell>
          <cell r="H612">
            <v>1.0299221484543145E-4</v>
          </cell>
          <cell r="I612">
            <v>1.0840471213161477E-4</v>
          </cell>
          <cell r="J612">
            <v>1.0887714710748096E-4</v>
          </cell>
        </row>
        <row r="613">
          <cell r="A613" t="str">
            <v>ITOT-SWHCONBR5</v>
          </cell>
          <cell r="B613" t="str">
            <v>VAR_fin</v>
          </cell>
          <cell r="C613" t="str">
            <v>CON</v>
          </cell>
          <cell r="H613">
            <v>1.2399013707911117E-4</v>
          </cell>
          <cell r="I613">
            <v>1.3050612745237739E-4</v>
          </cell>
          <cell r="J613">
            <v>1.3107488187237426E-4</v>
          </cell>
        </row>
        <row r="614">
          <cell r="A614" t="str">
            <v>ITOT-SWHCONBR5</v>
          </cell>
          <cell r="B614" t="str">
            <v>VAR_ncap</v>
          </cell>
          <cell r="C614" t="str">
            <v>-</v>
          </cell>
          <cell r="H614">
            <v>6.3908067345365403E-6</v>
          </cell>
          <cell r="I614">
            <v>3.4813725704335802E-7</v>
          </cell>
          <cell r="J614">
            <v>3.9484966281274001E-6</v>
          </cell>
        </row>
        <row r="615">
          <cell r="A615" t="str">
            <v>ITOT-SWHCONBR5</v>
          </cell>
          <cell r="B615" t="str">
            <v>VAR_cap</v>
          </cell>
          <cell r="C615" t="str">
            <v>-</v>
          </cell>
          <cell r="H615">
            <v>6.3908067345365403E-6</v>
          </cell>
          <cell r="I615">
            <v>6.7389439915798898E-6</v>
          </cell>
          <cell r="J615">
            <v>6.9044285729521703E-6</v>
          </cell>
        </row>
        <row r="616">
          <cell r="A616" t="str">
            <v>RHES-SHSTG-ELC</v>
          </cell>
          <cell r="B616" t="str">
            <v>VAR_fout</v>
          </cell>
          <cell r="C616" t="str">
            <v>RHES-SHAELCB</v>
          </cell>
          <cell r="H616">
            <v>2.7587938056618778E-3</v>
          </cell>
          <cell r="I616">
            <v>3.8884485823331678E-4</v>
          </cell>
          <cell r="J616">
            <v>3.5356994453151808E-4</v>
          </cell>
        </row>
        <row r="617">
          <cell r="A617" t="str">
            <v>RHES-SHSTG-ELC</v>
          </cell>
          <cell r="B617" t="str">
            <v>VAR_fout</v>
          </cell>
          <cell r="C617" t="str">
            <v>AUX_RHES-SHSTG-ELC_OUT</v>
          </cell>
          <cell r="H617">
            <v>2.7615525994675412E-3</v>
          </cell>
          <cell r="I617">
            <v>3.8923370309154994E-4</v>
          </cell>
          <cell r="J617">
            <v>3.5392351447604978E-4</v>
          </cell>
        </row>
        <row r="618">
          <cell r="A618" t="str">
            <v>RHES-SHSTG-ELC</v>
          </cell>
          <cell r="B618" t="str">
            <v>VAR_fin</v>
          </cell>
          <cell r="C618" t="str">
            <v>RHES-SHAELCB</v>
          </cell>
          <cell r="H618">
            <v>2.7589623995788221E-3</v>
          </cell>
          <cell r="I618">
            <v>3.891677174557149E-4</v>
          </cell>
          <cell r="J618">
            <v>3.5387449668259404E-4</v>
          </cell>
        </row>
        <row r="619">
          <cell r="A619" t="str">
            <v>RHES-SHSTG-ELC</v>
          </cell>
          <cell r="B619" t="str">
            <v>VAR_ncap</v>
          </cell>
          <cell r="C619" t="str">
            <v>-</v>
          </cell>
          <cell r="H619">
            <v>4.8536473540251103E-6</v>
          </cell>
          <cell r="I619">
            <v>5.7218756481719998E-5</v>
          </cell>
          <cell r="J619">
            <v>3.8699642872184599E-6</v>
          </cell>
        </row>
        <row r="620">
          <cell r="A620" t="str">
            <v>RHES-SHSTG-ELC</v>
          </cell>
          <cell r="B620" t="str">
            <v>VAR_cap</v>
          </cell>
          <cell r="C620" t="str">
            <v>-</v>
          </cell>
          <cell r="H620">
            <v>3.7247473245570137E-4</v>
          </cell>
          <cell r="I620">
            <v>5.9178511541774321E-5</v>
          </cell>
          <cell r="J620">
            <v>4.3087058659227374E-5</v>
          </cell>
        </row>
        <row r="621">
          <cell r="A621" t="str">
            <v>RHES-SHCONBR4</v>
          </cell>
          <cell r="B621" t="str">
            <v>VAR_fout</v>
          </cell>
          <cell r="C621" t="str">
            <v>RHES-SHCON</v>
          </cell>
          <cell r="H621">
            <v>0.42666186055391397</v>
          </cell>
          <cell r="I621">
            <v>0.42667706869805661</v>
          </cell>
          <cell r="J621">
            <v>0.24666557087330565</v>
          </cell>
        </row>
        <row r="622">
          <cell r="A622" t="str">
            <v>RHES-SHCONBR4</v>
          </cell>
          <cell r="B622" t="str">
            <v>VAR_fin</v>
          </cell>
          <cell r="C622" t="str">
            <v>CON</v>
          </cell>
          <cell r="H622">
            <v>0.42666186055391397</v>
          </cell>
          <cell r="I622">
            <v>0.42667706869805661</v>
          </cell>
          <cell r="J622">
            <v>0.24666557087330565</v>
          </cell>
        </row>
        <row r="623">
          <cell r="A623" t="str">
            <v>RHES-SHCONBR4</v>
          </cell>
          <cell r="B623" t="str">
            <v>VAR_ncap</v>
          </cell>
          <cell r="C623" t="str">
            <v>-</v>
          </cell>
        </row>
        <row r="624">
          <cell r="A624" t="str">
            <v>RHES-SHCONBR4</v>
          </cell>
          <cell r="B624" t="str">
            <v>VAR_cap</v>
          </cell>
          <cell r="C624" t="str">
            <v>-</v>
          </cell>
          <cell r="H624">
            <v>3.4470558418862277E-2</v>
          </cell>
          <cell r="I624">
            <v>3.4470597026018499E-2</v>
          </cell>
          <cell r="J624">
            <v>1.9927487817278999E-2</v>
          </cell>
        </row>
        <row r="625">
          <cell r="A625" t="str">
            <v>ITOT-SWHCONBR6</v>
          </cell>
          <cell r="B625" t="str">
            <v>VAR_fout</v>
          </cell>
          <cell r="C625" t="str">
            <v>ITOT-SWHC</v>
          </cell>
          <cell r="I625">
            <v>7.6246986205844082E-5</v>
          </cell>
          <cell r="J625">
            <v>7.6345365637876247E-5</v>
          </cell>
        </row>
        <row r="626">
          <cell r="A626" t="str">
            <v>ITOT-SWHCONBR6</v>
          </cell>
          <cell r="B626" t="str">
            <v>VAR_fin</v>
          </cell>
          <cell r="C626" t="str">
            <v>CON</v>
          </cell>
          <cell r="I626">
            <v>7.6246986205844082E-5</v>
          </cell>
          <cell r="J626">
            <v>7.6345365637876247E-5</v>
          </cell>
        </row>
        <row r="627">
          <cell r="A627" t="str">
            <v>ITOT-SWHCONBR6</v>
          </cell>
          <cell r="B627" t="str">
            <v>VAR_ncap</v>
          </cell>
          <cell r="C627" t="str">
            <v>-</v>
          </cell>
          <cell r="I627">
            <v>3.7443825838245499E-6</v>
          </cell>
          <cell r="J627">
            <v>1.1516623361568799E-6</v>
          </cell>
        </row>
        <row r="628">
          <cell r="A628" t="str">
            <v>ITOT-SWHCONBR6</v>
          </cell>
          <cell r="B628" t="str">
            <v>VAR_cap</v>
          </cell>
          <cell r="C628" t="str">
            <v>-</v>
          </cell>
          <cell r="I628">
            <v>3.7443825838245499E-6</v>
          </cell>
          <cell r="J628">
            <v>3.8690863034547999E-6</v>
          </cell>
        </row>
        <row r="629">
          <cell r="A629" t="str">
            <v>RHNM-SHNGAHP</v>
          </cell>
          <cell r="B629" t="str">
            <v>VAR_fout</v>
          </cell>
          <cell r="C629" t="str">
            <v>CO2_R</v>
          </cell>
          <cell r="H629">
            <v>35.7445112921936</v>
          </cell>
          <cell r="I629">
            <v>42.669929539330703</v>
          </cell>
          <cell r="J629">
            <v>52.0836805340981</v>
          </cell>
        </row>
        <row r="630">
          <cell r="A630" t="str">
            <v>RHNM-SHNGAHP</v>
          </cell>
          <cell r="B630" t="str">
            <v>VAR_fout</v>
          </cell>
          <cell r="C630" t="str">
            <v>RHNM-SHANGAH</v>
          </cell>
          <cell r="H630">
            <v>1.2642865458165851</v>
          </cell>
          <cell r="I630">
            <v>1.5170647532168939</v>
          </cell>
          <cell r="J630">
            <v>1.8613707645632189</v>
          </cell>
        </row>
        <row r="631">
          <cell r="A631" t="str">
            <v>RHNM-SHNGAHP</v>
          </cell>
          <cell r="B631" t="str">
            <v>VAR_fin</v>
          </cell>
          <cell r="C631" t="str">
            <v>RNGA</v>
          </cell>
          <cell r="H631">
            <v>0.6337679307126528</v>
          </cell>
          <cell r="I631">
            <v>0.75655903438529637</v>
          </cell>
          <cell r="J631">
            <v>0.92346951301592339</v>
          </cell>
        </row>
        <row r="632">
          <cell r="A632" t="str">
            <v>RHNM-SHNGAHP</v>
          </cell>
          <cell r="B632" t="str">
            <v>VAR_fin</v>
          </cell>
          <cell r="C632" t="str">
            <v>RHNMELCHPC</v>
          </cell>
          <cell r="H632">
            <v>1.2642865458165851</v>
          </cell>
          <cell r="I632">
            <v>1.5170647532168939</v>
          </cell>
          <cell r="J632">
            <v>1.8613707645632189</v>
          </cell>
        </row>
        <row r="633">
          <cell r="A633" t="str">
            <v>RHNM-SHNGAHP</v>
          </cell>
          <cell r="B633" t="str">
            <v>VAR_ncap</v>
          </cell>
          <cell r="C633" t="str">
            <v>-</v>
          </cell>
          <cell r="H633">
            <v>4.5150958503969801E-2</v>
          </cell>
          <cell r="I633">
            <v>4.5481963744209E-2</v>
          </cell>
          <cell r="J633">
            <v>9.2374844114829199E-2</v>
          </cell>
        </row>
        <row r="634">
          <cell r="A634" t="str">
            <v>RHNM-SHNGAHP</v>
          </cell>
          <cell r="B634" t="str">
            <v>VAR_cap</v>
          </cell>
          <cell r="C634" t="str">
            <v>-</v>
          </cell>
          <cell r="H634">
            <v>9.8139565962891667E-2</v>
          </cell>
          <cell r="I634">
            <v>0.11775843021981316</v>
          </cell>
          <cell r="J634">
            <v>0.14448121562029365</v>
          </cell>
        </row>
        <row r="635">
          <cell r="A635" t="str">
            <v>D-SCOM_KEV_WOD_ELC_CHP</v>
          </cell>
          <cell r="B635" t="str">
            <v>VAR_fout</v>
          </cell>
          <cell r="C635" t="str">
            <v>ELC5</v>
          </cell>
          <cell r="H635">
            <v>1.0043227147951158E-4</v>
          </cell>
          <cell r="I635">
            <v>7.6256054046188311E-5</v>
          </cell>
          <cell r="J635">
            <v>3.0982338269563953E-5</v>
          </cell>
        </row>
        <row r="636">
          <cell r="A636" t="str">
            <v>D-SCOM_KEV_WOD_ELC_CHP</v>
          </cell>
          <cell r="B636" t="str">
            <v>VAR_fout</v>
          </cell>
          <cell r="C636" t="str">
            <v>SCOM_ELC</v>
          </cell>
          <cell r="H636">
            <v>1.8751647655892881E-4</v>
          </cell>
          <cell r="I636">
            <v>1.3950873301357968E-4</v>
          </cell>
          <cell r="J636">
            <v>4.4648023232613936E-5</v>
          </cell>
        </row>
        <row r="637">
          <cell r="A637" t="str">
            <v>D-SCOM_KEV_WOD_ELC_CHP</v>
          </cell>
          <cell r="B637" t="str">
            <v>VAR_fin</v>
          </cell>
          <cell r="C637" t="str">
            <v>SCOM_KEV_WOD_ELC_CHP</v>
          </cell>
          <cell r="H637">
            <v>2.8544874462366833E-4</v>
          </cell>
          <cell r="I637">
            <v>2.1241179113913182E-4</v>
          </cell>
          <cell r="J637">
            <v>7.3237208770299066E-5</v>
          </cell>
        </row>
        <row r="638">
          <cell r="A638" t="str">
            <v>RHES-SHCONBR5</v>
          </cell>
          <cell r="B638" t="str">
            <v>VAR_fout</v>
          </cell>
          <cell r="C638" t="str">
            <v>RHES-SHCON</v>
          </cell>
          <cell r="H638">
            <v>2.4882514263275732E-4</v>
          </cell>
          <cell r="I638">
            <v>2.5750118489213365E-4</v>
          </cell>
          <cell r="J638">
            <v>1.5142097027618859E-4</v>
          </cell>
        </row>
        <row r="639">
          <cell r="A639" t="str">
            <v>RHES-SHCONBR5</v>
          </cell>
          <cell r="B639" t="str">
            <v>VAR_fin</v>
          </cell>
          <cell r="C639" t="str">
            <v>CON</v>
          </cell>
          <cell r="H639">
            <v>2.4882514263275732E-4</v>
          </cell>
          <cell r="I639">
            <v>2.5750118489213365E-4</v>
          </cell>
          <cell r="J639">
            <v>1.5142097027618859E-4</v>
          </cell>
        </row>
        <row r="640">
          <cell r="A640" t="str">
            <v>RHES-SHCONBR5</v>
          </cell>
          <cell r="B640" t="str">
            <v>VAR_ncap</v>
          </cell>
          <cell r="C640" t="str">
            <v>-</v>
          </cell>
        </row>
        <row r="641">
          <cell r="A641" t="str">
            <v>RHES-SHCONBR5</v>
          </cell>
          <cell r="B641" t="str">
            <v>VAR_cap</v>
          </cell>
          <cell r="C641" t="str">
            <v>-</v>
          </cell>
          <cell r="H641">
            <v>2.0669293573278986E-5</v>
          </cell>
          <cell r="I641">
            <v>2.0701920615102299E-5</v>
          </cell>
          <cell r="J641">
            <v>1.1967801733760001E-5</v>
          </cell>
        </row>
        <row r="642">
          <cell r="A642" t="str">
            <v>RHNS-SHCONBR</v>
          </cell>
          <cell r="B642" t="str">
            <v>VAR_fout</v>
          </cell>
          <cell r="C642" t="str">
            <v>RHNS-SHCON</v>
          </cell>
          <cell r="H642">
            <v>2.9165481662385938E-4</v>
          </cell>
          <cell r="I642">
            <v>5.9452854761820381E-3</v>
          </cell>
          <cell r="J642">
            <v>0.10111392130852027</v>
          </cell>
        </row>
        <row r="643">
          <cell r="A643" t="str">
            <v>RHNS-SHCONBR</v>
          </cell>
          <cell r="B643" t="str">
            <v>VAR_fin</v>
          </cell>
          <cell r="C643" t="str">
            <v>CON</v>
          </cell>
          <cell r="H643">
            <v>2.9165481662385938E-4</v>
          </cell>
          <cell r="I643">
            <v>5.9452854761820381E-3</v>
          </cell>
          <cell r="J643">
            <v>0.10111392130852027</v>
          </cell>
        </row>
        <row r="644">
          <cell r="A644" t="str">
            <v>RHNS-SHCONBR</v>
          </cell>
          <cell r="B644" t="str">
            <v>VAR_ncap</v>
          </cell>
          <cell r="C644" t="str">
            <v>-</v>
          </cell>
          <cell r="H644">
            <v>4.95781528651859E-6</v>
          </cell>
          <cell r="I644">
            <v>4.1163379992990601E-4</v>
          </cell>
          <cell r="J644">
            <v>6.9261000063395601E-3</v>
          </cell>
        </row>
        <row r="645">
          <cell r="A645" t="str">
            <v>RHNS-SHCONBR</v>
          </cell>
          <cell r="B645" t="str">
            <v>VAR_cap</v>
          </cell>
          <cell r="C645" t="str">
            <v>-</v>
          </cell>
          <cell r="H645">
            <v>2.0184539681749101E-5</v>
          </cell>
          <cell r="I645">
            <v>4.3181833961165498E-4</v>
          </cell>
          <cell r="J645">
            <v>7.3579183459512197E-3</v>
          </cell>
        </row>
        <row r="646">
          <cell r="A646" t="str">
            <v>D-RHEM_SOLELC</v>
          </cell>
          <cell r="B646" t="str">
            <v>VAR_fout</v>
          </cell>
          <cell r="C646" t="str">
            <v>ELC5</v>
          </cell>
          <cell r="H646">
            <v>1.7222420497033482E-4</v>
          </cell>
          <cell r="I646">
            <v>1.3143900822971326E-4</v>
          </cell>
          <cell r="J646">
            <v>7.7761271264203323E-5</v>
          </cell>
        </row>
        <row r="647">
          <cell r="A647" t="str">
            <v>D-RHEM_SOLELC</v>
          </cell>
          <cell r="B647" t="str">
            <v>VAR_fout</v>
          </cell>
          <cell r="C647" t="str">
            <v>RHEM_ELC</v>
          </cell>
          <cell r="H647">
            <v>2.033648885314939</v>
          </cell>
          <cell r="I647">
            <v>2.1374526462952481</v>
          </cell>
          <cell r="J647">
            <v>2.3611454039372064</v>
          </cell>
        </row>
        <row r="648">
          <cell r="A648" t="str">
            <v>D-RHEM_SOLELC</v>
          </cell>
          <cell r="B648" t="str">
            <v>VAR_fin</v>
          </cell>
          <cell r="C648" t="str">
            <v>RHEM_SOL_ELC</v>
          </cell>
          <cell r="H648">
            <v>2.0338211095199101</v>
          </cell>
          <cell r="I648">
            <v>2.1375840853034749</v>
          </cell>
          <cell r="J648">
            <v>2.361223165208473</v>
          </cell>
        </row>
        <row r="649">
          <cell r="A649" t="str">
            <v>ITOT-SWHCONBR7</v>
          </cell>
          <cell r="B649" t="str">
            <v>VAR_fout</v>
          </cell>
          <cell r="C649" t="str">
            <v>ITOT-ELS</v>
          </cell>
          <cell r="J649">
            <v>5.7279387170829858E-4</v>
          </cell>
        </row>
        <row r="650">
          <cell r="A650" t="str">
            <v>ITOT-SWHCONBR7</v>
          </cell>
          <cell r="B650" t="str">
            <v>VAR_fout</v>
          </cell>
          <cell r="C650" t="str">
            <v>ITOT-SWHC</v>
          </cell>
          <cell r="J650">
            <v>9.9882449930638147E-5</v>
          </cell>
        </row>
        <row r="651">
          <cell r="A651" t="str">
            <v>ITOT-SWHCONBR7</v>
          </cell>
          <cell r="B651" t="str">
            <v>VAR_fin</v>
          </cell>
          <cell r="C651" t="str">
            <v>CON</v>
          </cell>
          <cell r="J651">
            <v>6.7267632163893682E-4</v>
          </cell>
        </row>
        <row r="652">
          <cell r="A652" t="str">
            <v>ITOT-SWHCONBR7</v>
          </cell>
          <cell r="B652" t="str">
            <v>VAR_ncap</v>
          </cell>
          <cell r="C652" t="str">
            <v>-</v>
          </cell>
          <cell r="J652">
            <v>3.6434740157246301E-5</v>
          </cell>
        </row>
        <row r="653">
          <cell r="A653" t="str">
            <v>ITOT-SWHCONBR7</v>
          </cell>
          <cell r="B653" t="str">
            <v>VAR_cap</v>
          </cell>
          <cell r="C653" t="str">
            <v>-</v>
          </cell>
          <cell r="J653">
            <v>3.6434740157246301E-5</v>
          </cell>
        </row>
        <row r="654">
          <cell r="A654" t="str">
            <v>RHNS-SHSTG-ELCHP</v>
          </cell>
          <cell r="B654" t="str">
            <v>VAR_fout</v>
          </cell>
          <cell r="C654" t="str">
            <v>RHNS-SHAELCH</v>
          </cell>
          <cell r="H654">
            <v>0.38052389153451666</v>
          </cell>
          <cell r="I654">
            <v>0.52555042384713446</v>
          </cell>
          <cell r="J654">
            <v>0.5503811871890909</v>
          </cell>
        </row>
        <row r="655">
          <cell r="A655" t="str">
            <v>RHNS-SHSTG-ELCHP</v>
          </cell>
          <cell r="B655" t="str">
            <v>VAR_fout</v>
          </cell>
          <cell r="C655" t="str">
            <v>AUX_RHNS-SHSTG-ELCHP_OUT</v>
          </cell>
          <cell r="H655">
            <v>0.38090441542605091</v>
          </cell>
          <cell r="I655">
            <v>0.52607597427098207</v>
          </cell>
          <cell r="J655">
            <v>0.55093156837627988</v>
          </cell>
        </row>
        <row r="656">
          <cell r="A656" t="str">
            <v>RHNS-SHSTG-ELCHP</v>
          </cell>
          <cell r="B656" t="str">
            <v>VAR_fin</v>
          </cell>
          <cell r="C656" t="str">
            <v>RHNS-SHAELCH</v>
          </cell>
          <cell r="H656">
            <v>0.38052449876725009</v>
          </cell>
          <cell r="I656">
            <v>0.525551828047644</v>
          </cell>
          <cell r="J656">
            <v>0.55038260449262533</v>
          </cell>
        </row>
        <row r="657">
          <cell r="A657" t="str">
            <v>RHNS-SHSTG-ELCHP</v>
          </cell>
          <cell r="B657" t="str">
            <v>VAR_ncap</v>
          </cell>
          <cell r="C657" t="str">
            <v>-</v>
          </cell>
          <cell r="H657">
            <v>1.3154456474151499E-2</v>
          </cell>
          <cell r="I657">
            <v>2.1155100734989399E-2</v>
          </cell>
          <cell r="J657">
            <v>2.9698078775085901E-2</v>
          </cell>
        </row>
        <row r="658">
          <cell r="A658" t="str">
            <v>RHNS-SHSTG-ELCHP</v>
          </cell>
          <cell r="B658" t="str">
            <v>VAR_cap</v>
          </cell>
          <cell r="C658" t="str">
            <v>-</v>
          </cell>
          <cell r="H658">
            <v>3.8960594621744268E-2</v>
          </cell>
          <cell r="I658">
            <v>4.4765558260645925E-2</v>
          </cell>
          <cell r="J658">
            <v>5.0609328984154447E-2</v>
          </cell>
        </row>
        <row r="659">
          <cell r="A659" t="str">
            <v>RHNS-SHSOLBR</v>
          </cell>
          <cell r="B659" t="str">
            <v>VAR_fout</v>
          </cell>
          <cell r="C659" t="str">
            <v>RHNS-SHASOL</v>
          </cell>
          <cell r="H659">
            <v>3.6100492216079846E-4</v>
          </cell>
          <cell r="I659">
            <v>4.4825596292186984E-4</v>
          </cell>
          <cell r="J659">
            <v>8.0037735649532969E-4</v>
          </cell>
        </row>
        <row r="660">
          <cell r="A660" t="str">
            <v>RHNS-SHSOLBR</v>
          </cell>
          <cell r="B660" t="str">
            <v>VAR_fin</v>
          </cell>
          <cell r="C660" t="str">
            <v>SOL</v>
          </cell>
          <cell r="H660">
            <v>3.6100492216079846E-4</v>
          </cell>
          <cell r="I660">
            <v>4.4825596292186984E-4</v>
          </cell>
          <cell r="J660">
            <v>8.0037735649532969E-4</v>
          </cell>
        </row>
        <row r="661">
          <cell r="A661" t="str">
            <v>RHNS-SHSOLBR</v>
          </cell>
          <cell r="B661" t="str">
            <v>VAR_ncap</v>
          </cell>
          <cell r="C661" t="str">
            <v>-</v>
          </cell>
          <cell r="H661">
            <v>3.4305437060587501E-5</v>
          </cell>
          <cell r="I661">
            <v>6.6199615998950505E-5</v>
          </cell>
          <cell r="J661">
            <v>7.90450108409778E-5</v>
          </cell>
        </row>
        <row r="662">
          <cell r="A662" t="str">
            <v>RHNS-SHSOLBR</v>
          </cell>
          <cell r="B662" t="str">
            <v>VAR_cap</v>
          </cell>
          <cell r="C662" t="str">
            <v>-</v>
          </cell>
          <cell r="H662">
            <v>1.4148515837379E-4</v>
          </cell>
          <cell r="I662">
            <v>1.0066678668702817E-4</v>
          </cell>
          <cell r="J662">
            <v>1.4156842395951822E-4</v>
          </cell>
        </row>
        <row r="663">
          <cell r="A663" t="str">
            <v>RHES-SHPLTBR</v>
          </cell>
          <cell r="B663" t="str">
            <v>VAR_fout</v>
          </cell>
          <cell r="C663" t="str">
            <v>RHES-SHPLT</v>
          </cell>
          <cell r="H663">
            <v>8.0418411985829497E-2</v>
          </cell>
          <cell r="I663">
            <v>9.3800244786233569E-2</v>
          </cell>
          <cell r="J663">
            <v>0.12075774922047819</v>
          </cell>
        </row>
        <row r="664">
          <cell r="A664" t="str">
            <v>RHES-SHPLTBR</v>
          </cell>
          <cell r="B664" t="str">
            <v>VAR_fin</v>
          </cell>
          <cell r="C664" t="str">
            <v>RPLT</v>
          </cell>
          <cell r="H664">
            <v>0.10785227936094856</v>
          </cell>
          <cell r="I664">
            <v>0.1254500237956194</v>
          </cell>
          <cell r="J664">
            <v>0.16057124387081637</v>
          </cell>
        </row>
        <row r="665">
          <cell r="A665" t="str">
            <v>RHES-SHPLTBR</v>
          </cell>
          <cell r="B665" t="str">
            <v>VAR_ncap</v>
          </cell>
          <cell r="C665" t="str">
            <v>-</v>
          </cell>
          <cell r="H665">
            <v>3.43306530874121E-3</v>
          </cell>
          <cell r="I665">
            <v>4.1475348747514896E-3</v>
          </cell>
          <cell r="J665">
            <v>5.2950745327829197E-3</v>
          </cell>
        </row>
        <row r="666">
          <cell r="A666" t="str">
            <v>RHES-SHPLTBR</v>
          </cell>
          <cell r="B666" t="str">
            <v>VAR_cap</v>
          </cell>
          <cell r="C666" t="str">
            <v>-</v>
          </cell>
          <cell r="H666">
            <v>6.5008279115419954E-3</v>
          </cell>
          <cell r="I666">
            <v>7.5806434480055413E-3</v>
          </cell>
          <cell r="J666">
            <v>9.7572386857848869E-3</v>
          </cell>
        </row>
        <row r="667">
          <cell r="A667" t="str">
            <v>RHES-SHCONBR6</v>
          </cell>
          <cell r="B667" t="str">
            <v>VAR_fout</v>
          </cell>
          <cell r="C667" t="str">
            <v>RHES-SHCON</v>
          </cell>
          <cell r="H667">
            <v>3.5030342072036565E-5</v>
          </cell>
          <cell r="I667">
            <v>3.6957401468633367E-5</v>
          </cell>
          <cell r="J667">
            <v>2.3242167179793526E-5</v>
          </cell>
        </row>
        <row r="668">
          <cell r="A668" t="str">
            <v>RHES-SHCONBR6</v>
          </cell>
          <cell r="B668" t="str">
            <v>VAR_fin</v>
          </cell>
          <cell r="C668" t="str">
            <v>CON</v>
          </cell>
          <cell r="H668">
            <v>3.5030342072036565E-5</v>
          </cell>
          <cell r="I668">
            <v>3.6957401468633367E-5</v>
          </cell>
          <cell r="J668">
            <v>2.3242167179793526E-5</v>
          </cell>
        </row>
        <row r="669">
          <cell r="A669" t="str">
            <v>RHES-SHCONBR6</v>
          </cell>
          <cell r="B669" t="str">
            <v>VAR_ncap</v>
          </cell>
          <cell r="C669" t="str">
            <v>-</v>
          </cell>
        </row>
        <row r="670">
          <cell r="A670" t="str">
            <v>RHES-SHCONBR6</v>
          </cell>
          <cell r="B670" t="str">
            <v>VAR_cap</v>
          </cell>
          <cell r="C670" t="str">
            <v>-</v>
          </cell>
          <cell r="H670">
            <v>2.2625042319034298E-6</v>
          </cell>
          <cell r="I670">
            <v>2.2625042319034298E-6</v>
          </cell>
          <cell r="J670">
            <v>1.30795603812045E-6</v>
          </cell>
        </row>
        <row r="671">
          <cell r="A671" t="str">
            <v>RHSA-WHPLTBR</v>
          </cell>
          <cell r="B671" t="str">
            <v>VAR_fout</v>
          </cell>
          <cell r="C671" t="str">
            <v>RHSA-WHPLT</v>
          </cell>
          <cell r="H671">
            <v>0.21267107750183969</v>
          </cell>
          <cell r="I671">
            <v>0.25658437999277262</v>
          </cell>
          <cell r="J671">
            <v>0.34124799124133298</v>
          </cell>
        </row>
        <row r="672">
          <cell r="A672" t="str">
            <v>RHSA-WHPLTBR</v>
          </cell>
          <cell r="B672" t="str">
            <v>VAR_fin</v>
          </cell>
          <cell r="C672" t="str">
            <v>RPLT</v>
          </cell>
          <cell r="H672">
            <v>0.45303081107464244</v>
          </cell>
          <cell r="I672">
            <v>0.54059423407524898</v>
          </cell>
          <cell r="J672">
            <v>0.70233146369152433</v>
          </cell>
        </row>
        <row r="673">
          <cell r="A673" t="str">
            <v>RHSA-WHPLTBR</v>
          </cell>
          <cell r="B673" t="str">
            <v>VAR_ncap</v>
          </cell>
          <cell r="C673" t="str">
            <v>-</v>
          </cell>
          <cell r="H673">
            <v>1.0852681512990899E-2</v>
          </cell>
          <cell r="I673">
            <v>6.6863143557114001E-3</v>
          </cell>
          <cell r="J673">
            <v>1.3881857725994399E-2</v>
          </cell>
        </row>
        <row r="674">
          <cell r="A674" t="str">
            <v>RHSA-WHPLTBR</v>
          </cell>
          <cell r="B674" t="str">
            <v>VAR_cap</v>
          </cell>
          <cell r="C674" t="str">
            <v>-</v>
          </cell>
          <cell r="H674">
            <v>1.4538590163618434E-2</v>
          </cell>
          <cell r="I674">
            <v>1.7539063556889403E-2</v>
          </cell>
          <cell r="J674">
            <v>2.3324939300135926E-2</v>
          </cell>
        </row>
        <row r="675">
          <cell r="A675" t="str">
            <v>ITOT-SWHCONBR8</v>
          </cell>
          <cell r="B675" t="str">
            <v>VAR_fout</v>
          </cell>
          <cell r="C675" t="str">
            <v>ITOT-ELS</v>
          </cell>
          <cell r="J675">
            <v>1.3432430758566692E-5</v>
          </cell>
        </row>
        <row r="676">
          <cell r="A676" t="str">
            <v>ITOT-SWHCONBR8</v>
          </cell>
          <cell r="B676" t="str">
            <v>VAR_fout</v>
          </cell>
          <cell r="C676" t="str">
            <v>ITOT-SWHC</v>
          </cell>
          <cell r="J676">
            <v>5.2006852040867931E-5</v>
          </cell>
        </row>
        <row r="677">
          <cell r="A677" t="str">
            <v>ITOT-SWHCONBR8</v>
          </cell>
          <cell r="B677" t="str">
            <v>VAR_fin</v>
          </cell>
          <cell r="C677" t="str">
            <v>CON</v>
          </cell>
          <cell r="J677">
            <v>6.547656785669787E-5</v>
          </cell>
        </row>
        <row r="678">
          <cell r="A678" t="str">
            <v>ITOT-SWHCONBR8</v>
          </cell>
          <cell r="B678" t="str">
            <v>VAR_ncap</v>
          </cell>
          <cell r="C678" t="str">
            <v>-</v>
          </cell>
          <cell r="J678">
            <v>3.2511270996003899E-6</v>
          </cell>
        </row>
        <row r="679">
          <cell r="A679" t="str">
            <v>ITOT-SWHCONBR8</v>
          </cell>
          <cell r="B679" t="str">
            <v>VAR_cap</v>
          </cell>
          <cell r="C679" t="str">
            <v>-</v>
          </cell>
          <cell r="J679">
            <v>3.2511270996003899E-6</v>
          </cell>
        </row>
        <row r="680">
          <cell r="A680" t="str">
            <v>SCOM-ELCSPECADV</v>
          </cell>
          <cell r="B680" t="str">
            <v>VAR_ncap</v>
          </cell>
          <cell r="C680" t="str">
            <v>-</v>
          </cell>
          <cell r="H680">
            <v>1.5751522264159299E-8</v>
          </cell>
          <cell r="I680">
            <v>1.14655950971745E-8</v>
          </cell>
        </row>
        <row r="681">
          <cell r="A681" t="str">
            <v>SCOM-ELCSPECADV</v>
          </cell>
          <cell r="B681" t="str">
            <v>VAR_cap</v>
          </cell>
          <cell r="C681" t="str">
            <v>-</v>
          </cell>
          <cell r="H681">
            <v>-4.64916206644546E-8</v>
          </cell>
          <cell r="I681">
            <v>-7.4372744113282198E-8</v>
          </cell>
          <cell r="J681">
            <v>-4.7974998113343196E-8</v>
          </cell>
        </row>
        <row r="682">
          <cell r="A682" t="str">
            <v>RHSA-WHLTHRD</v>
          </cell>
          <cell r="B682" t="str">
            <v>VAR_fout</v>
          </cell>
          <cell r="C682" t="str">
            <v>RHSA-WHLTHRD</v>
          </cell>
          <cell r="H682">
            <v>1.3809044364386627</v>
          </cell>
          <cell r="I682">
            <v>1.5251527760884991</v>
          </cell>
          <cell r="J682">
            <v>1.8146894840377299</v>
          </cell>
        </row>
        <row r="683">
          <cell r="A683" t="str">
            <v>RHSA-WHLTHRD</v>
          </cell>
          <cell r="B683" t="str">
            <v>VAR_fin</v>
          </cell>
          <cell r="C683" t="str">
            <v>RHSA_LTH</v>
          </cell>
          <cell r="H683">
            <v>2.4441777130068165</v>
          </cell>
          <cell r="I683">
            <v>2.6665962009363717</v>
          </cell>
          <cell r="J683">
            <v>3.0849742678813126</v>
          </cell>
        </row>
        <row r="684">
          <cell r="A684" t="str">
            <v>RHSA-WHLTHRD</v>
          </cell>
          <cell r="B684" t="str">
            <v>VAR_ncap</v>
          </cell>
          <cell r="C684" t="str">
            <v>-</v>
          </cell>
          <cell r="H684">
            <v>1.40101524567784E-2</v>
          </cell>
          <cell r="I684">
            <v>3.1610631429958298E-2</v>
          </cell>
          <cell r="J684">
            <v>3.7959382630874797E-2</v>
          </cell>
        </row>
        <row r="685">
          <cell r="A685" t="str">
            <v>RHSA-WHLTHRD</v>
          </cell>
          <cell r="B685" t="str">
            <v>VAR_cap</v>
          </cell>
          <cell r="C685" t="str">
            <v>-</v>
          </cell>
          <cell r="H685">
            <v>0.12342957715118608</v>
          </cell>
          <cell r="I685">
            <v>0.14841733411474317</v>
          </cell>
          <cell r="J685">
            <v>0.17828220679852316</v>
          </cell>
        </row>
        <row r="686">
          <cell r="A686" t="str">
            <v>RHES-SHCONBR7</v>
          </cell>
          <cell r="B686" t="str">
            <v>VAR_fout</v>
          </cell>
          <cell r="C686" t="str">
            <v>RHES-SHCON</v>
          </cell>
          <cell r="H686">
            <v>3.2913319913674417E-5</v>
          </cell>
          <cell r="I686">
            <v>3.4684642047083293E-5</v>
          </cell>
          <cell r="J686">
            <v>2.1905669744459153E-5</v>
          </cell>
        </row>
        <row r="687">
          <cell r="A687" t="str">
            <v>RHES-SHCONBR7</v>
          </cell>
          <cell r="B687" t="str">
            <v>VAR_fin</v>
          </cell>
          <cell r="C687" t="str">
            <v>CON</v>
          </cell>
          <cell r="H687">
            <v>3.2913319913674417E-5</v>
          </cell>
          <cell r="I687">
            <v>3.4684642047083293E-5</v>
          </cell>
          <cell r="J687">
            <v>2.1905669744459153E-5</v>
          </cell>
        </row>
        <row r="688">
          <cell r="A688" t="str">
            <v>RHES-SHCONBR7</v>
          </cell>
          <cell r="B688" t="str">
            <v>VAR_ncap</v>
          </cell>
          <cell r="C688" t="str">
            <v>-</v>
          </cell>
        </row>
        <row r="689">
          <cell r="A689" t="str">
            <v>RHES-SHCONBR7</v>
          </cell>
          <cell r="B689" t="str">
            <v>VAR_cap</v>
          </cell>
          <cell r="C689" t="str">
            <v>-</v>
          </cell>
          <cell r="H689">
            <v>2.0592617505110801E-6</v>
          </cell>
          <cell r="I689">
            <v>2.0592617505110801E-6</v>
          </cell>
          <cell r="J689">
            <v>1.19046134927469E-6</v>
          </cell>
        </row>
        <row r="690">
          <cell r="A690" t="str">
            <v>ITOT-SWHCONBR9</v>
          </cell>
          <cell r="B690" t="str">
            <v>VAR_fout</v>
          </cell>
          <cell r="C690" t="str">
            <v>ITOT-ELS</v>
          </cell>
          <cell r="J690">
            <v>4.5737595022781326E-6</v>
          </cell>
        </row>
        <row r="691">
          <cell r="A691" t="str">
            <v>ITOT-SWHCONBR9</v>
          </cell>
          <cell r="B691" t="str">
            <v>VAR_fout</v>
          </cell>
          <cell r="C691" t="str">
            <v>ITOT-SWHC</v>
          </cell>
          <cell r="J691">
            <v>3.2961717315429479E-5</v>
          </cell>
        </row>
        <row r="692">
          <cell r="A692" t="str">
            <v>ITOT-SWHCONBR9</v>
          </cell>
          <cell r="B692" t="str">
            <v>VAR_fin</v>
          </cell>
          <cell r="C692" t="str">
            <v>CON</v>
          </cell>
          <cell r="J692">
            <v>3.8640861211805567E-5</v>
          </cell>
        </row>
        <row r="693">
          <cell r="A693" t="str">
            <v>ITOT-SWHCONBR9</v>
          </cell>
          <cell r="B693" t="str">
            <v>VAR_ncap</v>
          </cell>
          <cell r="C693" t="str">
            <v>-</v>
          </cell>
          <cell r="J693">
            <v>1.79116079754812E-6</v>
          </cell>
        </row>
        <row r="694">
          <cell r="A694" t="str">
            <v>ITOT-SWHCONBR9</v>
          </cell>
          <cell r="B694" t="str">
            <v>VAR_cap</v>
          </cell>
          <cell r="C694" t="str">
            <v>-</v>
          </cell>
          <cell r="J694">
            <v>1.79116079754812E-6</v>
          </cell>
        </row>
        <row r="695">
          <cell r="A695" t="str">
            <v>SCOM-SHPLTBR</v>
          </cell>
          <cell r="B695" t="str">
            <v>VAR_fout</v>
          </cell>
          <cell r="C695" t="str">
            <v>SCOM-SHPLT</v>
          </cell>
          <cell r="H695">
            <v>0.98440815774721102</v>
          </cell>
          <cell r="I695">
            <v>1.116819542272504</v>
          </cell>
          <cell r="J695">
            <v>1.3297901886830545</v>
          </cell>
        </row>
        <row r="696">
          <cell r="A696" t="str">
            <v>SCOM-SHPLTBR</v>
          </cell>
          <cell r="B696" t="str">
            <v>VAR_fin</v>
          </cell>
          <cell r="C696" t="str">
            <v>SCOMPLTBRC</v>
          </cell>
          <cell r="H696">
            <v>0.98440815774721102</v>
          </cell>
          <cell r="I696">
            <v>1.116819542272504</v>
          </cell>
          <cell r="J696">
            <v>1.3297901886830545</v>
          </cell>
        </row>
        <row r="697">
          <cell r="A697" t="str">
            <v>SCOM-SHPLTBR</v>
          </cell>
          <cell r="B697" t="str">
            <v>VAR_fin</v>
          </cell>
          <cell r="C697" t="str">
            <v>SPLT</v>
          </cell>
          <cell r="H697">
            <v>1.4663280182776082</v>
          </cell>
          <cell r="I697">
            <v>1.6635617790305597</v>
          </cell>
          <cell r="J697">
            <v>1.9807928213018251</v>
          </cell>
        </row>
        <row r="698">
          <cell r="A698" t="str">
            <v>SCOM-SHPLTBR</v>
          </cell>
          <cell r="B698" t="str">
            <v>VAR_ncap</v>
          </cell>
          <cell r="C698" t="str">
            <v>-</v>
          </cell>
          <cell r="H698">
            <v>5.7046569946412502E-2</v>
          </cell>
          <cell r="I698">
            <v>3.6121697341058197E-2</v>
          </cell>
          <cell r="J698">
            <v>6.1216809798802403E-2</v>
          </cell>
        </row>
        <row r="699">
          <cell r="A699" t="str">
            <v>SCOM-SHPLTBR</v>
          </cell>
          <cell r="B699" t="str">
            <v>VAR_cap</v>
          </cell>
          <cell r="C699" t="str">
            <v>-</v>
          </cell>
          <cell r="H699">
            <v>8.1986411113065594E-2</v>
          </cell>
          <cell r="I699">
            <v>9.3168386093553615E-2</v>
          </cell>
          <cell r="J699">
            <v>0.11156186443799596</v>
          </cell>
        </row>
        <row r="700">
          <cell r="A700" t="str">
            <v>ITOT-SWHELCHP</v>
          </cell>
          <cell r="B700" t="str">
            <v>VAR_fout</v>
          </cell>
          <cell r="C700" t="str">
            <v>ITOT-SWHAELCH</v>
          </cell>
          <cell r="H700">
            <v>6.432473384780975</v>
          </cell>
          <cell r="I700">
            <v>7.0370438230370951</v>
          </cell>
          <cell r="J700">
            <v>13.087544836685606</v>
          </cell>
        </row>
        <row r="701">
          <cell r="A701" t="str">
            <v>ITOT-SWHELCHP</v>
          </cell>
          <cell r="B701" t="str">
            <v>VAR_fin</v>
          </cell>
          <cell r="C701" t="str">
            <v>ITOT_ELC</v>
          </cell>
          <cell r="H701">
            <v>1.9700331958695925</v>
          </cell>
          <cell r="I701">
            <v>2.115416029739873</v>
          </cell>
          <cell r="J701">
            <v>3.7942175366895441</v>
          </cell>
        </row>
        <row r="702">
          <cell r="A702" t="str">
            <v>ITOT-SWHELCHP</v>
          </cell>
          <cell r="B702" t="str">
            <v>VAR_fin</v>
          </cell>
          <cell r="C702" t="str">
            <v>ITOTELCHPC</v>
          </cell>
          <cell r="H702">
            <v>6.432473384780975</v>
          </cell>
          <cell r="I702">
            <v>7.0370438230370951</v>
          </cell>
          <cell r="J702">
            <v>13.087544836685606</v>
          </cell>
        </row>
        <row r="703">
          <cell r="A703" t="str">
            <v>ITOT-SWHELCHP</v>
          </cell>
          <cell r="B703" t="str">
            <v>VAR_ncap</v>
          </cell>
          <cell r="C703" t="str">
            <v>-</v>
          </cell>
          <cell r="H703">
            <v>0.194317593074778</v>
          </cell>
          <cell r="I703">
            <v>0.10124795032257999</v>
          </cell>
          <cell r="J703">
            <v>0.57680106555162403</v>
          </cell>
        </row>
        <row r="704">
          <cell r="A704" t="str">
            <v>ITOT-SWHELCHP</v>
          </cell>
          <cell r="B704" t="str">
            <v>VAR_cap</v>
          </cell>
          <cell r="C704" t="str">
            <v>-</v>
          </cell>
          <cell r="H704">
            <v>0.34984209764685542</v>
          </cell>
          <cell r="I704">
            <v>0.38553331201659319</v>
          </cell>
          <cell r="J704">
            <v>0.73247526013604158</v>
          </cell>
        </row>
        <row r="705">
          <cell r="A705" t="str">
            <v>RHES-SHCONBR8</v>
          </cell>
          <cell r="B705" t="str">
            <v>VAR_fout</v>
          </cell>
          <cell r="C705" t="str">
            <v>RHES-SHCON</v>
          </cell>
          <cell r="H705">
            <v>1.1097131427925147E-5</v>
          </cell>
          <cell r="I705">
            <v>1.0779390194829248E-5</v>
          </cell>
          <cell r="J705">
            <v>7.706633328646651E-6</v>
          </cell>
        </row>
        <row r="706">
          <cell r="A706" t="str">
            <v>RHES-SHCONBR8</v>
          </cell>
          <cell r="B706" t="str">
            <v>VAR_fin</v>
          </cell>
          <cell r="C706" t="str">
            <v>CON</v>
          </cell>
          <cell r="H706">
            <v>1.1097131427925147E-5</v>
          </cell>
          <cell r="I706">
            <v>1.0779390194829248E-5</v>
          </cell>
          <cell r="J706">
            <v>7.706633328646651E-6</v>
          </cell>
        </row>
        <row r="707">
          <cell r="A707" t="str">
            <v>RHEM-SHWODBR</v>
          </cell>
          <cell r="B707" t="str">
            <v>VAR_fout</v>
          </cell>
          <cell r="C707" t="str">
            <v>RHEM-SHWOD</v>
          </cell>
          <cell r="H707">
            <v>4.7772396445316199</v>
          </cell>
          <cell r="I707">
            <v>4.4224672896717259</v>
          </cell>
          <cell r="J707">
            <v>3.6664732252551819</v>
          </cell>
        </row>
        <row r="708">
          <cell r="A708" t="str">
            <v>RHEM-SHWODBR</v>
          </cell>
          <cell r="B708" t="str">
            <v>VAR_fin</v>
          </cell>
          <cell r="C708" t="str">
            <v>RHEMWODBRC</v>
          </cell>
          <cell r="H708">
            <v>4.7772396445316199</v>
          </cell>
          <cell r="I708">
            <v>4.4224672896717259</v>
          </cell>
          <cell r="J708">
            <v>3.6664732252551819</v>
          </cell>
        </row>
        <row r="709">
          <cell r="A709" t="str">
            <v>RHEM-SHWODBR</v>
          </cell>
          <cell r="B709" t="str">
            <v>VAR_fin</v>
          </cell>
          <cell r="C709" t="str">
            <v>RWOD</v>
          </cell>
          <cell r="H709">
            <v>6.4915430260329545</v>
          </cell>
          <cell r="I709">
            <v>5.9903048080366768</v>
          </cell>
          <cell r="J709">
            <v>4.9015786499565595</v>
          </cell>
        </row>
        <row r="710">
          <cell r="A710" t="str">
            <v>RHEM-SHWODBR</v>
          </cell>
          <cell r="B710" t="str">
            <v>VAR_ncap</v>
          </cell>
          <cell r="C710" t="str">
            <v>-</v>
          </cell>
          <cell r="H710">
            <v>0.25045337628348202</v>
          </cell>
          <cell r="I710">
            <v>6.1839777862830597E-2</v>
          </cell>
          <cell r="J710">
            <v>0.108087310132682</v>
          </cell>
        </row>
        <row r="711">
          <cell r="A711" t="str">
            <v>RHEM-SHWODBR</v>
          </cell>
          <cell r="B711" t="str">
            <v>VAR_cap</v>
          </cell>
          <cell r="C711" t="str">
            <v>-</v>
          </cell>
          <cell r="H711">
            <v>0.3373489314748721</v>
          </cell>
          <cell r="I711">
            <v>0.31229315743763236</v>
          </cell>
          <cell r="J711">
            <v>0.25890691472691241</v>
          </cell>
        </row>
        <row r="712">
          <cell r="A712" t="str">
            <v>RHES-SHCONBR9</v>
          </cell>
          <cell r="B712" t="str">
            <v>VAR_fout</v>
          </cell>
          <cell r="C712" t="str">
            <v>RHES-SHCON</v>
          </cell>
          <cell r="H712">
            <v>1.1041749244169375E-5</v>
          </cell>
          <cell r="I712">
            <v>1.0711477623901844E-5</v>
          </cell>
          <cell r="J712">
            <v>7.6447290763209389E-6</v>
          </cell>
        </row>
        <row r="713">
          <cell r="A713" t="str">
            <v>RHES-SHCONBR9</v>
          </cell>
          <cell r="B713" t="str">
            <v>VAR_fin</v>
          </cell>
          <cell r="C713" t="str">
            <v>CON</v>
          </cell>
          <cell r="H713">
            <v>1.1041749244169375E-5</v>
          </cell>
          <cell r="I713">
            <v>1.0711477623901844E-5</v>
          </cell>
          <cell r="J713">
            <v>7.6447290763209389E-6</v>
          </cell>
        </row>
        <row r="714">
          <cell r="A714" t="str">
            <v>D-RHNS_LTH_CHPNGA</v>
          </cell>
          <cell r="B714" t="str">
            <v>VAR_fout</v>
          </cell>
          <cell r="C714" t="str">
            <v>RHSA_LTH</v>
          </cell>
          <cell r="H714">
            <v>3.6851371785708262E-5</v>
          </cell>
          <cell r="I714">
            <v>6.0894176028065039E-5</v>
          </cell>
          <cell r="J714">
            <v>2.0087933628592546E-4</v>
          </cell>
        </row>
        <row r="715">
          <cell r="A715" t="str">
            <v>D-RHNS_LTH_CHPNGA</v>
          </cell>
          <cell r="B715" t="str">
            <v>VAR_fout</v>
          </cell>
          <cell r="C715" t="str">
            <v>RHNS_LTH_CHPNGA_ON</v>
          </cell>
          <cell r="H715">
            <v>7.3082499315991339E-4</v>
          </cell>
          <cell r="I715">
            <v>3.2904614519061354E-4</v>
          </cell>
        </row>
        <row r="716">
          <cell r="A716" t="str">
            <v>D-RHNS_LTH_CHPNGA</v>
          </cell>
          <cell r="B716" t="str">
            <v>VAR_fin</v>
          </cell>
          <cell r="C716" t="str">
            <v>RHNS_LTH_CHPNGA</v>
          </cell>
          <cell r="H716">
            <v>7.6843211226136209E-4</v>
          </cell>
          <cell r="I716">
            <v>3.9047292143480297E-4</v>
          </cell>
          <cell r="J716">
            <v>2.0131148702364781E-4</v>
          </cell>
        </row>
        <row r="717">
          <cell r="A717" t="str">
            <v>D-SLFO</v>
          </cell>
          <cell r="B717" t="str">
            <v>VAR_fout</v>
          </cell>
          <cell r="C717" t="str">
            <v>CO2</v>
          </cell>
          <cell r="H717">
            <v>1128.4642220683199</v>
          </cell>
          <cell r="I717">
            <v>941.85746930757205</v>
          </cell>
          <cell r="J717">
            <v>433.03770897021002</v>
          </cell>
        </row>
        <row r="718">
          <cell r="A718" t="str">
            <v>D-SLFO</v>
          </cell>
          <cell r="B718" t="str">
            <v>VAR_fout</v>
          </cell>
          <cell r="C718" t="str">
            <v>SLFO</v>
          </cell>
          <cell r="H718">
            <v>15.055951187576499</v>
          </cell>
          <cell r="I718">
            <v>12.566222681069984</v>
          </cell>
          <cell r="J718">
            <v>5.7775808550211138</v>
          </cell>
        </row>
        <row r="719">
          <cell r="A719" t="str">
            <v>D-SLFO</v>
          </cell>
          <cell r="B719" t="str">
            <v>VAR_fin</v>
          </cell>
          <cell r="C719" t="str">
            <v>LFO</v>
          </cell>
          <cell r="H719">
            <v>15.31159053009933</v>
          </cell>
          <cell r="I719">
            <v>12.779612880699764</v>
          </cell>
          <cell r="J719">
            <v>5.8756812614682516</v>
          </cell>
        </row>
        <row r="720">
          <cell r="A720" t="str">
            <v>D-SLFO</v>
          </cell>
          <cell r="B720" t="str">
            <v>VAR_fin</v>
          </cell>
          <cell r="C720" t="str">
            <v>BDS</v>
          </cell>
          <cell r="H720">
            <v>8.3211658992219761E-5</v>
          </cell>
          <cell r="I720">
            <v>4.5029903094888055E-5</v>
          </cell>
          <cell r="J720">
            <v>3.0782229415791002E-5</v>
          </cell>
        </row>
        <row r="721">
          <cell r="A721" t="str">
            <v>D-RCOA</v>
          </cell>
          <cell r="B721" t="str">
            <v>VAR_fout</v>
          </cell>
          <cell r="C721" t="str">
            <v>CO2</v>
          </cell>
          <cell r="H721">
            <v>2.10632520971883E-2</v>
          </cell>
        </row>
        <row r="722">
          <cell r="A722" t="str">
            <v>D-RCOA</v>
          </cell>
          <cell r="B722" t="str">
            <v>VAR_fout</v>
          </cell>
          <cell r="C722" t="str">
            <v>RCOA</v>
          </cell>
          <cell r="H722">
            <v>2.272195479739837E-4</v>
          </cell>
        </row>
        <row r="723">
          <cell r="A723" t="str">
            <v>D-RCOA</v>
          </cell>
          <cell r="B723" t="str">
            <v>VAR_fin</v>
          </cell>
          <cell r="C723" t="str">
            <v>COA</v>
          </cell>
          <cell r="H723">
            <v>2.272195479739837E-4</v>
          </cell>
        </row>
        <row r="724">
          <cell r="A724" t="str">
            <v>SCOM-ELCSPECDC</v>
          </cell>
          <cell r="B724" t="str">
            <v>VAR_fout</v>
          </cell>
          <cell r="C724" t="str">
            <v>SCOM-ELSDC</v>
          </cell>
          <cell r="H724">
            <v>15.210805439338483</v>
          </cell>
          <cell r="I724">
            <v>16.489577470450957</v>
          </cell>
          <cell r="J724">
            <v>18.295694901971991</v>
          </cell>
        </row>
        <row r="725">
          <cell r="A725" t="str">
            <v>SCOM-ELCSPECDC</v>
          </cell>
          <cell r="B725" t="str">
            <v>VAR_fin</v>
          </cell>
          <cell r="C725" t="str">
            <v>SCOM_ELC</v>
          </cell>
          <cell r="H725">
            <v>15.210805439338483</v>
          </cell>
          <cell r="I725">
            <v>16.489577470450957</v>
          </cell>
          <cell r="J725">
            <v>18.295694901971991</v>
          </cell>
        </row>
        <row r="726">
          <cell r="A726" t="str">
            <v>D-RHEM_KEV_WOD_ELC_CHP</v>
          </cell>
          <cell r="B726" t="str">
            <v>VAR_fout</v>
          </cell>
          <cell r="C726" t="str">
            <v>ELC5</v>
          </cell>
          <cell r="H726">
            <v>1.0508483959139196E-4</v>
          </cell>
          <cell r="I726">
            <v>6.7426855680003837E-5</v>
          </cell>
          <cell r="J726">
            <v>4.2161436396001487E-5</v>
          </cell>
        </row>
        <row r="727">
          <cell r="A727" t="str">
            <v>D-RHEM_KEV_WOD_ELC_CHP</v>
          </cell>
          <cell r="B727" t="str">
            <v>VAR_fout</v>
          </cell>
          <cell r="C727" t="str">
            <v>RHEM_ELC</v>
          </cell>
          <cell r="H727">
            <v>1.6956846637165303E-4</v>
          </cell>
          <cell r="I727">
            <v>9.6938599504067455E-5</v>
          </cell>
          <cell r="J727">
            <v>6.2629204538277726E-5</v>
          </cell>
        </row>
        <row r="728">
          <cell r="A728" t="str">
            <v>D-RHEM_KEV_WOD_ELC_CHP</v>
          </cell>
          <cell r="B728" t="str">
            <v>VAR_fin</v>
          </cell>
          <cell r="C728" t="str">
            <v>RHEM_KEV_WOD_ELC_CHP</v>
          </cell>
          <cell r="H728">
            <v>2.721049755385826E-4</v>
          </cell>
          <cell r="I728">
            <v>1.6233175002263164E-4</v>
          </cell>
          <cell r="J728">
            <v>1.030123895083737E-4</v>
          </cell>
        </row>
        <row r="729">
          <cell r="A729" t="str">
            <v>RHES-SHSTG-SOL</v>
          </cell>
          <cell r="B729" t="str">
            <v>VAR_fout</v>
          </cell>
          <cell r="C729" t="str">
            <v>AUX_RHES-SHSTG-SOL_OUT</v>
          </cell>
          <cell r="H729">
            <v>1.1452529653055722E-2</v>
          </cell>
          <cell r="I729">
            <v>4.7447111158089523E-3</v>
          </cell>
          <cell r="J729">
            <v>3.856135130559683E-3</v>
          </cell>
        </row>
        <row r="730">
          <cell r="A730" t="str">
            <v>RHES-SHSTG-SOL</v>
          </cell>
          <cell r="B730" t="str">
            <v>VAR_fout</v>
          </cell>
          <cell r="C730" t="str">
            <v>RHES-SHASOL</v>
          </cell>
          <cell r="H730">
            <v>1.1441088564491211E-2</v>
          </cell>
          <cell r="I730">
            <v>4.7399711446642874E-3</v>
          </cell>
          <cell r="J730">
            <v>3.8522828477119716E-3</v>
          </cell>
        </row>
        <row r="731">
          <cell r="A731" t="str">
            <v>RHES-SHSTG-SOL</v>
          </cell>
          <cell r="B731" t="str">
            <v>VAR_fin</v>
          </cell>
          <cell r="C731" t="str">
            <v>RHES-SHASOL</v>
          </cell>
          <cell r="H731">
            <v>1.1442311505334991E-2</v>
          </cell>
          <cell r="I731">
            <v>4.7409596961880841E-3</v>
          </cell>
          <cell r="J731">
            <v>3.8534697523539756E-3</v>
          </cell>
        </row>
        <row r="732">
          <cell r="A732" t="str">
            <v>RHES-SHSTG-SOL</v>
          </cell>
          <cell r="B732" t="str">
            <v>VAR_ncap</v>
          </cell>
          <cell r="C732" t="str">
            <v>-</v>
          </cell>
          <cell r="H732">
            <v>2.06662125384902E-5</v>
          </cell>
          <cell r="I732">
            <v>6.7418928293670798E-4</v>
          </cell>
          <cell r="J732">
            <v>2.4098918786468601E-4</v>
          </cell>
        </row>
        <row r="733">
          <cell r="A733" t="str">
            <v>RHES-SHSTG-SOL</v>
          </cell>
          <cell r="B733" t="str">
            <v>VAR_cap</v>
          </cell>
          <cell r="C733" t="str">
            <v>-</v>
          </cell>
          <cell r="H733">
            <v>3.2624183469162102E-3</v>
          </cell>
          <cell r="I733">
            <v>6.9492450034813996E-4</v>
          </cell>
          <cell r="J733">
            <v>7.3901264929690405E-4</v>
          </cell>
        </row>
        <row r="734">
          <cell r="A734" t="str">
            <v>D-ITOT_LTH</v>
          </cell>
          <cell r="B734" t="str">
            <v>VAR_fout</v>
          </cell>
          <cell r="C734" t="str">
            <v>ITOT_LTH_DH</v>
          </cell>
          <cell r="H734">
            <v>7.6289368308712273</v>
          </cell>
          <cell r="I734">
            <v>8.0823640464132591</v>
          </cell>
          <cell r="J734">
            <v>8.9203092303424452</v>
          </cell>
        </row>
        <row r="735">
          <cell r="A735" t="str">
            <v>D-ITOT_LTH</v>
          </cell>
          <cell r="B735" t="str">
            <v>VAR_fin</v>
          </cell>
          <cell r="C735" t="str">
            <v>LTH</v>
          </cell>
          <cell r="H735">
            <v>8.2772944626886371</v>
          </cell>
          <cell r="I735">
            <v>8.763508858358021</v>
          </cell>
          <cell r="J735">
            <v>9.6594091486519158</v>
          </cell>
        </row>
        <row r="736">
          <cell r="A736" t="str">
            <v>D-ITOT_LTH</v>
          </cell>
          <cell r="B736" t="str">
            <v>VAR_ncap</v>
          </cell>
          <cell r="C736" t="str">
            <v>-</v>
          </cell>
          <cell r="H736">
            <v>1.2481902199761601E-8</v>
          </cell>
          <cell r="I736">
            <v>1.17235683106557E-8</v>
          </cell>
          <cell r="J736">
            <v>1.7375034011158401E-8</v>
          </cell>
        </row>
        <row r="737">
          <cell r="A737" t="str">
            <v>D-ITOT_LTH</v>
          </cell>
          <cell r="B737" t="str">
            <v>VAR_cap</v>
          </cell>
          <cell r="C737" t="str">
            <v>-</v>
          </cell>
          <cell r="H737">
            <v>0.79547233361671998</v>
          </cell>
          <cell r="I737">
            <v>0.79547234534028799</v>
          </cell>
          <cell r="J737">
            <v>0.79547236271532196</v>
          </cell>
        </row>
        <row r="738">
          <cell r="A738" t="str">
            <v>D-IH2</v>
          </cell>
          <cell r="B738" t="str">
            <v>VAR_fout</v>
          </cell>
          <cell r="C738" t="str">
            <v>IH2</v>
          </cell>
          <cell r="H738">
            <v>3.8186534065827427E-4</v>
          </cell>
          <cell r="I738">
            <v>6.3992707374276314E-3</v>
          </cell>
          <cell r="J738">
            <v>8.9921598091534216E-2</v>
          </cell>
        </row>
        <row r="739">
          <cell r="A739" t="str">
            <v>D-IH2</v>
          </cell>
          <cell r="B739" t="str">
            <v>VAR_fin</v>
          </cell>
          <cell r="C739" t="str">
            <v>H2</v>
          </cell>
          <cell r="H739">
            <v>3.8477453899416945E-4</v>
          </cell>
          <cell r="I739">
            <v>6.4480228649398414E-3</v>
          </cell>
          <cell r="J739">
            <v>9.0606655717025919E-2</v>
          </cell>
        </row>
        <row r="740">
          <cell r="A740" t="str">
            <v>D-IH2</v>
          </cell>
          <cell r="B740" t="str">
            <v>VAR_ncap</v>
          </cell>
          <cell r="C740" t="str">
            <v>-</v>
          </cell>
          <cell r="H740">
            <v>3.6336330975312003E-5</v>
          </cell>
          <cell r="I740">
            <v>1.6307043975510799E-3</v>
          </cell>
          <cell r="J740">
            <v>2.231635871057E-3</v>
          </cell>
        </row>
        <row r="741">
          <cell r="A741" t="str">
            <v>D-IH2</v>
          </cell>
          <cell r="B741" t="str">
            <v>VAR_cap</v>
          </cell>
          <cell r="C741" t="str">
            <v>-</v>
          </cell>
          <cell r="H741">
            <v>6.9000398321669495E-5</v>
          </cell>
          <cell r="I741">
            <v>1.6997047958727501E-3</v>
          </cell>
          <cell r="J741">
            <v>3.9313406669297503E-3</v>
          </cell>
        </row>
        <row r="742">
          <cell r="A742" t="str">
            <v>D-RHNM_LTH_CHPWOD</v>
          </cell>
          <cell r="B742" t="str">
            <v>VAR_fout</v>
          </cell>
          <cell r="C742" t="str">
            <v>RHNM_LTH_CHPWOD_ON</v>
          </cell>
          <cell r="H742">
            <v>3.8334433836590721E-4</v>
          </cell>
          <cell r="I742">
            <v>1.277025500265592E-4</v>
          </cell>
        </row>
        <row r="743">
          <cell r="A743" t="str">
            <v>D-RHNM_LTH_CHPWOD</v>
          </cell>
          <cell r="B743" t="str">
            <v>VAR_fout</v>
          </cell>
          <cell r="C743" t="str">
            <v>RHSA_LTH</v>
          </cell>
          <cell r="H743">
            <v>1.7098702482260274E-4</v>
          </cell>
          <cell r="I743">
            <v>1.1107458676958797E-4</v>
          </cell>
          <cell r="J743">
            <v>1.4312586020077378E-4</v>
          </cell>
        </row>
        <row r="744">
          <cell r="A744" t="str">
            <v>D-RHNM_LTH_CHPWOD</v>
          </cell>
          <cell r="B744" t="str">
            <v>VAR_fin</v>
          </cell>
          <cell r="C744" t="str">
            <v>RHNM_LTH_CHPWOD</v>
          </cell>
          <cell r="H744">
            <v>5.5488811757730327E-4</v>
          </cell>
          <cell r="I744">
            <v>2.3911379514064029E-4</v>
          </cell>
          <cell r="J744">
            <v>1.4345044858335865E-4</v>
          </cell>
        </row>
        <row r="745">
          <cell r="A745" t="str">
            <v>RHNS-SHWODBR</v>
          </cell>
          <cell r="B745" t="str">
            <v>VAR_fout</v>
          </cell>
          <cell r="C745" t="str">
            <v>RHNS-SHWOD</v>
          </cell>
          <cell r="H745">
            <v>0.12661041244203655</v>
          </cell>
          <cell r="I745">
            <v>0.14333992543128907</v>
          </cell>
          <cell r="J745">
            <v>0.15705993247638739</v>
          </cell>
        </row>
        <row r="746">
          <cell r="A746" t="str">
            <v>RHNS-SHWODBR</v>
          </cell>
          <cell r="B746" t="str">
            <v>VAR_fin</v>
          </cell>
          <cell r="C746" t="str">
            <v>RHNSWODBRC</v>
          </cell>
          <cell r="H746">
            <v>0.12661041244203655</v>
          </cell>
          <cell r="I746">
            <v>0.14333992543128907</v>
          </cell>
          <cell r="J746">
            <v>0.15705993247638739</v>
          </cell>
        </row>
        <row r="747">
          <cell r="A747" t="str">
            <v>RHNS-SHWODBR</v>
          </cell>
          <cell r="B747" t="str">
            <v>VAR_fin</v>
          </cell>
          <cell r="C747" t="str">
            <v>RWOD</v>
          </cell>
          <cell r="H747">
            <v>0.16930651516790668</v>
          </cell>
          <cell r="I747">
            <v>0.19142375388518024</v>
          </cell>
          <cell r="J747">
            <v>0.20970898400166424</v>
          </cell>
        </row>
        <row r="748">
          <cell r="A748" t="str">
            <v>RHNS-SHWODBR</v>
          </cell>
          <cell r="B748" t="str">
            <v>VAR_ncap</v>
          </cell>
          <cell r="C748" t="str">
            <v>-</v>
          </cell>
          <cell r="H748">
            <v>2.7050866245217998E-2</v>
          </cell>
        </row>
        <row r="749">
          <cell r="A749" t="str">
            <v>RHNS-SHWODBR</v>
          </cell>
          <cell r="B749" t="str">
            <v>VAR_cap</v>
          </cell>
          <cell r="C749" t="str">
            <v>-</v>
          </cell>
          <cell r="H749">
            <v>2.7073889027084998E-2</v>
          </cell>
          <cell r="I749">
            <v>2.7052455667888487E-2</v>
          </cell>
          <cell r="J749">
            <v>1.1442367068167899E-2</v>
          </cell>
        </row>
        <row r="750">
          <cell r="A750" t="str">
            <v>D-RHNM_NKEV_GAS_ELC_CHP</v>
          </cell>
          <cell r="B750" t="str">
            <v>VAR_fout</v>
          </cell>
          <cell r="C750" t="str">
            <v>ELC5</v>
          </cell>
          <cell r="H750">
            <v>2.8999904153939783E-4</v>
          </cell>
          <cell r="I750">
            <v>2.2564133078250531E-4</v>
          </cell>
          <cell r="J750">
            <v>1.3394927991552006E-4</v>
          </cell>
        </row>
        <row r="751">
          <cell r="A751" t="str">
            <v>D-RHNM_NKEV_GAS_ELC_CHP</v>
          </cell>
          <cell r="B751" t="str">
            <v>VAR_fout</v>
          </cell>
          <cell r="C751" t="str">
            <v>RHNM_ELC</v>
          </cell>
          <cell r="H751">
            <v>0.63031111463012168</v>
          </cell>
          <cell r="I751">
            <v>2.0764778960345218</v>
          </cell>
          <cell r="J751">
            <v>2.4066256109254174</v>
          </cell>
        </row>
        <row r="752">
          <cell r="A752" t="str">
            <v>D-RHNM_NKEV_GAS_ELC_CHP</v>
          </cell>
          <cell r="B752" t="str">
            <v>VAR_fin</v>
          </cell>
          <cell r="C752" t="str">
            <v>RHNM_NKEV_GAS_ELC_CHP</v>
          </cell>
          <cell r="H752">
            <v>0.63060111367166172</v>
          </cell>
          <cell r="I752">
            <v>2.076703537365304</v>
          </cell>
          <cell r="J752">
            <v>2.4067595602053329</v>
          </cell>
        </row>
        <row r="753">
          <cell r="A753" t="str">
            <v>D-RLFO</v>
          </cell>
          <cell r="B753" t="str">
            <v>VAR_fout</v>
          </cell>
          <cell r="C753" t="str">
            <v>CO2</v>
          </cell>
          <cell r="H753">
            <v>1791.27976693451</v>
          </cell>
          <cell r="I753">
            <v>1390.3912887506499</v>
          </cell>
          <cell r="J753">
            <v>503.79909729506801</v>
          </cell>
        </row>
        <row r="754">
          <cell r="A754" t="str">
            <v>D-RLFO</v>
          </cell>
          <cell r="B754" t="str">
            <v>VAR_fout</v>
          </cell>
          <cell r="C754" t="str">
            <v>RLFO</v>
          </cell>
          <cell r="H754">
            <v>23.899176990923582</v>
          </cell>
          <cell r="I754">
            <v>18.550521140827666</v>
          </cell>
          <cell r="J754">
            <v>6.7216728815124771</v>
          </cell>
        </row>
        <row r="755">
          <cell r="A755" t="str">
            <v>D-RLFO</v>
          </cell>
          <cell r="B755" t="str">
            <v>VAR_fin</v>
          </cell>
          <cell r="C755" t="str">
            <v>LFO</v>
          </cell>
          <cell r="H755">
            <v>24.305017190427467</v>
          </cell>
          <cell r="I755">
            <v>18.865553443021035</v>
          </cell>
          <cell r="J755">
            <v>6.8358086471515254</v>
          </cell>
        </row>
        <row r="756">
          <cell r="A756" t="str">
            <v>D-RLFO</v>
          </cell>
          <cell r="B756" t="str">
            <v>VAR_fin</v>
          </cell>
          <cell r="C756" t="str">
            <v>BDS</v>
          </cell>
          <cell r="H756">
            <v>8.32897816963781E-5</v>
          </cell>
          <cell r="I756">
            <v>4.5183021248399E-5</v>
          </cell>
          <cell r="J756">
            <v>3.0827841701648872E-5</v>
          </cell>
        </row>
        <row r="757">
          <cell r="A757" t="str">
            <v>D-SCOM_LTH_CHPBIO</v>
          </cell>
          <cell r="B757" t="str">
            <v>VAR_fout</v>
          </cell>
          <cell r="C757" t="str">
            <v>SCOM_LTH_CHPBIO_ON</v>
          </cell>
        </row>
        <row r="758">
          <cell r="A758" t="str">
            <v>D-SCOM_LTH_CHPBIO</v>
          </cell>
          <cell r="B758" t="str">
            <v>VAR_fout</v>
          </cell>
          <cell r="C758" t="str">
            <v>LTH</v>
          </cell>
        </row>
        <row r="759">
          <cell r="A759" t="str">
            <v>D-SCOM_LTH_CHPBIO</v>
          </cell>
          <cell r="B759" t="str">
            <v>VAR_fin</v>
          </cell>
          <cell r="C759" t="str">
            <v>SCOM_LTH_CHPBIO</v>
          </cell>
        </row>
        <row r="760">
          <cell r="A760" t="str">
            <v>D-SCOM_NKEV_GAS_ELC_CHP</v>
          </cell>
          <cell r="B760" t="str">
            <v>VAR_fout</v>
          </cell>
          <cell r="C760" t="str">
            <v>ELC5</v>
          </cell>
          <cell r="H760">
            <v>2.2650184801775377E-4</v>
          </cell>
          <cell r="I760">
            <v>1.7324570584944431E-4</v>
          </cell>
          <cell r="J760">
            <v>1.0246442655335504E-4</v>
          </cell>
        </row>
        <row r="761">
          <cell r="A761" t="str">
            <v>D-SCOM_NKEV_GAS_ELC_CHP</v>
          </cell>
          <cell r="B761" t="str">
            <v>VAR_fout</v>
          </cell>
          <cell r="C761" t="str">
            <v>SCOM_ELC</v>
          </cell>
          <cell r="H761">
            <v>3.3513218613927607</v>
          </cell>
          <cell r="I761">
            <v>5.3011479277316953</v>
          </cell>
          <cell r="J761">
            <v>7.3016041954508841</v>
          </cell>
        </row>
        <row r="762">
          <cell r="A762" t="str">
            <v>D-SCOM_NKEV_GAS_ELC_CHP</v>
          </cell>
          <cell r="B762" t="str">
            <v>VAR_fin</v>
          </cell>
          <cell r="C762" t="str">
            <v>SCOM_NKEV_GAS_ELC_CHP</v>
          </cell>
          <cell r="H762">
            <v>3.3515493495392703</v>
          </cell>
          <cell r="I762">
            <v>5.3013218860477318</v>
          </cell>
          <cell r="J762">
            <v>7.3017073713869411</v>
          </cell>
        </row>
        <row r="763">
          <cell r="A763" t="str">
            <v>RHEM-SHLTHDH</v>
          </cell>
          <cell r="B763" t="str">
            <v>VAR_fout</v>
          </cell>
          <cell r="C763" t="str">
            <v>RHEM-SHLTHD</v>
          </cell>
          <cell r="H763">
            <v>5.12279174492775</v>
          </cell>
          <cell r="I763">
            <v>5.2341443103453829</v>
          </cell>
          <cell r="J763">
            <v>5.4880680647034454</v>
          </cell>
        </row>
        <row r="764">
          <cell r="A764" t="str">
            <v>RHEM-SHLTHDH</v>
          </cell>
          <cell r="B764" t="str">
            <v>VAR_fin</v>
          </cell>
          <cell r="C764" t="str">
            <v>RHEMLTHDHC</v>
          </cell>
          <cell r="H764">
            <v>5.12279174492775</v>
          </cell>
          <cell r="I764">
            <v>5.2341443103453829</v>
          </cell>
          <cell r="J764">
            <v>5.4880680647034454</v>
          </cell>
        </row>
        <row r="765">
          <cell r="A765" t="str">
            <v>RHEM-SHLTHDH</v>
          </cell>
          <cell r="B765" t="str">
            <v>VAR_fin</v>
          </cell>
          <cell r="C765" t="str">
            <v>RHEM_LTH_DH</v>
          </cell>
          <cell r="H765">
            <v>5.683341270164493</v>
          </cell>
          <cell r="I765">
            <v>5.7938037917262522</v>
          </cell>
          <cell r="J765">
            <v>6.0287338335417484</v>
          </cell>
        </row>
        <row r="766">
          <cell r="A766" t="str">
            <v>RHEM-SHLTHDH</v>
          </cell>
          <cell r="B766" t="str">
            <v>VAR_ncap</v>
          </cell>
          <cell r="C766" t="str">
            <v>-</v>
          </cell>
          <cell r="H766">
            <v>5.6547387494252999E-3</v>
          </cell>
          <cell r="I766">
            <v>7.4061187628849398E-3</v>
          </cell>
          <cell r="J766">
            <v>5.8884912148879601E-2</v>
          </cell>
        </row>
        <row r="767">
          <cell r="A767" t="str">
            <v>RHEM-SHLTHDH</v>
          </cell>
          <cell r="B767" t="str">
            <v>VAR_cap</v>
          </cell>
          <cell r="C767" t="str">
            <v>-</v>
          </cell>
          <cell r="H767">
            <v>0.38903905252075199</v>
          </cell>
          <cell r="I767">
            <v>0.38625923235805304</v>
          </cell>
          <cell r="J767">
            <v>0.43668316891679892</v>
          </cell>
        </row>
        <row r="768">
          <cell r="A768" t="str">
            <v>D-ITOT_SOLELC</v>
          </cell>
          <cell r="B768" t="str">
            <v>VAR_fout</v>
          </cell>
          <cell r="C768" t="str">
            <v>ITOT_ELC</v>
          </cell>
          <cell r="H768">
            <v>25.11075936821323</v>
          </cell>
          <cell r="I768">
            <v>32.209636781909829</v>
          </cell>
          <cell r="J768">
            <v>35.431172355010439</v>
          </cell>
        </row>
        <row r="769">
          <cell r="A769" t="str">
            <v>D-ITOT_SOLELC</v>
          </cell>
          <cell r="B769" t="str">
            <v>VAR_fout</v>
          </cell>
          <cell r="C769" t="str">
            <v>ELC5</v>
          </cell>
          <cell r="H769">
            <v>9.5848235819949341E-3</v>
          </cell>
          <cell r="I769">
            <v>1.5348627923840135</v>
          </cell>
          <cell r="J769">
            <v>0.90836917523493299</v>
          </cell>
        </row>
        <row r="770">
          <cell r="A770" t="str">
            <v>D-ITOT_SOLELC</v>
          </cell>
          <cell r="B770" t="str">
            <v>VAR_fin</v>
          </cell>
          <cell r="C770" t="str">
            <v>ITOT_SOL_ELC</v>
          </cell>
          <cell r="H770">
            <v>25.120344191795233</v>
          </cell>
          <cell r="I770">
            <v>33.744499574293876</v>
          </cell>
          <cell r="J770">
            <v>36.339541530245363</v>
          </cell>
        </row>
        <row r="771">
          <cell r="A771" t="str">
            <v>D-SWOD</v>
          </cell>
          <cell r="B771" t="str">
            <v>VAR_fout</v>
          </cell>
          <cell r="C771" t="str">
            <v>SWOD</v>
          </cell>
          <cell r="H771">
            <v>9.9935307873242962</v>
          </cell>
          <cell r="I771">
            <v>8.9777860027675569</v>
          </cell>
          <cell r="J771">
            <v>7.5349721042744253</v>
          </cell>
        </row>
        <row r="772">
          <cell r="A772" t="str">
            <v>D-SWOD</v>
          </cell>
          <cell r="B772" t="str">
            <v>VAR_fin</v>
          </cell>
          <cell r="C772" t="str">
            <v>WOD</v>
          </cell>
          <cell r="H772">
            <v>9.9935307873242962</v>
          </cell>
          <cell r="I772">
            <v>8.9777860027675569</v>
          </cell>
          <cell r="J772">
            <v>7.5349721042744253</v>
          </cell>
        </row>
        <row r="773">
          <cell r="A773" t="str">
            <v>SCOM-SHLTHCHPBIO</v>
          </cell>
          <cell r="B773" t="str">
            <v>VAR_fout</v>
          </cell>
          <cell r="C773" t="str">
            <v>SCOM-SHLTHC-BIO</v>
          </cell>
        </row>
        <row r="774">
          <cell r="A774" t="str">
            <v>SCOM-SHLTHCHPBIO</v>
          </cell>
          <cell r="B774" t="str">
            <v>VAR_fin</v>
          </cell>
          <cell r="C774" t="str">
            <v>SCOM_LTH_CHPBIO_ON</v>
          </cell>
        </row>
        <row r="775">
          <cell r="A775" t="str">
            <v>SCOM-SHLTHCHPBIO</v>
          </cell>
          <cell r="B775" t="str">
            <v>VAR_fin</v>
          </cell>
          <cell r="C775" t="str">
            <v>SCOMLTHCHPC</v>
          </cell>
        </row>
        <row r="776">
          <cell r="A776" t="str">
            <v>SCOM-SHLTHCHPBIO</v>
          </cell>
          <cell r="B776" t="str">
            <v>VAR_ncap</v>
          </cell>
          <cell r="C776" t="str">
            <v>-</v>
          </cell>
          <cell r="H776">
            <v>6.6009164681237104E-2</v>
          </cell>
          <cell r="I776">
            <v>1.23544482314587E-2</v>
          </cell>
          <cell r="J776">
            <v>4.5775084603424901E-2</v>
          </cell>
        </row>
        <row r="777">
          <cell r="A777" t="str">
            <v>SCOM-SHLTHCHPBIO</v>
          </cell>
          <cell r="B777" t="str">
            <v>VAR_cap</v>
          </cell>
          <cell r="C777" t="str">
            <v>-</v>
          </cell>
          <cell r="H777">
            <v>8.9262724336280186E-2</v>
          </cell>
          <cell r="I777">
            <v>7.7079021020568128E-2</v>
          </cell>
          <cell r="J777">
            <v>7.7079095361331687E-2</v>
          </cell>
        </row>
        <row r="778">
          <cell r="A778" t="str">
            <v>RHES-SHNGABR</v>
          </cell>
          <cell r="B778" t="str">
            <v>VAR_fout</v>
          </cell>
          <cell r="C778" t="str">
            <v>CO2_R</v>
          </cell>
          <cell r="H778">
            <v>414.87489307589999</v>
          </cell>
          <cell r="I778">
            <v>313.57272837633298</v>
          </cell>
          <cell r="J778">
            <v>146.07574760160099</v>
          </cell>
        </row>
        <row r="779">
          <cell r="A779" t="str">
            <v>RHES-SHNGABR</v>
          </cell>
          <cell r="B779" t="str">
            <v>VAR_fout</v>
          </cell>
          <cell r="C779" t="str">
            <v>RHES-SHNGA</v>
          </cell>
          <cell r="H779">
            <v>6.8443605958630771</v>
          </cell>
          <cell r="I779">
            <v>5.2016799320270524</v>
          </cell>
          <cell r="J779">
            <v>2.4530379672454683</v>
          </cell>
        </row>
        <row r="780">
          <cell r="A780" t="str">
            <v>RHES-SHNGABR</v>
          </cell>
          <cell r="B780" t="str">
            <v>VAR_fin</v>
          </cell>
          <cell r="C780" t="str">
            <v>RNGA</v>
          </cell>
          <cell r="H780">
            <v>7.3559378204946855</v>
          </cell>
          <cell r="I780">
            <v>5.5598001485165449</v>
          </cell>
          <cell r="J780">
            <v>2.5899955248510715</v>
          </cell>
        </row>
        <row r="781">
          <cell r="A781" t="str">
            <v>RHES-SHNGABR</v>
          </cell>
          <cell r="B781" t="str">
            <v>VAR_ncap</v>
          </cell>
          <cell r="C781" t="str">
            <v>-</v>
          </cell>
          <cell r="H781">
            <v>0.133092663232908</v>
          </cell>
          <cell r="I781">
            <v>0.28714241111579503</v>
          </cell>
          <cell r="J781">
            <v>1.7983861493708499E-8</v>
          </cell>
        </row>
        <row r="782">
          <cell r="A782" t="str">
            <v>RHES-SHNGABR</v>
          </cell>
          <cell r="B782" t="str">
            <v>VAR_cap</v>
          </cell>
          <cell r="C782" t="str">
            <v>-</v>
          </cell>
          <cell r="H782">
            <v>0.55296688547331829</v>
          </cell>
          <cell r="I782">
            <v>0.4202350575203635</v>
          </cell>
          <cell r="J782">
            <v>0.26468151218291919</v>
          </cell>
        </row>
        <row r="783">
          <cell r="A783" t="str">
            <v>RHSA-WHNGABR</v>
          </cell>
          <cell r="B783" t="str">
            <v>VAR_fout</v>
          </cell>
          <cell r="C783" t="str">
            <v>RHSA-WHNGA</v>
          </cell>
          <cell r="H783">
            <v>3.6211606044473776</v>
          </cell>
          <cell r="I783">
            <v>3.0587364994230386</v>
          </cell>
          <cell r="J783">
            <v>1.9923043820263915</v>
          </cell>
        </row>
        <row r="784">
          <cell r="A784" t="str">
            <v>RHSA-WHNGABR</v>
          </cell>
          <cell r="B784" t="str">
            <v>VAR_fout</v>
          </cell>
          <cell r="C784" t="str">
            <v>CO2_R</v>
          </cell>
          <cell r="H784">
            <v>362.49614161193</v>
          </cell>
          <cell r="I784">
            <v>302.61464072146401</v>
          </cell>
          <cell r="J784">
            <v>191.314309471429</v>
          </cell>
        </row>
        <row r="785">
          <cell r="A785" t="str">
            <v>RHSA-WHNGABR</v>
          </cell>
          <cell r="B785" t="str">
            <v>VAR_fin</v>
          </cell>
          <cell r="C785" t="str">
            <v>RNGA</v>
          </cell>
          <cell r="H785">
            <v>6.4272365534030138</v>
          </cell>
          <cell r="I785">
            <v>5.3655078142103543</v>
          </cell>
          <cell r="J785">
            <v>3.3920976856636322</v>
          </cell>
        </row>
        <row r="786">
          <cell r="A786" t="str">
            <v>RHSA-WHNGABR</v>
          </cell>
          <cell r="B786" t="str">
            <v>VAR_ncap</v>
          </cell>
          <cell r="C786" t="str">
            <v>-</v>
          </cell>
          <cell r="H786">
            <v>0.13441511208639201</v>
          </cell>
          <cell r="I786">
            <v>7.6893996541072096E-2</v>
          </cell>
          <cell r="J786">
            <v>2.3581333054454801E-2</v>
          </cell>
        </row>
        <row r="787">
          <cell r="A787" t="str">
            <v>RHSA-WHNGABR</v>
          </cell>
          <cell r="B787" t="str">
            <v>VAR_cap</v>
          </cell>
          <cell r="C787" t="str">
            <v>-</v>
          </cell>
          <cell r="H787">
            <v>0.24751063921973324</v>
          </cell>
          <cell r="I787">
            <v>0.21130900257408736</v>
          </cell>
          <cell r="J787">
            <v>0.13624269907846254</v>
          </cell>
        </row>
        <row r="788">
          <cell r="A788" t="str">
            <v>ITOT-SWHWSTBR</v>
          </cell>
          <cell r="B788" t="str">
            <v>VAR_fout</v>
          </cell>
          <cell r="C788" t="str">
            <v>ITOT-SWH</v>
          </cell>
          <cell r="H788">
            <v>5.6968729414716544</v>
          </cell>
          <cell r="I788">
            <v>5.669355920100303</v>
          </cell>
          <cell r="J788">
            <v>5.7829249061834496</v>
          </cell>
        </row>
        <row r="789">
          <cell r="A789" t="str">
            <v>ITOT-SWHWSTBR</v>
          </cell>
          <cell r="B789" t="str">
            <v>VAR_fout</v>
          </cell>
          <cell r="C789" t="str">
            <v>CO2_I</v>
          </cell>
          <cell r="H789">
            <v>1001.26857759199</v>
          </cell>
          <cell r="I789">
            <v>996.43225262368901</v>
          </cell>
          <cell r="J789">
            <v>986.49895458423498</v>
          </cell>
        </row>
        <row r="790">
          <cell r="A790" t="str">
            <v>ITOT-SWHWSTBR</v>
          </cell>
          <cell r="B790" t="str">
            <v>VAR_fin</v>
          </cell>
          <cell r="C790" t="str">
            <v>IWST</v>
          </cell>
          <cell r="H790">
            <v>10.789532086120555</v>
          </cell>
          <cell r="I790">
            <v>10.737416515341469</v>
          </cell>
          <cell r="J790">
            <v>10.630376665778392</v>
          </cell>
        </row>
        <row r="791">
          <cell r="A791" t="str">
            <v>ITOT-SWHWSTBR</v>
          </cell>
          <cell r="B791" t="str">
            <v>VAR_ncap</v>
          </cell>
          <cell r="C791" t="str">
            <v>-</v>
          </cell>
          <cell r="H791">
            <v>0.22138592457339401</v>
          </cell>
          <cell r="I791">
            <v>0.106188085408346</v>
          </cell>
          <cell r="J791">
            <v>0.174668548940206</v>
          </cell>
        </row>
        <row r="792">
          <cell r="A792" t="str">
            <v>ITOT-SWHWSTBR</v>
          </cell>
          <cell r="B792" t="str">
            <v>VAR_cap</v>
          </cell>
          <cell r="C792" t="str">
            <v>-</v>
          </cell>
          <cell r="H792">
            <v>0.31462482277190174</v>
          </cell>
          <cell r="I792">
            <v>0.32757266033459159</v>
          </cell>
          <cell r="J792">
            <v>0.3453762147776282</v>
          </cell>
        </row>
        <row r="793">
          <cell r="A793" t="str">
            <v>SCOM-SHSTG-ELC</v>
          </cell>
          <cell r="B793" t="str">
            <v>VAR_fout</v>
          </cell>
          <cell r="C793" t="str">
            <v>SCOM-SHAELCB</v>
          </cell>
          <cell r="I793">
            <v>2.795784809249277E-6</v>
          </cell>
        </row>
        <row r="794">
          <cell r="A794" t="str">
            <v>SCOM-SHSTG-ELC</v>
          </cell>
          <cell r="B794" t="str">
            <v>VAR_fin</v>
          </cell>
          <cell r="C794" t="str">
            <v>SCOM-SHAELCB</v>
          </cell>
          <cell r="I794">
            <v>2.0639709494299383E-6</v>
          </cell>
        </row>
        <row r="795">
          <cell r="A795" t="str">
            <v>SCOM-SHSTG-ELC</v>
          </cell>
          <cell r="B795" t="str">
            <v>VAR_ncap</v>
          </cell>
          <cell r="C795" t="str">
            <v>-</v>
          </cell>
          <cell r="H795">
            <v>1.1751675404282401E-3</v>
          </cell>
          <cell r="I795">
            <v>5.1811628977942101E-3</v>
          </cell>
          <cell r="J795">
            <v>7.7786269666967598E-4</v>
          </cell>
        </row>
        <row r="796">
          <cell r="A796" t="str">
            <v>SCOM-SHSTG-ELC</v>
          </cell>
          <cell r="B796" t="str">
            <v>VAR_cap</v>
          </cell>
          <cell r="C796" t="str">
            <v>-</v>
          </cell>
          <cell r="H796">
            <v>6.4948484776034396E-3</v>
          </cell>
          <cell r="I796">
            <v>6.3532357877737521E-3</v>
          </cell>
          <cell r="J796">
            <v>5.0252909073568294E-3</v>
          </cell>
        </row>
        <row r="797">
          <cell r="A797" t="str">
            <v>SCOM-SHNGABR</v>
          </cell>
          <cell r="B797" t="str">
            <v>VAR_fout</v>
          </cell>
          <cell r="C797" t="str">
            <v>CO2_S</v>
          </cell>
          <cell r="H797">
            <v>935.96698952259101</v>
          </cell>
          <cell r="I797">
            <v>749.74935127179594</v>
          </cell>
          <cell r="J797">
            <v>438.22887017475</v>
          </cell>
        </row>
        <row r="798">
          <cell r="A798" t="str">
            <v>SCOM-SHNGABR</v>
          </cell>
          <cell r="B798" t="str">
            <v>VAR_fout</v>
          </cell>
          <cell r="C798" t="str">
            <v>SCOM-SHNGA</v>
          </cell>
          <cell r="H798">
            <v>14.369769270721712</v>
          </cell>
          <cell r="I798">
            <v>11.510796117012998</v>
          </cell>
          <cell r="J798">
            <v>6.7280660778349217</v>
          </cell>
        </row>
        <row r="799">
          <cell r="A799" t="str">
            <v>SCOM-SHNGABR</v>
          </cell>
          <cell r="B799" t="str">
            <v>VAR_fin</v>
          </cell>
          <cell r="C799" t="str">
            <v>SNGA</v>
          </cell>
          <cell r="H799">
            <v>16.595159388698434</v>
          </cell>
          <cell r="I799">
            <v>13.293428214038919</v>
          </cell>
          <cell r="J799">
            <v>7.7700154286303107</v>
          </cell>
        </row>
        <row r="800">
          <cell r="A800" t="str">
            <v>SCOM-SHNGABR</v>
          </cell>
          <cell r="B800" t="str">
            <v>VAR_ncap</v>
          </cell>
          <cell r="C800" t="str">
            <v>-</v>
          </cell>
          <cell r="H800">
            <v>0.49160405876936097</v>
          </cell>
          <cell r="I800">
            <v>0.60385112485244297</v>
          </cell>
          <cell r="J800">
            <v>4.8444654203430103E-2</v>
          </cell>
        </row>
        <row r="801">
          <cell r="A801" t="str">
            <v>SCOM-SHNGABR</v>
          </cell>
          <cell r="B801" t="str">
            <v>VAR_cap</v>
          </cell>
          <cell r="C801" t="str">
            <v>-</v>
          </cell>
          <cell r="H801">
            <v>1.2111679109678448</v>
          </cell>
          <cell r="I801">
            <v>1.0954550329433672</v>
          </cell>
          <cell r="J801">
            <v>0.69462536621809468</v>
          </cell>
        </row>
        <row r="802">
          <cell r="A802" t="str">
            <v>RHEM-SHELCHP</v>
          </cell>
          <cell r="B802" t="str">
            <v>VAR_fout</v>
          </cell>
          <cell r="C802" t="str">
            <v>RHEM-SHAELCH</v>
          </cell>
          <cell r="H802">
            <v>15.849946975362309</v>
          </cell>
          <cell r="I802">
            <v>17.9793114765688</v>
          </cell>
          <cell r="J802">
            <v>22.880538627909001</v>
          </cell>
        </row>
        <row r="803">
          <cell r="A803" t="str">
            <v>RHEM-SHELCHP</v>
          </cell>
          <cell r="B803" t="str">
            <v>VAR_fin</v>
          </cell>
          <cell r="C803" t="str">
            <v>RHEMELCHPC</v>
          </cell>
          <cell r="H803">
            <v>15.849946975362309</v>
          </cell>
          <cell r="I803">
            <v>17.9793114765688</v>
          </cell>
          <cell r="J803">
            <v>22.880538627909001</v>
          </cell>
        </row>
        <row r="804">
          <cell r="A804" t="str">
            <v>RHEM-SHELCHP</v>
          </cell>
          <cell r="B804" t="str">
            <v>VAR_fin</v>
          </cell>
          <cell r="C804" t="str">
            <v>RHEM_ELC</v>
          </cell>
          <cell r="H804">
            <v>4.6192284089474027</v>
          </cell>
          <cell r="I804">
            <v>5.0599349191232799</v>
          </cell>
          <cell r="J804">
            <v>5.9355905521331245</v>
          </cell>
        </row>
        <row r="805">
          <cell r="A805" t="str">
            <v>RHEM-SHELCHP</v>
          </cell>
          <cell r="B805" t="str">
            <v>VAR_ncap</v>
          </cell>
          <cell r="C805" t="str">
            <v>-</v>
          </cell>
          <cell r="H805">
            <v>0.76356011999615403</v>
          </cell>
          <cell r="I805">
            <v>0.43027158836016699</v>
          </cell>
          <cell r="J805">
            <v>0.98043588883327004</v>
          </cell>
        </row>
        <row r="806">
          <cell r="A806" t="str">
            <v>RHEM-SHELCHP</v>
          </cell>
          <cell r="B806" t="str">
            <v>VAR_cap</v>
          </cell>
          <cell r="C806" t="str">
            <v>-</v>
          </cell>
          <cell r="H806">
            <v>1.1192274482514084</v>
          </cell>
          <cell r="I806">
            <v>1.2695873382341918</v>
          </cell>
          <cell r="J806">
            <v>1.6156802311380682</v>
          </cell>
        </row>
        <row r="807">
          <cell r="A807" t="str">
            <v>RHNM-SHSTG-ELC</v>
          </cell>
          <cell r="B807" t="str">
            <v>VAR_fout</v>
          </cell>
          <cell r="C807" t="str">
            <v>RHNM-SHAELCB</v>
          </cell>
          <cell r="H807">
            <v>1.003762603259748E-3</v>
          </cell>
          <cell r="I807">
            <v>1.6579543239704584E-3</v>
          </cell>
          <cell r="J807">
            <v>1.2740857803870561E-3</v>
          </cell>
        </row>
        <row r="808">
          <cell r="A808" t="str">
            <v>RHNM-SHSTG-ELC</v>
          </cell>
          <cell r="B808" t="str">
            <v>VAR_fout</v>
          </cell>
          <cell r="C808" t="str">
            <v>AUX_RHNM-SHSTG-ELC_OUT</v>
          </cell>
          <cell r="H808">
            <v>1.0047663658630077E-3</v>
          </cell>
          <cell r="I808">
            <v>1.6596122782944274E-3</v>
          </cell>
          <cell r="J808">
            <v>1.2753598661674438E-3</v>
          </cell>
        </row>
        <row r="809">
          <cell r="A809" t="str">
            <v>RHNM-SHSTG-ELC</v>
          </cell>
          <cell r="B809" t="str">
            <v>VAR_fin</v>
          </cell>
          <cell r="C809" t="str">
            <v>RHNM-SHAELCB</v>
          </cell>
          <cell r="H809">
            <v>1.0033394447537885E-3</v>
          </cell>
          <cell r="I809">
            <v>1.6574362787764205E-3</v>
          </cell>
          <cell r="J809">
            <v>1.2741366091815942E-3</v>
          </cell>
        </row>
        <row r="810">
          <cell r="A810" t="str">
            <v>RHNM-SHSTG-ELC</v>
          </cell>
          <cell r="B810" t="str">
            <v>VAR_ncap</v>
          </cell>
          <cell r="C810" t="str">
            <v>-</v>
          </cell>
          <cell r="H810">
            <v>3.5822052813983598E-4</v>
          </cell>
          <cell r="I810">
            <v>1.5369090607162701E-5</v>
          </cell>
          <cell r="J810">
            <v>4.4526213088683097E-6</v>
          </cell>
        </row>
        <row r="811">
          <cell r="A811" t="str">
            <v>RHNM-SHSTG-ELC</v>
          </cell>
          <cell r="B811" t="str">
            <v>VAR_cap</v>
          </cell>
          <cell r="C811" t="str">
            <v>-</v>
          </cell>
          <cell r="H811">
            <v>8.3471785973630701E-4</v>
          </cell>
          <cell r="I811">
            <v>3.6028446942023369E-4</v>
          </cell>
          <cell r="J811">
            <v>1.5239885960398241E-4</v>
          </cell>
        </row>
        <row r="812">
          <cell r="A812" t="str">
            <v>D-RWOD</v>
          </cell>
          <cell r="B812" t="str">
            <v>VAR_fout</v>
          </cell>
          <cell r="C812" t="str">
            <v>RWOD</v>
          </cell>
          <cell r="H812">
            <v>15.258030649112641</v>
          </cell>
          <cell r="I812">
            <v>13.937782829728226</v>
          </cell>
          <cell r="J812">
            <v>11.1533788104681</v>
          </cell>
        </row>
        <row r="813">
          <cell r="A813" t="str">
            <v>D-RWOD</v>
          </cell>
          <cell r="B813" t="str">
            <v>VAR_fin</v>
          </cell>
          <cell r="C813" t="str">
            <v>WOD</v>
          </cell>
          <cell r="H813">
            <v>15.258030649112641</v>
          </cell>
          <cell r="I813">
            <v>13.937782829728226</v>
          </cell>
          <cell r="J813">
            <v>11.1533788104681</v>
          </cell>
        </row>
        <row r="814">
          <cell r="A814" t="str">
            <v>RHNS-SHLTHCHPWOD</v>
          </cell>
          <cell r="B814" t="str">
            <v>VAR_ncap</v>
          </cell>
          <cell r="C814" t="str">
            <v>-</v>
          </cell>
          <cell r="H814">
            <v>2.27245564636031E-5</v>
          </cell>
          <cell r="I814">
            <v>1.2273006843006201E-5</v>
          </cell>
          <cell r="J814">
            <v>7.1375920113584703E-6</v>
          </cell>
        </row>
        <row r="815">
          <cell r="A815" t="str">
            <v>RHNS-SHLTHCHPWOD</v>
          </cell>
          <cell r="B815" t="str">
            <v>VAR_cap</v>
          </cell>
          <cell r="C815" t="str">
            <v>-</v>
          </cell>
          <cell r="H815">
            <v>3.0682270175783799E-5</v>
          </cell>
          <cell r="I815">
            <v>2.3417946003652E-5</v>
          </cell>
          <cell r="J815">
            <v>1.1945505542050101E-5</v>
          </cell>
        </row>
        <row r="816">
          <cell r="A816" t="str">
            <v>RHNM-SHELCBR</v>
          </cell>
          <cell r="B816" t="str">
            <v>VAR_fout</v>
          </cell>
          <cell r="C816" t="str">
            <v>RHNM-SHAELCB</v>
          </cell>
          <cell r="H816">
            <v>6.3419762553099078E-3</v>
          </cell>
          <cell r="I816">
            <v>7.4560352706426764E-3</v>
          </cell>
          <cell r="J816">
            <v>8.1485372915558272E-3</v>
          </cell>
        </row>
        <row r="817">
          <cell r="A817" t="str">
            <v>RHNM-SHELCBR</v>
          </cell>
          <cell r="B817" t="str">
            <v>VAR_fin</v>
          </cell>
          <cell r="C817" t="str">
            <v>RHNM_ELC</v>
          </cell>
          <cell r="H817">
            <v>6.6757644792735764E-3</v>
          </cell>
          <cell r="I817">
            <v>7.848458179623867E-3</v>
          </cell>
          <cell r="J817">
            <v>8.5774076753219203E-3</v>
          </cell>
        </row>
        <row r="818">
          <cell r="A818" t="str">
            <v>RHNM-SHELCBR</v>
          </cell>
          <cell r="B818" t="str">
            <v>VAR_ncap</v>
          </cell>
          <cell r="C818" t="str">
            <v>-</v>
          </cell>
          <cell r="H818">
            <v>1.53045992729694E-3</v>
          </cell>
        </row>
        <row r="819">
          <cell r="A819" t="str">
            <v>RHNM-SHELCBR</v>
          </cell>
          <cell r="B819" t="str">
            <v>VAR_cap</v>
          </cell>
          <cell r="C819" t="str">
            <v>-</v>
          </cell>
          <cell r="H819">
            <v>3.5491781555768804E-3</v>
          </cell>
          <cell r="I819">
            <v>1.5304057146783509E-3</v>
          </cell>
          <cell r="J819">
            <v>6.4729422838970111E-4</v>
          </cell>
        </row>
        <row r="820">
          <cell r="A820" t="str">
            <v>RHNS-SHSTG-NGAHP</v>
          </cell>
          <cell r="B820" t="str">
            <v>VAR_fout</v>
          </cell>
          <cell r="C820" t="str">
            <v>RHNS-SHANGAH</v>
          </cell>
          <cell r="H820">
            <v>4.6989051060203554E-2</v>
          </cell>
          <cell r="I820">
            <v>5.7568234247166852E-2</v>
          </cell>
          <cell r="J820">
            <v>9.7699592461655077E-2</v>
          </cell>
        </row>
        <row r="821">
          <cell r="A821" t="str">
            <v>RHNS-SHSTG-NGAHP</v>
          </cell>
          <cell r="B821" t="str">
            <v>VAR_fout</v>
          </cell>
          <cell r="C821" t="str">
            <v>AUX_RHNS-SHSTG-NGAHP_OUT</v>
          </cell>
          <cell r="H821">
            <v>4.7036040111263784E-2</v>
          </cell>
          <cell r="I821">
            <v>5.7625802481413989E-2</v>
          </cell>
          <cell r="J821">
            <v>9.7797292054116788E-2</v>
          </cell>
        </row>
        <row r="822">
          <cell r="A822" t="str">
            <v>RHNS-SHSTG-NGAHP</v>
          </cell>
          <cell r="B822" t="str">
            <v>VAR_fin</v>
          </cell>
          <cell r="C822" t="str">
            <v>RHNS-SHANGAH</v>
          </cell>
          <cell r="H822">
            <v>4.6993299057331288E-2</v>
          </cell>
          <cell r="I822">
            <v>5.7572764127940775E-2</v>
          </cell>
          <cell r="J822">
            <v>9.7704065383187391E-2</v>
          </cell>
        </row>
        <row r="823">
          <cell r="A823" t="str">
            <v>RHNS-SHSTG-NGAHP</v>
          </cell>
          <cell r="B823" t="str">
            <v>VAR_ncap</v>
          </cell>
          <cell r="C823" t="str">
            <v>-</v>
          </cell>
          <cell r="H823">
            <v>5.4862419362483802E-3</v>
          </cell>
          <cell r="I823">
            <v>5.97568507666877E-3</v>
          </cell>
          <cell r="J823">
            <v>1.1716438713538399E-2</v>
          </cell>
        </row>
        <row r="824">
          <cell r="A824" t="str">
            <v>RHNS-SHSTG-NGAHP</v>
          </cell>
          <cell r="B824" t="str">
            <v>VAR_cap</v>
          </cell>
          <cell r="C824" t="str">
            <v>-</v>
          </cell>
          <cell r="H824">
            <v>1.2404846580574669E-2</v>
          </cell>
          <cell r="I824">
            <v>1.5098807052914829E-2</v>
          </cell>
          <cell r="J824">
            <v>1.8367919532668218E-2</v>
          </cell>
        </row>
        <row r="825">
          <cell r="A825" t="str">
            <v>RHNS-SHLTHDH</v>
          </cell>
          <cell r="B825" t="str">
            <v>VAR_fout</v>
          </cell>
          <cell r="C825" t="str">
            <v>RHNS-SHLTHD</v>
          </cell>
          <cell r="H825">
            <v>1.0328511059182532E-2</v>
          </cell>
          <cell r="I825">
            <v>1.1659303348156973E-2</v>
          </cell>
          <cell r="J825">
            <v>1.4028801562619767E-2</v>
          </cell>
        </row>
        <row r="826">
          <cell r="A826" t="str">
            <v>RHNS-SHLTHDH</v>
          </cell>
          <cell r="B826" t="str">
            <v>VAR_fin</v>
          </cell>
          <cell r="C826" t="str">
            <v>RHNS_LTH_DH</v>
          </cell>
          <cell r="H826">
            <v>1.1368839411137017E-2</v>
          </cell>
          <cell r="I826">
            <v>1.282225892338224E-2</v>
          </cell>
          <cell r="J826">
            <v>1.5426433352308633E-2</v>
          </cell>
        </row>
        <row r="827">
          <cell r="A827" t="str">
            <v>RHNS-SHLTHDH</v>
          </cell>
          <cell r="B827" t="str">
            <v>VAR_fin</v>
          </cell>
          <cell r="C827" t="str">
            <v>RHNSLTHDHC</v>
          </cell>
          <cell r="H827">
            <v>1.0328511059182532E-2</v>
          </cell>
          <cell r="I827">
            <v>1.1659303348156973E-2</v>
          </cell>
          <cell r="J827">
            <v>1.4028801562619767E-2</v>
          </cell>
        </row>
        <row r="828">
          <cell r="A828" t="str">
            <v>RHNS-SHLTHDH</v>
          </cell>
          <cell r="B828" t="str">
            <v>VAR_ncap</v>
          </cell>
          <cell r="C828" t="str">
            <v>-</v>
          </cell>
          <cell r="H828">
            <v>2.3023773826882601E-2</v>
          </cell>
          <cell r="I828">
            <v>2.7673984107077902E-3</v>
          </cell>
          <cell r="J828">
            <v>3.6394321582080598E-4</v>
          </cell>
        </row>
        <row r="829">
          <cell r="A829" t="str">
            <v>RHNS-SHLTHDH</v>
          </cell>
          <cell r="B829" t="str">
            <v>VAR_cap</v>
          </cell>
          <cell r="C829" t="str">
            <v>-</v>
          </cell>
          <cell r="H829">
            <v>2.5972052399838762E-2</v>
          </cell>
          <cell r="I829">
            <v>1.8118449105900998E-2</v>
          </cell>
          <cell r="J829">
            <v>1.9231847440374025E-3</v>
          </cell>
        </row>
        <row r="830">
          <cell r="A830" t="str">
            <v>ITOT-SWHNGAHP</v>
          </cell>
          <cell r="B830" t="str">
            <v>VAR_fout</v>
          </cell>
          <cell r="C830" t="str">
            <v>ITOT-SWHANGAH</v>
          </cell>
          <cell r="H830">
            <v>2.2471904215176513E-2</v>
          </cell>
          <cell r="I830">
            <v>0.19108103070190602</v>
          </cell>
          <cell r="J830">
            <v>0.14285812430768291</v>
          </cell>
        </row>
        <row r="831">
          <cell r="A831" t="str">
            <v>ITOT-SWHNGAHP</v>
          </cell>
          <cell r="B831" t="str">
            <v>VAR_fout</v>
          </cell>
          <cell r="C831" t="str">
            <v>CO2_I</v>
          </cell>
          <cell r="H831">
            <v>0.64693891373199297</v>
          </cell>
          <cell r="I831">
            <v>5.3994679067165503</v>
          </cell>
          <cell r="J831">
            <v>3.8931114951993702</v>
          </cell>
        </row>
        <row r="832">
          <cell r="A832" t="str">
            <v>ITOT-SWHNGAHP</v>
          </cell>
          <cell r="B832" t="str">
            <v>VAR_fin</v>
          </cell>
          <cell r="C832" t="str">
            <v>ITOTELCHPC</v>
          </cell>
          <cell r="H832">
            <v>2.2471904215176513E-2</v>
          </cell>
          <cell r="I832">
            <v>0.19108103070190602</v>
          </cell>
          <cell r="J832">
            <v>0.14285812430768291</v>
          </cell>
        </row>
        <row r="833">
          <cell r="A833" t="str">
            <v>ITOT-SWHNGAHP</v>
          </cell>
          <cell r="B833" t="str">
            <v>VAR_fin</v>
          </cell>
          <cell r="C833" t="str">
            <v>INGA</v>
          </cell>
          <cell r="H833">
            <v>1.1470548115815483E-2</v>
          </cell>
          <cell r="I833">
            <v>9.5735246572988486E-2</v>
          </cell>
          <cell r="J833">
            <v>6.9026799560272523E-2</v>
          </cell>
        </row>
        <row r="834">
          <cell r="A834" t="str">
            <v>ITOT-SWHNGAHP</v>
          </cell>
          <cell r="B834" t="str">
            <v>VAR_ncap</v>
          </cell>
          <cell r="C834" t="str">
            <v>-</v>
          </cell>
          <cell r="H834">
            <v>2.7219904793690199E-6</v>
          </cell>
          <cell r="I834">
            <v>1.0392416340670301E-2</v>
          </cell>
          <cell r="J834">
            <v>2.40025761019196E-4</v>
          </cell>
        </row>
        <row r="835">
          <cell r="A835" t="str">
            <v>ITOT-SWHNGAHP</v>
          </cell>
          <cell r="B835" t="str">
            <v>VAR_cap</v>
          </cell>
          <cell r="C835" t="str">
            <v>-</v>
          </cell>
          <cell r="H835">
            <v>1.2797311081099586E-3</v>
          </cell>
          <cell r="I835">
            <v>1.041635080365939E-2</v>
          </cell>
          <cell r="J835">
            <v>7.7831485026116131E-3</v>
          </cell>
        </row>
        <row r="836">
          <cell r="A836" t="str">
            <v>RHSA-WHLFOBR</v>
          </cell>
          <cell r="B836" t="str">
            <v>VAR_fout</v>
          </cell>
          <cell r="C836" t="str">
            <v>CO2_R</v>
          </cell>
          <cell r="H836">
            <v>309.87846379162602</v>
          </cell>
          <cell r="I836">
            <v>257.01130754063399</v>
          </cell>
          <cell r="J836">
            <v>128.49691937582699</v>
          </cell>
        </row>
        <row r="837">
          <cell r="A837" t="str">
            <v>RHSA-WHLFOBR</v>
          </cell>
          <cell r="B837" t="str">
            <v>VAR_fout</v>
          </cell>
          <cell r="C837" t="str">
            <v>RHSA-WHLFO</v>
          </cell>
          <cell r="H837">
            <v>2.2942309297108232</v>
          </cell>
          <cell r="I837">
            <v>1.9380997373642277</v>
          </cell>
          <cell r="J837">
            <v>0.99606952938984228</v>
          </cell>
        </row>
        <row r="838">
          <cell r="A838" t="str">
            <v>RHSA-WHLFOBR</v>
          </cell>
          <cell r="B838" t="str">
            <v>VAR_fin</v>
          </cell>
          <cell r="C838" t="str">
            <v>RLFO</v>
          </cell>
          <cell r="H838">
            <v>4.2045924530749765</v>
          </cell>
          <cell r="I838">
            <v>3.487263331623256</v>
          </cell>
          <cell r="J838">
            <v>1.7435131529962955</v>
          </cell>
        </row>
        <row r="839">
          <cell r="A839" t="str">
            <v>RHSA-WHLFOBR</v>
          </cell>
          <cell r="B839" t="str">
            <v>VAR_ncap</v>
          </cell>
          <cell r="C839" t="str">
            <v>-</v>
          </cell>
          <cell r="H839">
            <v>4.1857656865783903E-2</v>
          </cell>
          <cell r="I839">
            <v>9.0611883878400898E-2</v>
          </cell>
        </row>
        <row r="840">
          <cell r="A840" t="str">
            <v>RHSA-WHLFOBR</v>
          </cell>
          <cell r="B840" t="str">
            <v>VAR_cap</v>
          </cell>
          <cell r="C840" t="str">
            <v>-</v>
          </cell>
          <cell r="H840">
            <v>0.15856861492211474</v>
          </cell>
          <cell r="I840">
            <v>0.1324695140425878</v>
          </cell>
          <cell r="J840">
            <v>8.3461686174917879E-2</v>
          </cell>
        </row>
        <row r="841">
          <cell r="A841" t="str">
            <v>D-IWST</v>
          </cell>
          <cell r="B841" t="str">
            <v>VAR_fout</v>
          </cell>
          <cell r="C841" t="str">
            <v>CO2</v>
          </cell>
          <cell r="H841">
            <v>1001.75484086277</v>
          </cell>
          <cell r="I841">
            <v>996.69827287967996</v>
          </cell>
          <cell r="J841">
            <v>986.58512382143397</v>
          </cell>
        </row>
        <row r="842">
          <cell r="A842" t="str">
            <v>D-IWST</v>
          </cell>
          <cell r="B842" t="str">
            <v>VAR_fout</v>
          </cell>
          <cell r="C842" t="str">
            <v>IWST</v>
          </cell>
          <cell r="H842">
            <v>10.794771992055656</v>
          </cell>
          <cell r="I842">
            <v>10.740283112927585</v>
          </cell>
          <cell r="J842">
            <v>10.631305213593036</v>
          </cell>
        </row>
        <row r="843">
          <cell r="A843" t="str">
            <v>D-IWST</v>
          </cell>
          <cell r="B843" t="str">
            <v>VAR_fin</v>
          </cell>
          <cell r="C843" t="str">
            <v>WSTNREN</v>
          </cell>
          <cell r="H843">
            <v>10.794771992055656</v>
          </cell>
          <cell r="I843">
            <v>10.740283112927585</v>
          </cell>
          <cell r="J843">
            <v>10.631305213593036</v>
          </cell>
        </row>
        <row r="844">
          <cell r="A844" t="str">
            <v>RHES-SHLFOBR</v>
          </cell>
          <cell r="B844" t="str">
            <v>VAR_fout</v>
          </cell>
          <cell r="C844" t="str">
            <v>CO2_R</v>
          </cell>
          <cell r="H844">
            <v>551.07350121268803</v>
          </cell>
          <cell r="I844">
            <v>396.30448862891001</v>
          </cell>
          <cell r="J844">
            <v>118.719584628774</v>
          </cell>
        </row>
        <row r="845">
          <cell r="A845" t="str">
            <v>RHES-SHLFOBR</v>
          </cell>
          <cell r="B845" t="str">
            <v>VAR_fout</v>
          </cell>
          <cell r="C845" t="str">
            <v>RHES-SHLFO</v>
          </cell>
          <cell r="H845">
            <v>6.5324792244997179</v>
          </cell>
          <cell r="I845">
            <v>4.7212913747906606</v>
          </cell>
          <cell r="J845">
            <v>1.4191160425644989</v>
          </cell>
        </row>
        <row r="846">
          <cell r="A846" t="str">
            <v>RHES-SHLFOBR</v>
          </cell>
          <cell r="B846" t="str">
            <v>VAR_fin</v>
          </cell>
          <cell r="C846" t="str">
            <v>RLFO</v>
          </cell>
          <cell r="H846">
            <v>7.4772523909455648</v>
          </cell>
          <cell r="I846">
            <v>5.3772657887233395</v>
          </cell>
          <cell r="J846">
            <v>1.6108491808517476</v>
          </cell>
        </row>
        <row r="847">
          <cell r="A847" t="str">
            <v>RHES-SHLFOBR</v>
          </cell>
          <cell r="B847" t="str">
            <v>VAR_ncap</v>
          </cell>
          <cell r="C847" t="str">
            <v>-</v>
          </cell>
          <cell r="H847">
            <v>8.4314298833068096E-2</v>
          </cell>
          <cell r="I847">
            <v>0.29711030355447599</v>
          </cell>
          <cell r="J847">
            <v>1.18623429946852E-8</v>
          </cell>
        </row>
        <row r="848">
          <cell r="A848" t="str">
            <v>RHES-SHLFOBR</v>
          </cell>
          <cell r="B848" t="str">
            <v>VAR_cap</v>
          </cell>
          <cell r="C848" t="str">
            <v>-</v>
          </cell>
          <cell r="H848">
            <v>0.52776616245627561</v>
          </cell>
          <cell r="I848">
            <v>0.38142459822017449</v>
          </cell>
          <cell r="J848">
            <v>0.136087567402292</v>
          </cell>
        </row>
        <row r="849">
          <cell r="A849" t="str">
            <v>ITOT-SWHSTG</v>
          </cell>
          <cell r="B849" t="str">
            <v>VAR_fout</v>
          </cell>
          <cell r="C849" t="str">
            <v>ITOT-SWH</v>
          </cell>
          <cell r="H849">
            <v>6.3055658371135887E-4</v>
          </cell>
          <cell r="I849">
            <v>5.883632223563027E-4</v>
          </cell>
          <cell r="J849">
            <v>2.12925307612523E-3</v>
          </cell>
        </row>
        <row r="850">
          <cell r="A850" t="str">
            <v>ITOT-SWHSTG</v>
          </cell>
          <cell r="B850" t="str">
            <v>VAR_fout</v>
          </cell>
          <cell r="C850" t="str">
            <v>AUX_ITOT-STG_OUT</v>
          </cell>
          <cell r="H850">
            <v>6.2985596528501372E-4</v>
          </cell>
          <cell r="I850">
            <v>5.8836322235630357E-4</v>
          </cell>
          <cell r="J850">
            <v>2.12925307612523E-3</v>
          </cell>
        </row>
        <row r="851">
          <cell r="A851" t="str">
            <v>ITOT-SWHSTG</v>
          </cell>
          <cell r="B851" t="str">
            <v>VAR_fin</v>
          </cell>
          <cell r="C851" t="str">
            <v>AUX_ITOT-STG_IN</v>
          </cell>
          <cell r="H851">
            <v>7.0061842627624766E-4</v>
          </cell>
          <cell r="I851">
            <v>6.326486256048523E-4</v>
          </cell>
          <cell r="J851">
            <v>2.1507606816646599E-3</v>
          </cell>
        </row>
        <row r="852">
          <cell r="A852" t="str">
            <v>ITOT-SWHSTG</v>
          </cell>
          <cell r="B852" t="str">
            <v>VAR_fin</v>
          </cell>
          <cell r="C852" t="str">
            <v>ITOT-SWH</v>
          </cell>
          <cell r="H852">
            <v>7.0061842627624766E-4</v>
          </cell>
          <cell r="I852">
            <v>6.326486256048523E-4</v>
          </cell>
          <cell r="J852">
            <v>2.1507606816646599E-3</v>
          </cell>
        </row>
        <row r="853">
          <cell r="A853" t="str">
            <v>ITOT-SWHSTG</v>
          </cell>
          <cell r="B853" t="str">
            <v>VAR_ncap</v>
          </cell>
          <cell r="C853" t="str">
            <v>-</v>
          </cell>
          <cell r="H853">
            <v>1.9276180940180099E-4</v>
          </cell>
          <cell r="I853">
            <v>1.4788165671231301E-5</v>
          </cell>
          <cell r="J853">
            <v>2.7546844908104997E-4</v>
          </cell>
        </row>
        <row r="854">
          <cell r="A854" t="str">
            <v>ITOT-SWHSTG</v>
          </cell>
          <cell r="B854" t="str">
            <v>VAR_cap</v>
          </cell>
          <cell r="C854" t="str">
            <v>-</v>
          </cell>
          <cell r="H854">
            <v>2.3270020657520176E-4</v>
          </cell>
          <cell r="I854">
            <v>2.0730637214130376E-4</v>
          </cell>
          <cell r="J854">
            <v>3.6706726797615982E-4</v>
          </cell>
        </row>
        <row r="855">
          <cell r="A855" t="str">
            <v>SCOM-SHLFOBR</v>
          </cell>
          <cell r="B855" t="str">
            <v>VAR_fout</v>
          </cell>
          <cell r="C855" t="str">
            <v>CO2_S</v>
          </cell>
          <cell r="H855">
            <v>1109.62360252439</v>
          </cell>
          <cell r="I855">
            <v>926.13061159485699</v>
          </cell>
          <cell r="J855">
            <v>425.80770901505599</v>
          </cell>
        </row>
        <row r="856">
          <cell r="A856" t="str">
            <v>SCOM-SHLFOBR</v>
          </cell>
          <cell r="B856" t="str">
            <v>VAR_fout</v>
          </cell>
          <cell r="C856" t="str">
            <v>SCOM-SHLFO</v>
          </cell>
          <cell r="H856">
            <v>12.305145423266293</v>
          </cell>
          <cell r="I856">
            <v>10.270304119961965</v>
          </cell>
          <cell r="J856">
            <v>4.7219847972393501</v>
          </cell>
        </row>
        <row r="857">
          <cell r="A857" t="str">
            <v>SCOM-SHLFOBR</v>
          </cell>
          <cell r="B857" t="str">
            <v>VAR_fin</v>
          </cell>
          <cell r="C857" t="str">
            <v>SLFO</v>
          </cell>
          <cell r="H857">
            <v>15.055951187576499</v>
          </cell>
          <cell r="I857">
            <v>12.566222681069984</v>
          </cell>
          <cell r="J857">
            <v>5.7775808550211138</v>
          </cell>
        </row>
        <row r="858">
          <cell r="A858" t="str">
            <v>SCOM-SHLFOBR</v>
          </cell>
          <cell r="B858" t="str">
            <v>VAR_ncap</v>
          </cell>
          <cell r="C858" t="str">
            <v>-</v>
          </cell>
          <cell r="H858">
            <v>0.46503271800504697</v>
          </cell>
          <cell r="I858">
            <v>0.33296836625891302</v>
          </cell>
          <cell r="J858">
            <v>2.5527355208161502E-7</v>
          </cell>
        </row>
        <row r="859">
          <cell r="A859" t="str">
            <v>SCOM-SHLFOBR</v>
          </cell>
          <cell r="B859" t="str">
            <v>VAR_cap</v>
          </cell>
          <cell r="C859" t="str">
            <v>-</v>
          </cell>
          <cell r="H859">
            <v>0.95142434713211188</v>
          </cell>
          <cell r="I859">
            <v>0.79800101493993014</v>
          </cell>
          <cell r="J859">
            <v>0.43835276263536738</v>
          </cell>
        </row>
        <row r="860">
          <cell r="A860" t="str">
            <v>RHNM-SHPLTBR</v>
          </cell>
          <cell r="B860" t="str">
            <v>VAR_fout</v>
          </cell>
          <cell r="C860" t="str">
            <v>RHNM-SHPLT</v>
          </cell>
          <cell r="H860">
            <v>6.6251761394924238E-2</v>
          </cell>
          <cell r="I860">
            <v>7.9561400190930456E-2</v>
          </cell>
          <cell r="J860">
            <v>0.10007881351906338</v>
          </cell>
        </row>
        <row r="861">
          <cell r="A861" t="str">
            <v>RHNM-SHPLTBR</v>
          </cell>
          <cell r="B861" t="str">
            <v>VAR_fin</v>
          </cell>
          <cell r="C861" t="str">
            <v>RPLT</v>
          </cell>
          <cell r="H861">
            <v>8.8518182682386426E-2</v>
          </cell>
          <cell r="I861">
            <v>0.10610447035142168</v>
          </cell>
          <cell r="J861">
            <v>0.13346685046210888</v>
          </cell>
        </row>
        <row r="862">
          <cell r="A862" t="str">
            <v>RHNM-SHPLTBR</v>
          </cell>
          <cell r="B862" t="str">
            <v>VAR_fin</v>
          </cell>
          <cell r="C862" t="str">
            <v>RHNMPLTBRC</v>
          </cell>
          <cell r="H862">
            <v>6.6251761394924238E-2</v>
          </cell>
          <cell r="I862">
            <v>7.9561400190930456E-2</v>
          </cell>
          <cell r="J862">
            <v>0.10007881351906338</v>
          </cell>
        </row>
        <row r="863">
          <cell r="A863" t="str">
            <v>RHNM-SHPLTBR</v>
          </cell>
          <cell r="B863" t="str">
            <v>VAR_ncap</v>
          </cell>
          <cell r="C863" t="str">
            <v>-</v>
          </cell>
          <cell r="H863">
            <v>2.20875640311457E-3</v>
          </cell>
          <cell r="I863">
            <v>3.9736220032511498E-3</v>
          </cell>
          <cell r="J863">
            <v>3.9534781877958803E-3</v>
          </cell>
        </row>
        <row r="864">
          <cell r="A864" t="str">
            <v>RHNM-SHPLTBR</v>
          </cell>
          <cell r="B864" t="str">
            <v>VAR_cap</v>
          </cell>
          <cell r="C864" t="str">
            <v>-</v>
          </cell>
          <cell r="H864">
            <v>5.1550549870727682E-3</v>
          </cell>
          <cell r="I864">
            <v>6.1828620461414187E-3</v>
          </cell>
          <cell r="J864">
            <v>7.7715310147001273E-3</v>
          </cell>
        </row>
        <row r="865">
          <cell r="A865" t="str">
            <v>D-RHES_NKEV_GAS_ELC_CHP</v>
          </cell>
          <cell r="B865" t="str">
            <v>VAR_fout</v>
          </cell>
          <cell r="C865" t="str">
            <v>RHES_ELC</v>
          </cell>
          <cell r="H865">
            <v>4.3407298178655225E-3</v>
          </cell>
          <cell r="I865">
            <v>1.4268519861005777E-3</v>
          </cell>
          <cell r="J865">
            <v>2.2603799629921007E-4</v>
          </cell>
        </row>
        <row r="866">
          <cell r="A866" t="str">
            <v>D-RHES_NKEV_GAS_ELC_CHP</v>
          </cell>
          <cell r="B866" t="str">
            <v>VAR_fout</v>
          </cell>
          <cell r="C866" t="str">
            <v>ELC5</v>
          </cell>
          <cell r="H866">
            <v>2.0180149542070849E-4</v>
          </cell>
          <cell r="I866">
            <v>1.4680325689387703E-4</v>
          </cell>
          <cell r="J866">
            <v>7.1955264037049777E-5</v>
          </cell>
        </row>
        <row r="867">
          <cell r="A867" t="str">
            <v>D-RHES_NKEV_GAS_ELC_CHP</v>
          </cell>
          <cell r="B867" t="str">
            <v>VAR_fin</v>
          </cell>
          <cell r="C867" t="str">
            <v>RHES_NKEV_GAS_ELC_CHP</v>
          </cell>
          <cell r="H867">
            <v>4.5425313132862284E-3</v>
          </cell>
          <cell r="I867">
            <v>1.5736552429944563E-3</v>
          </cell>
          <cell r="J867">
            <v>2.9799326033625991E-4</v>
          </cell>
        </row>
        <row r="868">
          <cell r="A868" t="str">
            <v>SCOM-SHSTG-SOL</v>
          </cell>
          <cell r="B868" t="str">
            <v>VAR_fout</v>
          </cell>
          <cell r="C868" t="str">
            <v>SCOM-SHASOL</v>
          </cell>
          <cell r="H868">
            <v>2.2965603370378071E-6</v>
          </cell>
          <cell r="I868">
            <v>4.0885492973418416E-6</v>
          </cell>
          <cell r="J868">
            <v>1.9659618993426814E-6</v>
          </cell>
        </row>
        <row r="869">
          <cell r="A869" t="str">
            <v>SCOM-SHSTG-SOL</v>
          </cell>
          <cell r="B869" t="str">
            <v>VAR_fin</v>
          </cell>
          <cell r="C869" t="str">
            <v>SCOM-SHASOL</v>
          </cell>
          <cell r="I869">
            <v>1.2198804708657332E-6</v>
          </cell>
        </row>
        <row r="870">
          <cell r="A870" t="str">
            <v>SCOM-SHSTG-SOL</v>
          </cell>
          <cell r="B870" t="str">
            <v>VAR_ncap</v>
          </cell>
          <cell r="C870" t="str">
            <v>-</v>
          </cell>
          <cell r="H870">
            <v>1.26368546692087E-2</v>
          </cell>
          <cell r="I870">
            <v>1.3325629563545299E-2</v>
          </cell>
          <cell r="J870">
            <v>1.5864607856681898E-2</v>
          </cell>
        </row>
        <row r="871">
          <cell r="A871" t="str">
            <v>SCOM-SHSTG-SOL</v>
          </cell>
          <cell r="B871" t="str">
            <v>VAR_cap</v>
          </cell>
          <cell r="C871" t="str">
            <v>-</v>
          </cell>
          <cell r="H871">
            <v>2.41795073754076E-2</v>
          </cell>
          <cell r="I871">
            <v>2.5962536932761002E-2</v>
          </cell>
          <cell r="J871">
            <v>3.0880785892575299E-2</v>
          </cell>
        </row>
        <row r="872">
          <cell r="A872" t="str">
            <v>RHNM-SHELCBRA</v>
          </cell>
          <cell r="B872" t="str">
            <v>VAR_fout</v>
          </cell>
          <cell r="C872" t="str">
            <v>RHNM-SHELCB</v>
          </cell>
          <cell r="H872">
            <v>6.3424304593321891E-3</v>
          </cell>
          <cell r="I872">
            <v>7.4565533158367121E-3</v>
          </cell>
          <cell r="J872">
            <v>8.1484909722877238E-3</v>
          </cell>
        </row>
        <row r="873">
          <cell r="A873" t="str">
            <v>RHNM-SHELCBRA</v>
          </cell>
          <cell r="B873" t="str">
            <v>VAR_fin</v>
          </cell>
          <cell r="C873" t="str">
            <v>RHNM-SHAELCB</v>
          </cell>
          <cell r="H873">
            <v>6.3424304593321891E-3</v>
          </cell>
          <cell r="I873">
            <v>7.4565533158367121E-3</v>
          </cell>
          <cell r="J873">
            <v>8.1484909722877238E-3</v>
          </cell>
        </row>
        <row r="874">
          <cell r="A874" t="str">
            <v>RHNM-SHELCBRA</v>
          </cell>
          <cell r="B874" t="str">
            <v>VAR_ncap</v>
          </cell>
          <cell r="C874" t="str">
            <v>-</v>
          </cell>
          <cell r="H874">
            <v>1.5384598180497901E-3</v>
          </cell>
        </row>
        <row r="875">
          <cell r="A875" t="str">
            <v>RHNM-SHELCBRA</v>
          </cell>
          <cell r="B875" t="str">
            <v>VAR_cap</v>
          </cell>
          <cell r="C875" t="str">
            <v>-</v>
          </cell>
          <cell r="H875">
            <v>3.5491381243845594E-3</v>
          </cell>
          <cell r="I875">
            <v>1.5315237918139715E-3</v>
          </cell>
          <cell r="J875">
            <v>6.4778504103667385E-4</v>
          </cell>
        </row>
        <row r="876">
          <cell r="A876" t="str">
            <v>RHNM-SHSTG-SOL</v>
          </cell>
          <cell r="B876" t="str">
            <v>VAR_fout</v>
          </cell>
          <cell r="C876" t="str">
            <v>AUX_RHNM-SHSTG-SOL_OUT</v>
          </cell>
          <cell r="H876">
            <v>1.4600091899375582E-5</v>
          </cell>
          <cell r="I876">
            <v>1.5775803332374797E-5</v>
          </cell>
          <cell r="J876">
            <v>2.735732100796913E-5</v>
          </cell>
        </row>
        <row r="877">
          <cell r="A877" t="str">
            <v>RHNM-SHSTG-SOL</v>
          </cell>
          <cell r="B877" t="str">
            <v>VAR_fout</v>
          </cell>
          <cell r="C877" t="str">
            <v>RHNM-SHASOL</v>
          </cell>
          <cell r="H877">
            <v>1.4585506392982607E-5</v>
          </cell>
          <cell r="I877">
            <v>1.576004328908572E-5</v>
          </cell>
          <cell r="J877">
            <v>2.7329991016952202E-5</v>
          </cell>
        </row>
        <row r="878">
          <cell r="A878" t="str">
            <v>RHNM-SHSTG-SOL</v>
          </cell>
          <cell r="B878" t="str">
            <v>VAR_fin</v>
          </cell>
          <cell r="C878" t="str">
            <v>RHNM-SHASOL</v>
          </cell>
          <cell r="H878">
            <v>1.5860923663819245E-5</v>
          </cell>
          <cell r="I878">
            <v>1.6644452272323307E-5</v>
          </cell>
          <cell r="J878">
            <v>2.9218225379001564E-5</v>
          </cell>
        </row>
        <row r="879">
          <cell r="A879" t="str">
            <v>RHNM-SHSTG-SOL</v>
          </cell>
          <cell r="B879" t="str">
            <v>VAR_ncap</v>
          </cell>
          <cell r="C879" t="str">
            <v>-</v>
          </cell>
          <cell r="H879">
            <v>5.9100647291321998E-8</v>
          </cell>
          <cell r="I879">
            <v>3.2807018239075502E-6</v>
          </cell>
          <cell r="J879">
            <v>5.4753179636906198E-6</v>
          </cell>
        </row>
        <row r="880">
          <cell r="A880" t="str">
            <v>RHNM-SHSTG-SOL</v>
          </cell>
          <cell r="B880" t="str">
            <v>VAR_cap</v>
          </cell>
          <cell r="C880" t="str">
            <v>-</v>
          </cell>
          <cell r="H880">
            <v>3.0000139767791302E-5</v>
          </cell>
          <cell r="I880">
            <v>8.1914353029098798E-6</v>
          </cell>
          <cell r="J880">
            <v>7.8812325168357494E-6</v>
          </cell>
        </row>
        <row r="881">
          <cell r="A881" t="str">
            <v>RHNS-SHELCHP</v>
          </cell>
          <cell r="B881" t="str">
            <v>VAR_fout</v>
          </cell>
          <cell r="C881" t="str">
            <v>RHNS-SHAELCH</v>
          </cell>
          <cell r="H881">
            <v>3.0265754633353237</v>
          </cell>
          <cell r="I881">
            <v>3.48049472062129</v>
          </cell>
          <cell r="J881">
            <v>3.9267476557951437</v>
          </cell>
        </row>
        <row r="882">
          <cell r="A882" t="str">
            <v>RHNS-SHELCHP</v>
          </cell>
          <cell r="B882" t="str">
            <v>VAR_fin</v>
          </cell>
          <cell r="C882" t="str">
            <v>RHNS_ELC</v>
          </cell>
          <cell r="H882">
            <v>0.83814300597705671</v>
          </cell>
          <cell r="I882">
            <v>0.94981841896487884</v>
          </cell>
          <cell r="J882">
            <v>1.0370518022422106</v>
          </cell>
        </row>
        <row r="883">
          <cell r="A883" t="str">
            <v>RHNS-SHELCHP</v>
          </cell>
          <cell r="B883" t="str">
            <v>VAR_fin</v>
          </cell>
          <cell r="C883" t="str">
            <v>RHNSELCHPC</v>
          </cell>
          <cell r="H883">
            <v>3.0265754633353237</v>
          </cell>
          <cell r="I883">
            <v>3.48049472062129</v>
          </cell>
          <cell r="J883">
            <v>3.9267476557951437</v>
          </cell>
        </row>
        <row r="884">
          <cell r="A884" t="str">
            <v>RHNS-SHELCHP</v>
          </cell>
          <cell r="B884" t="str">
            <v>VAR_ncap</v>
          </cell>
          <cell r="C884" t="str">
            <v>-</v>
          </cell>
          <cell r="H884">
            <v>7.9448875623551699E-2</v>
          </cell>
          <cell r="I884">
            <v>0.11672256211676101</v>
          </cell>
          <cell r="J884">
            <v>0.16847023803924299</v>
          </cell>
        </row>
        <row r="885">
          <cell r="A885" t="str">
            <v>RHNS-SHELCHP</v>
          </cell>
          <cell r="B885" t="str">
            <v>VAR_cap</v>
          </cell>
          <cell r="C885" t="str">
            <v>-</v>
          </cell>
          <cell r="H885">
            <v>0.22078090157338617</v>
          </cell>
          <cell r="I885">
            <v>0.25367139851484588</v>
          </cell>
          <cell r="J885">
            <v>0.28678614553261883</v>
          </cell>
        </row>
        <row r="886">
          <cell r="A886" t="str">
            <v>SCOM-SHBIOBR</v>
          </cell>
          <cell r="B886" t="str">
            <v>VAR_fout</v>
          </cell>
          <cell r="C886" t="str">
            <v>SCOM-SHBIO</v>
          </cell>
        </row>
        <row r="887">
          <cell r="A887" t="str">
            <v>SCOM-SHBIOBR</v>
          </cell>
          <cell r="B887" t="str">
            <v>VAR_fin</v>
          </cell>
          <cell r="C887" t="str">
            <v>SBIO</v>
          </cell>
        </row>
        <row r="888">
          <cell r="A888" t="str">
            <v>SCOM-SHBIOBR</v>
          </cell>
          <cell r="B888" t="str">
            <v>VAR_ncap</v>
          </cell>
          <cell r="C888" t="str">
            <v>-</v>
          </cell>
          <cell r="H888">
            <v>5.1388666462715896E-6</v>
          </cell>
          <cell r="I888">
            <v>6.3042888495288497E-6</v>
          </cell>
          <cell r="J888">
            <v>3.34083390207078E-6</v>
          </cell>
        </row>
        <row r="889">
          <cell r="A889" t="str">
            <v>SCOM-SHBIOBR</v>
          </cell>
          <cell r="B889" t="str">
            <v>VAR_cap</v>
          </cell>
          <cell r="C889" t="str">
            <v>-</v>
          </cell>
          <cell r="H889">
            <v>2.7321354771393774E-2</v>
          </cell>
          <cell r="I889">
            <v>1.1208959176955769E-5</v>
          </cell>
          <cell r="J889">
            <v>9.9376550093733953E-6</v>
          </cell>
        </row>
        <row r="890">
          <cell r="A890" t="str">
            <v>RHES-SHDEM</v>
          </cell>
          <cell r="B890" t="str">
            <v>VAR_fout</v>
          </cell>
          <cell r="C890" t="str">
            <v>RHES-SHD</v>
          </cell>
          <cell r="H890">
            <v>55.077361540091182</v>
          </cell>
          <cell r="I890">
            <v>54.828817518424771</v>
          </cell>
          <cell r="J890">
            <v>54.901877511954957</v>
          </cell>
        </row>
        <row r="891">
          <cell r="A891" t="str">
            <v>RHES-SHDEM</v>
          </cell>
          <cell r="B891" t="str">
            <v>VAR_fin</v>
          </cell>
          <cell r="C891" t="str">
            <v>RHES-SHPLT</v>
          </cell>
          <cell r="H891">
            <v>8.0420765754850743E-2</v>
          </cell>
          <cell r="I891">
            <v>9.3801784145730996E-2</v>
          </cell>
          <cell r="J891">
            <v>0.12075943373675482</v>
          </cell>
        </row>
        <row r="892">
          <cell r="A892" t="str">
            <v>RHES-SHDEM</v>
          </cell>
          <cell r="B892" t="str">
            <v>VAR_fin</v>
          </cell>
          <cell r="C892" t="str">
            <v>RHES-SHLTHC-NGA</v>
          </cell>
        </row>
        <row r="893">
          <cell r="A893" t="str">
            <v>RHES-SHDEM</v>
          </cell>
          <cell r="B893" t="str">
            <v>VAR_fin</v>
          </cell>
          <cell r="C893" t="str">
            <v>RHES-SHSOL</v>
          </cell>
          <cell r="H893">
            <v>2.6161706366470732E-2</v>
          </cell>
          <cell r="I893">
            <v>2.7074912425676664E-2</v>
          </cell>
          <cell r="J893">
            <v>2.8812664652443091E-2</v>
          </cell>
        </row>
        <row r="894">
          <cell r="A894" t="str">
            <v>RHES-SHDEM</v>
          </cell>
          <cell r="B894" t="str">
            <v>VAR_fin</v>
          </cell>
          <cell r="C894" t="str">
            <v>RHES-SHLTHC-WOD</v>
          </cell>
        </row>
        <row r="895">
          <cell r="A895" t="str">
            <v>RHES-SHDEM</v>
          </cell>
          <cell r="B895" t="str">
            <v>VAR_fin</v>
          </cell>
          <cell r="C895" t="str">
            <v>RHES-SHNGA</v>
          </cell>
          <cell r="H895">
            <v>6.8443628219334292</v>
          </cell>
          <cell r="I895">
            <v>5.2016819581753762</v>
          </cell>
          <cell r="J895">
            <v>2.453040295416304</v>
          </cell>
        </row>
        <row r="896">
          <cell r="A896" t="str">
            <v>RHES-SHDEM</v>
          </cell>
          <cell r="B896" t="str">
            <v>VAR_fin</v>
          </cell>
          <cell r="C896" t="str">
            <v>RHES-SHNGAH</v>
          </cell>
          <cell r="H896">
            <v>5.1810368288014361</v>
          </cell>
          <cell r="I896">
            <v>6.0724637708823028</v>
          </cell>
          <cell r="J896">
            <v>7.7502315529012549</v>
          </cell>
        </row>
        <row r="897">
          <cell r="A897" t="str">
            <v>RHES-SHDEM</v>
          </cell>
          <cell r="B897" t="str">
            <v>VAR_fin</v>
          </cell>
          <cell r="C897" t="str">
            <v>RHES-SHCOA</v>
          </cell>
          <cell r="H897">
            <v>1.8502851174909769E-4</v>
          </cell>
        </row>
        <row r="898">
          <cell r="A898" t="str">
            <v>RHES-SHDEM</v>
          </cell>
          <cell r="B898" t="str">
            <v>VAR_fin</v>
          </cell>
          <cell r="C898" t="str">
            <v>RHES-SHLFO</v>
          </cell>
          <cell r="H898">
            <v>6.5324814175171237</v>
          </cell>
          <cell r="I898">
            <v>4.7212937199410874</v>
          </cell>
          <cell r="J898">
            <v>1.4191183730342611</v>
          </cell>
        </row>
        <row r="899">
          <cell r="A899" t="str">
            <v>RHES-SHDEM</v>
          </cell>
          <cell r="B899" t="str">
            <v>VAR_fin</v>
          </cell>
          <cell r="C899" t="str">
            <v>RHES-SHCON</v>
          </cell>
          <cell r="H899">
            <v>5.9046964586535235</v>
          </cell>
          <cell r="I899">
            <v>7.6456524292285808</v>
          </cell>
          <cell r="J899">
            <v>10.969982372946504</v>
          </cell>
        </row>
        <row r="900">
          <cell r="A900" t="str">
            <v>RHES-SHDEM</v>
          </cell>
          <cell r="B900" t="str">
            <v>VAR_fin</v>
          </cell>
          <cell r="C900" t="str">
            <v>RHES-SHWOD</v>
          </cell>
          <cell r="H900">
            <v>3.879626189344993</v>
          </cell>
          <cell r="I900">
            <v>3.2682653344977228</v>
          </cell>
          <cell r="J900">
            <v>2.1271048075859125</v>
          </cell>
        </row>
        <row r="901">
          <cell r="A901" t="str">
            <v>RHES-SHDEM</v>
          </cell>
          <cell r="B901" t="str">
            <v>VAR_fin</v>
          </cell>
          <cell r="C901" t="str">
            <v>RHES-SHLTHD</v>
          </cell>
          <cell r="H901">
            <v>1.6913949597730915</v>
          </cell>
          <cell r="I901">
            <v>1.7325012221177418</v>
          </cell>
          <cell r="J901">
            <v>1.8113103487114144</v>
          </cell>
        </row>
        <row r="902">
          <cell r="A902" t="str">
            <v>RHES-SHDEM</v>
          </cell>
          <cell r="B902" t="str">
            <v>VAR_fin</v>
          </cell>
          <cell r="C902" t="str">
            <v>RHES-SHELCB</v>
          </cell>
          <cell r="H902">
            <v>1.419965740601218E-2</v>
          </cell>
          <cell r="I902">
            <v>3.8752037585772199E-3</v>
          </cell>
          <cell r="J902">
            <v>1.990427694527432E-3</v>
          </cell>
        </row>
        <row r="903">
          <cell r="A903" t="str">
            <v>RHES-SHDEM</v>
          </cell>
          <cell r="B903" t="str">
            <v>VAR_fin</v>
          </cell>
          <cell r="C903" t="str">
            <v>RHES-SHELCH</v>
          </cell>
          <cell r="H903">
            <v>24.922927034453252</v>
          </cell>
          <cell r="I903">
            <v>26.062322099932786</v>
          </cell>
          <cell r="J903">
            <v>28.219622198952869</v>
          </cell>
        </row>
        <row r="904">
          <cell r="A904" t="str">
            <v>RHES-SHDEM</v>
          </cell>
          <cell r="B904" t="str">
            <v>VAR_fin</v>
          </cell>
          <cell r="C904" t="str">
            <v>RHES-SHNST</v>
          </cell>
        </row>
        <row r="905">
          <cell r="A905" t="str">
            <v>D-RHEM_LTH_CHPNGA</v>
          </cell>
          <cell r="B905" t="str">
            <v>VAR_fout</v>
          </cell>
          <cell r="C905" t="str">
            <v>RHSA_LTH</v>
          </cell>
          <cell r="H905">
            <v>0.2609940778902694</v>
          </cell>
          <cell r="I905">
            <v>1.3574588128248744</v>
          </cell>
          <cell r="J905">
            <v>1.5477978086254438</v>
          </cell>
        </row>
        <row r="906">
          <cell r="A906" t="str">
            <v>D-RHEM_LTH_CHPNGA</v>
          </cell>
          <cell r="B906" t="str">
            <v>VAR_fout</v>
          </cell>
          <cell r="C906" t="str">
            <v>RHEM_LTH_CHPNGA_ON</v>
          </cell>
          <cell r="H906">
            <v>0.81743985769998873</v>
          </cell>
          <cell r="J906">
            <v>1.3819815602885371E-2</v>
          </cell>
        </row>
        <row r="907">
          <cell r="A907" t="str">
            <v>D-RHEM_LTH_CHPNGA</v>
          </cell>
          <cell r="B907" t="str">
            <v>VAR_fout</v>
          </cell>
          <cell r="C907" t="str">
            <v>LTH</v>
          </cell>
          <cell r="H907">
            <v>1.8611699673995808E-3</v>
          </cell>
          <cell r="I907">
            <v>3.3809120375327159E-3</v>
          </cell>
          <cell r="J907">
            <v>5.8552108727910144E-3</v>
          </cell>
        </row>
        <row r="908">
          <cell r="A908" t="str">
            <v>D-RHEM_LTH_CHPNGA</v>
          </cell>
          <cell r="B908" t="str">
            <v>VAR_fin</v>
          </cell>
          <cell r="C908" t="str">
            <v>RHEM_LTH_CHPNGA</v>
          </cell>
          <cell r="H908">
            <v>1.0802951055576573</v>
          </cell>
          <cell r="I908">
            <v>1.3608397248624078</v>
          </cell>
          <cell r="J908">
            <v>1.5674728351011211</v>
          </cell>
        </row>
        <row r="909">
          <cell r="A909" t="str">
            <v>RHEM-SHLTHCHPNGA</v>
          </cell>
          <cell r="B909" t="str">
            <v>VAR_fout</v>
          </cell>
          <cell r="C909" t="str">
            <v>RHEM-SHLTHC-NGA</v>
          </cell>
        </row>
        <row r="910">
          <cell r="A910" t="str">
            <v>RHEM-SHLTHCHPNGA</v>
          </cell>
          <cell r="B910" t="str">
            <v>VAR_fin</v>
          </cell>
          <cell r="C910" t="str">
            <v>RHEM_LTH_CHPNGA_ON</v>
          </cell>
        </row>
        <row r="911">
          <cell r="A911" t="str">
            <v>RHEM-SHLTHCHPNGA</v>
          </cell>
          <cell r="B911" t="str">
            <v>VAR_fin</v>
          </cell>
          <cell r="C911" t="str">
            <v>RHEMLTHCHPC</v>
          </cell>
        </row>
        <row r="912">
          <cell r="A912" t="str">
            <v>RHEM-SHLTHCHPNGA</v>
          </cell>
          <cell r="B912" t="str">
            <v>VAR_ncap</v>
          </cell>
          <cell r="C912" t="str">
            <v>-</v>
          </cell>
          <cell r="H912">
            <v>6.73775908560496E-3</v>
          </cell>
          <cell r="I912">
            <v>5.0167904300853902E-3</v>
          </cell>
          <cell r="J912">
            <v>3.58223552816417E-3</v>
          </cell>
        </row>
        <row r="913">
          <cell r="A913" t="str">
            <v>RHEM-SHLTHCHPNGA</v>
          </cell>
          <cell r="B913" t="str">
            <v>VAR_cap</v>
          </cell>
          <cell r="C913" t="str">
            <v>-</v>
          </cell>
          <cell r="H913">
            <v>1.122374966127223E-2</v>
          </cell>
          <cell r="I913">
            <v>1.1363863538677658E-2</v>
          </cell>
          <cell r="J913">
            <v>6.7140576452624397E-3</v>
          </cell>
        </row>
        <row r="914">
          <cell r="A914" t="str">
            <v>D-RHES_SOLELC</v>
          </cell>
          <cell r="B914" t="str">
            <v>VAR_fout</v>
          </cell>
          <cell r="C914" t="str">
            <v>RHES_ELC</v>
          </cell>
          <cell r="H914">
            <v>4.6108395358297871</v>
          </cell>
          <cell r="I914">
            <v>4.8942808573168737</v>
          </cell>
          <cell r="J914">
            <v>5.5144188689028022</v>
          </cell>
        </row>
        <row r="915">
          <cell r="A915" t="str">
            <v>D-RHES_SOLELC</v>
          </cell>
          <cell r="B915" t="str">
            <v>VAR_fout</v>
          </cell>
          <cell r="C915" t="str">
            <v>ELC5</v>
          </cell>
          <cell r="H915">
            <v>1.7545620735389745E-4</v>
          </cell>
          <cell r="I915">
            <v>1.3339164609242287E-4</v>
          </cell>
          <cell r="J915">
            <v>7.8509170217198223E-5</v>
          </cell>
        </row>
        <row r="916">
          <cell r="A916" t="str">
            <v>D-RHES_SOLELC</v>
          </cell>
          <cell r="B916" t="str">
            <v>VAR_fin</v>
          </cell>
          <cell r="C916" t="str">
            <v>RHES_SOL_ELC</v>
          </cell>
          <cell r="H916">
            <v>4.6110149920371404</v>
          </cell>
          <cell r="I916">
            <v>4.8944142489629732</v>
          </cell>
          <cell r="J916">
            <v>5.5144973780730222</v>
          </cell>
        </row>
        <row r="917">
          <cell r="A917" t="str">
            <v>D-DH2</v>
          </cell>
          <cell r="B917" t="str">
            <v>VAR_fout</v>
          </cell>
          <cell r="C917" t="str">
            <v>H2</v>
          </cell>
          <cell r="H917">
            <v>2.1936662305372802E-5</v>
          </cell>
          <cell r="I917">
            <v>1.7404517342828777E-4</v>
          </cell>
          <cell r="J917">
            <v>1.8432888093272657E-4</v>
          </cell>
        </row>
        <row r="918">
          <cell r="A918" t="str">
            <v>D-DH2</v>
          </cell>
          <cell r="B918" t="str">
            <v>VAR_fin</v>
          </cell>
          <cell r="C918" t="str">
            <v>H2_E</v>
          </cell>
          <cell r="H918">
            <v>2.2158244752901808E-5</v>
          </cell>
          <cell r="I918">
            <v>1.7580320548311895E-4</v>
          </cell>
          <cell r="J918">
            <v>1.8619078882093593E-4</v>
          </cell>
        </row>
        <row r="919">
          <cell r="A919" t="str">
            <v>D-DH2</v>
          </cell>
          <cell r="B919" t="str">
            <v>VAR_ncap</v>
          </cell>
          <cell r="C919" t="str">
            <v>-</v>
          </cell>
          <cell r="H919">
            <v>8.2044057391177998E-6</v>
          </cell>
          <cell r="I919">
            <v>3.13719871868491E-5</v>
          </cell>
          <cell r="J919">
            <v>9.8803390994260895E-7</v>
          </cell>
        </row>
        <row r="920">
          <cell r="A920" t="str">
            <v>D-DH2</v>
          </cell>
          <cell r="B920" t="str">
            <v>VAR_cap</v>
          </cell>
          <cell r="C920" t="str">
            <v>-</v>
          </cell>
          <cell r="H920">
            <v>1.45324282502753E-5</v>
          </cell>
          <cell r="I920">
            <v>4.5904415437124398E-5</v>
          </cell>
          <cell r="J920">
            <v>4.6892449347066999E-5</v>
          </cell>
        </row>
        <row r="921">
          <cell r="A921" t="str">
            <v>ITOT-SWHHFOBR</v>
          </cell>
          <cell r="B921" t="str">
            <v>VAR_fout</v>
          </cell>
          <cell r="C921" t="str">
            <v>ITOT-SWH</v>
          </cell>
          <cell r="H921">
            <v>1.6216509362400696E-4</v>
          </cell>
          <cell r="I921">
            <v>1.0837265952004276E-4</v>
          </cell>
        </row>
        <row r="922">
          <cell r="A922" t="str">
            <v>ITOT-SWHHFOBR</v>
          </cell>
          <cell r="B922" t="str">
            <v>VAR_fout</v>
          </cell>
          <cell r="C922" t="str">
            <v>CO2_I</v>
          </cell>
          <cell r="H922">
            <v>1.7887670816078099E-2</v>
          </cell>
          <cell r="I922">
            <v>1.18301538657357E-2</v>
          </cell>
        </row>
        <row r="923">
          <cell r="A923" t="str">
            <v>ITOT-SWHHFOBR</v>
          </cell>
          <cell r="B923" t="str">
            <v>VAR_fin</v>
          </cell>
          <cell r="C923" t="str">
            <v>IHFO</v>
          </cell>
          <cell r="H923">
            <v>2.3230741319582002E-4</v>
          </cell>
          <cell r="I923">
            <v>1.5363836189267077E-4</v>
          </cell>
        </row>
        <row r="924">
          <cell r="A924" t="str">
            <v>ITOT-SWHHFOBR</v>
          </cell>
          <cell r="B924" t="str">
            <v>VAR_ncap</v>
          </cell>
          <cell r="C924" t="str">
            <v>-</v>
          </cell>
          <cell r="H924">
            <v>1.19831128302245E-5</v>
          </cell>
          <cell r="I924">
            <v>1.5336382815480101E-6</v>
          </cell>
          <cell r="J924">
            <v>4.5396086645394898E-7</v>
          </cell>
        </row>
        <row r="925">
          <cell r="A925" t="str">
            <v>ITOT-SWHHFOBR</v>
          </cell>
          <cell r="B925" t="str">
            <v>VAR_cap</v>
          </cell>
          <cell r="C925" t="str">
            <v>-</v>
          </cell>
          <cell r="H925">
            <v>1.5291182842595841E-5</v>
          </cell>
          <cell r="I925">
            <v>1.0284170361701061E-5</v>
          </cell>
          <cell r="J925">
            <v>-9.6451070654164995E-7</v>
          </cell>
        </row>
        <row r="926">
          <cell r="A926" t="str">
            <v>RHSA-WHSTG-ELCHP</v>
          </cell>
          <cell r="B926" t="str">
            <v>VAR_fout</v>
          </cell>
          <cell r="C926" t="str">
            <v>AUX_RHSA-WHSTG-ELCHP_OUT</v>
          </cell>
          <cell r="H926">
            <v>1.6902839197653845</v>
          </cell>
          <cell r="I926">
            <v>2.3709646398881912</v>
          </cell>
          <cell r="J926">
            <v>2.9682935100572632</v>
          </cell>
        </row>
        <row r="927">
          <cell r="A927" t="str">
            <v>RHSA-WHSTG-ELCHP</v>
          </cell>
          <cell r="B927" t="str">
            <v>VAR_fout</v>
          </cell>
          <cell r="C927" t="str">
            <v>RHSA-WHAELCH</v>
          </cell>
          <cell r="H927">
            <v>1.6885953244409428</v>
          </cell>
          <cell r="I927">
            <v>2.3685960438443443</v>
          </cell>
          <cell r="J927">
            <v>2.9653281818753863</v>
          </cell>
        </row>
        <row r="928">
          <cell r="A928" t="str">
            <v>RHSA-WHSTG-ELCHP</v>
          </cell>
          <cell r="B928" t="str">
            <v>VAR_fin</v>
          </cell>
          <cell r="C928" t="str">
            <v>RHSA-WHAELCH</v>
          </cell>
          <cell r="H928">
            <v>1.6885959573780802</v>
          </cell>
          <cell r="I928">
            <v>2.3685968737950538</v>
          </cell>
          <cell r="J928">
            <v>2.9653292687306401</v>
          </cell>
        </row>
        <row r="929">
          <cell r="A929" t="str">
            <v>RHSA-WHSTG-ELCHP</v>
          </cell>
          <cell r="B929" t="str">
            <v>VAR_ncap</v>
          </cell>
          <cell r="C929" t="str">
            <v>-</v>
          </cell>
          <cell r="H929">
            <v>8.50926287901103E-2</v>
          </cell>
          <cell r="I929">
            <v>6.7484397145330499E-2</v>
          </cell>
          <cell r="J929">
            <v>0.15291160365724399</v>
          </cell>
        </row>
        <row r="930">
          <cell r="A930" t="str">
            <v>RHSA-WHSTG-ELCHP</v>
          </cell>
          <cell r="B930" t="str">
            <v>VAR_cap</v>
          </cell>
          <cell r="C930" t="str">
            <v>-</v>
          </cell>
          <cell r="H930">
            <v>0.15157142623984851</v>
          </cell>
          <cell r="I930">
            <v>0.17966808586832297</v>
          </cell>
          <cell r="J930">
            <v>0.23787238685382972</v>
          </cell>
        </row>
        <row r="931">
          <cell r="A931" t="str">
            <v>RES-ELCSPECADV</v>
          </cell>
          <cell r="B931" t="str">
            <v>VAR_ncap</v>
          </cell>
          <cell r="C931" t="str">
            <v>-</v>
          </cell>
          <cell r="H931">
            <v>2.60573866390508E-8</v>
          </cell>
          <cell r="I931">
            <v>1.0165607677236099E-8</v>
          </cell>
          <cell r="J931">
            <v>1.6116424380328199E-8</v>
          </cell>
        </row>
        <row r="932">
          <cell r="A932" t="str">
            <v>RES-ELCSPECADV</v>
          </cell>
          <cell r="B932" t="str">
            <v>VAR_cap</v>
          </cell>
          <cell r="C932" t="str">
            <v>-</v>
          </cell>
          <cell r="H932">
            <v>-9.4502536186655205E-8</v>
          </cell>
          <cell r="I932">
            <v>-2.0024218980727311E-7</v>
          </cell>
          <cell r="J932">
            <v>-1.418680944516349E-7</v>
          </cell>
        </row>
        <row r="933">
          <cell r="A933" t="str">
            <v>ITOT-SWHSTG-ELCHP</v>
          </cell>
          <cell r="B933" t="str">
            <v>VAR_fout</v>
          </cell>
          <cell r="C933" t="str">
            <v>ITOT-SWHAELCH</v>
          </cell>
          <cell r="H933">
            <v>4.2792177499695224E-4</v>
          </cell>
          <cell r="I933">
            <v>3.28232034409525E-4</v>
          </cell>
          <cell r="J933">
            <v>3.1896278626631578E-4</v>
          </cell>
        </row>
        <row r="934">
          <cell r="A934" t="str">
            <v>ITOT-SWHSTG-ELCHP</v>
          </cell>
          <cell r="B934" t="str">
            <v>VAR_fin</v>
          </cell>
          <cell r="C934" t="str">
            <v>ITOT-SWHAELCH</v>
          </cell>
          <cell r="H934">
            <v>5.3083264813797413E-4</v>
          </cell>
          <cell r="I934">
            <v>3.964672271679695E-4</v>
          </cell>
          <cell r="J934">
            <v>3.6265005971365292E-4</v>
          </cell>
        </row>
        <row r="935">
          <cell r="A935" t="str">
            <v>ITOT-SWHSTG-ELCHP</v>
          </cell>
          <cell r="B935" t="str">
            <v>VAR_ncap</v>
          </cell>
          <cell r="C935" t="str">
            <v>-</v>
          </cell>
          <cell r="H935">
            <v>4.3002078826428501E-2</v>
          </cell>
          <cell r="I935">
            <v>2.6560573631887199E-2</v>
          </cell>
          <cell r="J935">
            <v>0.134891615071001</v>
          </cell>
        </row>
        <row r="936">
          <cell r="A936" t="str">
            <v>ITOT-SWHSTG-ELCHP</v>
          </cell>
          <cell r="B936" t="str">
            <v>VAR_cap</v>
          </cell>
          <cell r="C936" t="str">
            <v>-</v>
          </cell>
          <cell r="H936">
            <v>8.2314767383848048E-2</v>
          </cell>
          <cell r="I936">
            <v>9.0715380781960661E-2</v>
          </cell>
          <cell r="J936">
            <v>0.1723491406571773</v>
          </cell>
        </row>
        <row r="937">
          <cell r="A937" t="str">
            <v>D-RHNS_LTH_CHPWOD</v>
          </cell>
          <cell r="B937" t="str">
            <v>VAR_fout</v>
          </cell>
          <cell r="C937" t="str">
            <v>RHNS_LTH_CHPWOD_ON</v>
          </cell>
          <cell r="H937">
            <v>1.0175456946071082E-4</v>
          </cell>
          <cell r="I937">
            <v>6.6174962720333446E-5</v>
          </cell>
        </row>
        <row r="938">
          <cell r="A938" t="str">
            <v>D-RHNS_LTH_CHPWOD</v>
          </cell>
          <cell r="B938" t="str">
            <v>VAR_fout</v>
          </cell>
          <cell r="C938" t="str">
            <v>RHSA_LTH</v>
          </cell>
          <cell r="H938">
            <v>1.7814166812461785E-4</v>
          </cell>
          <cell r="I938">
            <v>9.2525120871046122E-5</v>
          </cell>
          <cell r="J938">
            <v>8.5553628451460738E-5</v>
          </cell>
        </row>
        <row r="939">
          <cell r="A939" t="str">
            <v>D-RHNS_LTH_CHPWOD</v>
          </cell>
          <cell r="B939" t="str">
            <v>VAR_fin</v>
          </cell>
          <cell r="C939" t="str">
            <v>RHNS_LTH_CHPWOD</v>
          </cell>
          <cell r="H939">
            <v>2.8018959282105702E-4</v>
          </cell>
          <cell r="I939">
            <v>1.5893137478265989E-4</v>
          </cell>
          <cell r="J939">
            <v>8.5747232602789505E-5</v>
          </cell>
        </row>
        <row r="940">
          <cell r="A940" t="str">
            <v>D-SBIO</v>
          </cell>
          <cell r="B940" t="str">
            <v>VAR_fout</v>
          </cell>
          <cell r="C940" t="str">
            <v>SBIO</v>
          </cell>
          <cell r="H940">
            <v>2.9904202355138603</v>
          </cell>
          <cell r="I940">
            <v>2.9494628838776737</v>
          </cell>
          <cell r="J940">
            <v>2.87123219765017</v>
          </cell>
        </row>
        <row r="941">
          <cell r="A941" t="str">
            <v>D-SBIO</v>
          </cell>
          <cell r="B941" t="str">
            <v>VAR_fin</v>
          </cell>
          <cell r="C941" t="str">
            <v>BIO</v>
          </cell>
          <cell r="H941">
            <v>2.9904202355138603</v>
          </cell>
          <cell r="I941">
            <v>2.9494628838776737</v>
          </cell>
          <cell r="J941">
            <v>2.87123219765017</v>
          </cell>
        </row>
        <row r="942">
          <cell r="A942" t="str">
            <v>RHEM-SHDEM</v>
          </cell>
          <cell r="B942" t="str">
            <v>VAR_fout</v>
          </cell>
          <cell r="C942" t="str">
            <v>RHEM-SHD</v>
          </cell>
          <cell r="H942">
            <v>64.410829729922114</v>
          </cell>
          <cell r="I942">
            <v>63.951438988230002</v>
          </cell>
          <cell r="J942">
            <v>63.736691265412922</v>
          </cell>
        </row>
        <row r="943">
          <cell r="A943" t="str">
            <v>RHEM-SHDEM</v>
          </cell>
          <cell r="B943" t="str">
            <v>VAR_fin</v>
          </cell>
          <cell r="C943" t="str">
            <v>RHEM-SHNST</v>
          </cell>
        </row>
        <row r="944">
          <cell r="A944" t="str">
            <v>RHEM-SHDEM</v>
          </cell>
          <cell r="B944" t="str">
            <v>VAR_fin</v>
          </cell>
          <cell r="C944" t="str">
            <v>RHEM-SHPLT</v>
          </cell>
          <cell r="H944">
            <v>0.56124540522717614</v>
          </cell>
          <cell r="I944">
            <v>0.62177759988070636</v>
          </cell>
          <cell r="J944">
            <v>0.73008272727882895</v>
          </cell>
        </row>
        <row r="945">
          <cell r="A945" t="str">
            <v>RHEM-SHDEM</v>
          </cell>
          <cell r="B945" t="str">
            <v>VAR_fin</v>
          </cell>
          <cell r="C945" t="str">
            <v>RHEM-SHNGAH</v>
          </cell>
          <cell r="H945">
            <v>5.5592461808082057</v>
          </cell>
          <cell r="I945">
            <v>6.8213079989786971</v>
          </cell>
          <cell r="J945">
            <v>9.4546528978245181</v>
          </cell>
        </row>
        <row r="946">
          <cell r="A946" t="str">
            <v>RHEM-SHDEM</v>
          </cell>
          <cell r="B946" t="str">
            <v>VAR_fin</v>
          </cell>
          <cell r="C946" t="str">
            <v>RHEM-SHLTHC-WOD</v>
          </cell>
        </row>
        <row r="947">
          <cell r="A947" t="str">
            <v>RHEM-SHDEM</v>
          </cell>
          <cell r="B947" t="str">
            <v>VAR_fin</v>
          </cell>
          <cell r="C947" t="str">
            <v>RHEM-SHSOL</v>
          </cell>
          <cell r="H947">
            <v>1.2865717867293267E-2</v>
          </cell>
          <cell r="I947">
            <v>1.3458850022455894E-2</v>
          </cell>
          <cell r="J947">
            <v>1.3907898613306326E-2</v>
          </cell>
        </row>
        <row r="948">
          <cell r="A948" t="str">
            <v>RHEM-SHDEM</v>
          </cell>
          <cell r="B948" t="str">
            <v>VAR_fin</v>
          </cell>
          <cell r="C948" t="str">
            <v>RHEM-SHLTHD</v>
          </cell>
          <cell r="H948">
            <v>5.1227882990667455</v>
          </cell>
          <cell r="I948">
            <v>5.2341408734543133</v>
          </cell>
          <cell r="J948">
            <v>5.4880647688163613</v>
          </cell>
        </row>
        <row r="949">
          <cell r="A949" t="str">
            <v>RHEM-SHDEM</v>
          </cell>
          <cell r="B949" t="str">
            <v>VAR_fin</v>
          </cell>
          <cell r="C949" t="str">
            <v>RHEM-SHNGA</v>
          </cell>
          <cell r="H949">
            <v>14.717411665095726</v>
          </cell>
          <cell r="I949">
            <v>11.155918538613108</v>
          </cell>
          <cell r="J949">
            <v>5.0005970357479068</v>
          </cell>
        </row>
        <row r="950">
          <cell r="A950" t="str">
            <v>RHEM-SHDEM</v>
          </cell>
          <cell r="B950" t="str">
            <v>VAR_fin</v>
          </cell>
          <cell r="C950" t="str">
            <v>RHEM-SHELCB</v>
          </cell>
          <cell r="H950">
            <v>5.5080231297588841E-3</v>
          </cell>
          <cell r="I950">
            <v>5.0619963723491888E-3</v>
          </cell>
          <cell r="J950">
            <v>4.6397843594008729E-3</v>
          </cell>
        </row>
        <row r="951">
          <cell r="A951" t="str">
            <v>RHEM-SHDEM</v>
          </cell>
          <cell r="B951" t="str">
            <v>VAR_fin</v>
          </cell>
          <cell r="C951" t="str">
            <v>RHEM-SHELCH</v>
          </cell>
          <cell r="H951">
            <v>15.849948022367128</v>
          </cell>
          <cell r="I951">
            <v>17.97931176275149</v>
          </cell>
          <cell r="J951">
            <v>22.880539013176957</v>
          </cell>
        </row>
        <row r="952">
          <cell r="A952" t="str">
            <v>RHEM-SHDEM</v>
          </cell>
          <cell r="B952" t="str">
            <v>VAR_fin</v>
          </cell>
          <cell r="C952" t="str">
            <v>RHEM-SHLFO</v>
          </cell>
          <cell r="H952">
            <v>10.479923373197742</v>
          </cell>
          <cell r="I952">
            <v>8.2506305442441086</v>
          </cell>
          <cell r="J952">
            <v>2.9922498142857923</v>
          </cell>
        </row>
        <row r="953">
          <cell r="A953" t="str">
            <v>RHEM-SHDEM</v>
          </cell>
          <cell r="B953" t="str">
            <v>VAR_fin</v>
          </cell>
          <cell r="C953" t="str">
            <v>RHEM-SHCON</v>
          </cell>
          <cell r="H953">
            <v>7.3247812756649022</v>
          </cell>
          <cell r="I953">
            <v>9.4474793484576072</v>
          </cell>
          <cell r="J953">
            <v>13.505581369449006</v>
          </cell>
        </row>
        <row r="954">
          <cell r="A954" t="str">
            <v>RHEM-SHDEM</v>
          </cell>
          <cell r="B954" t="str">
            <v>VAR_fin</v>
          </cell>
          <cell r="C954" t="str">
            <v>RHEM-SHWOD</v>
          </cell>
          <cell r="H954">
            <v>4.7772425000481054</v>
          </cell>
          <cell r="I954">
            <v>4.4224701451959723</v>
          </cell>
          <cell r="J954">
            <v>3.6664759390839019</v>
          </cell>
        </row>
        <row r="955">
          <cell r="A955" t="str">
            <v>RHEM-SHDEM</v>
          </cell>
          <cell r="B955" t="str">
            <v>VAR_fin</v>
          </cell>
          <cell r="C955" t="str">
            <v>RHEM-SHLTHC-NGA</v>
          </cell>
        </row>
        <row r="956">
          <cell r="A956" t="str">
            <v>ITOT-SWHH2BR</v>
          </cell>
          <cell r="B956" t="str">
            <v>VAR_fout</v>
          </cell>
          <cell r="C956" t="str">
            <v>ITOT-SWH</v>
          </cell>
          <cell r="H956">
            <v>4.6189534112748235E-3</v>
          </cell>
          <cell r="I956">
            <v>0.13905221536659293</v>
          </cell>
          <cell r="J956">
            <v>0.49614489663986755</v>
          </cell>
        </row>
        <row r="957">
          <cell r="A957" t="str">
            <v>ITOT-SWHH2BR</v>
          </cell>
          <cell r="B957" t="str">
            <v>VAR_fin</v>
          </cell>
          <cell r="C957" t="str">
            <v>IH2</v>
          </cell>
          <cell r="H957">
            <v>5.7252781637031503E-3</v>
          </cell>
          <cell r="I957">
            <v>0.17198227139715139</v>
          </cell>
          <cell r="J957">
            <v>0.61097858500329549</v>
          </cell>
        </row>
        <row r="958">
          <cell r="A958" t="str">
            <v>ITOT-SWHH2BR</v>
          </cell>
          <cell r="B958" t="str">
            <v>VAR_ncap</v>
          </cell>
          <cell r="C958" t="str">
            <v>-</v>
          </cell>
          <cell r="H958">
            <v>1.3513685067972599E-4</v>
          </cell>
          <cell r="I958">
            <v>1.0663233446137E-2</v>
          </cell>
          <cell r="J958">
            <v>3.0655458368439401E-2</v>
          </cell>
        </row>
        <row r="959">
          <cell r="A959" t="str">
            <v>ITOT-SWHH2BR</v>
          </cell>
          <cell r="B959" t="str">
            <v>VAR_cap</v>
          </cell>
          <cell r="C959" t="str">
            <v>-</v>
          </cell>
          <cell r="H959">
            <v>4.2907271890737277E-4</v>
          </cell>
          <cell r="I959">
            <v>1.0996369806520098E-2</v>
          </cell>
          <cell r="J959">
            <v>3.8449406591332107E-2</v>
          </cell>
        </row>
        <row r="960">
          <cell r="A960" t="str">
            <v>RHNS-SHSTG-ELC</v>
          </cell>
          <cell r="B960" t="str">
            <v>VAR_fout</v>
          </cell>
          <cell r="C960" t="str">
            <v>RHNS-SHAELCB</v>
          </cell>
          <cell r="H960">
            <v>3.4562210572577495E-3</v>
          </cell>
          <cell r="I960">
            <v>7.4551967878624609E-3</v>
          </cell>
          <cell r="J960">
            <v>4.5645691387574388E-3</v>
          </cell>
        </row>
        <row r="961">
          <cell r="A961" t="str">
            <v>RHNS-SHSTG-ELC</v>
          </cell>
          <cell r="B961" t="str">
            <v>VAR_fout</v>
          </cell>
          <cell r="C961" t="str">
            <v>AUX_RHNS-SHSTG-ELC_OUT</v>
          </cell>
          <cell r="H961">
            <v>3.4596772783150056E-3</v>
          </cell>
          <cell r="I961">
            <v>7.4626519846503255E-3</v>
          </cell>
          <cell r="J961">
            <v>4.5691337078961952E-3</v>
          </cell>
        </row>
        <row r="962">
          <cell r="A962" t="str">
            <v>RHNS-SHSTG-ELC</v>
          </cell>
          <cell r="B962" t="str">
            <v>VAR_fin</v>
          </cell>
          <cell r="C962" t="str">
            <v>RHNS-SHAELCB</v>
          </cell>
          <cell r="H962">
            <v>3.4555489608844494E-3</v>
          </cell>
          <cell r="I962">
            <v>7.4546225470849253E-3</v>
          </cell>
          <cell r="J962">
            <v>4.5645728398005375E-3</v>
          </cell>
        </row>
        <row r="963">
          <cell r="A963" t="str">
            <v>RHNS-SHSTG-ELC</v>
          </cell>
          <cell r="B963" t="str">
            <v>VAR_ncap</v>
          </cell>
          <cell r="C963" t="str">
            <v>-</v>
          </cell>
          <cell r="H963">
            <v>6.6855504566145502E-4</v>
          </cell>
          <cell r="I963">
            <v>2.7015839980403601E-4</v>
          </cell>
          <cell r="J963">
            <v>3.7821470517358398E-6</v>
          </cell>
        </row>
        <row r="964">
          <cell r="A964" t="str">
            <v>RHNS-SHSTG-ELC</v>
          </cell>
          <cell r="B964" t="str">
            <v>VAR_cap</v>
          </cell>
          <cell r="C964" t="str">
            <v>-</v>
          </cell>
          <cell r="H964">
            <v>1.5478868183491103E-3</v>
          </cell>
          <cell r="I964">
            <v>1.0908861743891599E-3</v>
          </cell>
          <cell r="J964">
            <v>4.6164898738901852E-4</v>
          </cell>
        </row>
        <row r="965">
          <cell r="A965" t="str">
            <v>RHES-SHCOABR</v>
          </cell>
          <cell r="B965" t="str">
            <v>VAR_fout</v>
          </cell>
          <cell r="C965" t="str">
            <v>CO2_R</v>
          </cell>
          <cell r="H965">
            <v>2.10632520971883E-2</v>
          </cell>
        </row>
        <row r="966">
          <cell r="A966" t="str">
            <v>RHES-SHCOABR</v>
          </cell>
          <cell r="B966" t="str">
            <v>VAR_fout</v>
          </cell>
          <cell r="C966" t="str">
            <v>RHES-SHCOA</v>
          </cell>
          <cell r="H966">
            <v>1.8177563837918687E-4</v>
          </cell>
        </row>
        <row r="967">
          <cell r="A967" t="str">
            <v>RHES-SHCOABR</v>
          </cell>
          <cell r="B967" t="str">
            <v>VAR_fin</v>
          </cell>
          <cell r="C967" t="str">
            <v>RCOA</v>
          </cell>
          <cell r="H967">
            <v>2.272195479739837E-4</v>
          </cell>
        </row>
        <row r="968">
          <cell r="A968" t="str">
            <v>RHES-SHCOABR</v>
          </cell>
          <cell r="B968" t="str">
            <v>VAR_cap</v>
          </cell>
          <cell r="C968" t="str">
            <v>-</v>
          </cell>
          <cell r="H968">
            <v>2.5339252064809871E-5</v>
          </cell>
        </row>
        <row r="969">
          <cell r="A969" t="str">
            <v>D-INGA</v>
          </cell>
          <cell r="B969" t="str">
            <v>VAR_fout</v>
          </cell>
          <cell r="C969" t="str">
            <v>CO2</v>
          </cell>
          <cell r="H969">
            <v>1586.04910892064</v>
          </cell>
          <cell r="I969">
            <v>1267.38567830891</v>
          </cell>
          <cell r="J969">
            <v>467.39179870949101</v>
          </cell>
        </row>
        <row r="970">
          <cell r="A970" t="str">
            <v>D-INGA</v>
          </cell>
          <cell r="B970" t="str">
            <v>VAR_fout</v>
          </cell>
          <cell r="C970" t="str">
            <v>IH2</v>
          </cell>
          <cell r="H970">
            <v>4.6131254677293614E-3</v>
          </cell>
          <cell r="I970">
            <v>0.13846305195866285</v>
          </cell>
          <cell r="J970">
            <v>0.13406865099915791</v>
          </cell>
        </row>
        <row r="971">
          <cell r="A971" t="str">
            <v>D-INGA</v>
          </cell>
          <cell r="B971" t="str">
            <v>VAR_fout</v>
          </cell>
          <cell r="C971" t="str">
            <v>INGA</v>
          </cell>
          <cell r="H971">
            <v>31.065046928913645</v>
          </cell>
          <cell r="I971">
            <v>25.432551052077024</v>
          </cell>
          <cell r="J971">
            <v>11.293445234003343</v>
          </cell>
        </row>
        <row r="972">
          <cell r="A972" t="str">
            <v>D-INGA</v>
          </cell>
          <cell r="B972" t="str">
            <v>VAR_fin</v>
          </cell>
          <cell r="C972" t="str">
            <v>NGA</v>
          </cell>
          <cell r="H972">
            <v>28.12143810142987</v>
          </cell>
          <cell r="I972">
            <v>22.471377274980728</v>
          </cell>
          <cell r="J972">
            <v>8.287088629600909</v>
          </cell>
        </row>
        <row r="973">
          <cell r="A973" t="str">
            <v>D-INGA</v>
          </cell>
          <cell r="B973" t="str">
            <v>VAR_fin</v>
          </cell>
          <cell r="C973" t="str">
            <v>BNGA</v>
          </cell>
          <cell r="H973">
            <v>3.0428651654229197</v>
          </cell>
          <cell r="I973">
            <v>3.0428654185084221</v>
          </cell>
          <cell r="J973">
            <v>3.042866635855523</v>
          </cell>
        </row>
        <row r="974">
          <cell r="A974" t="str">
            <v>D-INGA</v>
          </cell>
          <cell r="B974" t="str">
            <v>VAR_fin</v>
          </cell>
          <cell r="C974" t="str">
            <v>H2</v>
          </cell>
          <cell r="H974">
            <v>4.6128529154226862E-3</v>
          </cell>
          <cell r="I974">
            <v>0.13846131211137624</v>
          </cell>
          <cell r="J974">
            <v>0.13406691115281741</v>
          </cell>
        </row>
        <row r="975">
          <cell r="A975" t="str">
            <v>D-INGA</v>
          </cell>
          <cell r="B975" t="str">
            <v>VAR_ncap</v>
          </cell>
          <cell r="C975" t="str">
            <v>-</v>
          </cell>
          <cell r="H975">
            <v>1.37490802293472E-7</v>
          </cell>
          <cell r="I975">
            <v>1.7968233608197901E-7</v>
          </cell>
          <cell r="J975">
            <v>3.1475064723929999E-7</v>
          </cell>
        </row>
        <row r="976">
          <cell r="A976" t="str">
            <v>D-INGA</v>
          </cell>
          <cell r="B976" t="str">
            <v>VAR_cap</v>
          </cell>
          <cell r="C976" t="str">
            <v>-</v>
          </cell>
          <cell r="H976">
            <v>1.9844838096023263</v>
          </cell>
          <cell r="I976">
            <v>1.9844839892846624</v>
          </cell>
          <cell r="J976">
            <v>1.0954603712151294</v>
          </cell>
        </row>
        <row r="977">
          <cell r="A977" t="str">
            <v>RHEM-SHNGAHP</v>
          </cell>
          <cell r="B977" t="str">
            <v>VAR_fout</v>
          </cell>
          <cell r="C977" t="str">
            <v>CO2_R</v>
          </cell>
          <cell r="H977">
            <v>160.03905966446999</v>
          </cell>
          <cell r="I977">
            <v>194.08625794574201</v>
          </cell>
          <cell r="J977">
            <v>262.64845254557599</v>
          </cell>
        </row>
        <row r="978">
          <cell r="A978" t="str">
            <v>RHEM-SHNGAHP</v>
          </cell>
          <cell r="B978" t="str">
            <v>VAR_fout</v>
          </cell>
          <cell r="C978" t="str">
            <v>RHEM-SHANGAH</v>
          </cell>
          <cell r="H978">
            <v>5.5592488018121262</v>
          </cell>
          <cell r="I978">
            <v>6.8213107372004496</v>
          </cell>
          <cell r="J978">
            <v>9.4546553969436946</v>
          </cell>
        </row>
        <row r="979">
          <cell r="A979" t="str">
            <v>RHEM-SHNGAHP</v>
          </cell>
          <cell r="B979" t="str">
            <v>VAR_fin</v>
          </cell>
          <cell r="C979" t="str">
            <v>RHEMELCHPC</v>
          </cell>
          <cell r="H979">
            <v>5.5592488018121262</v>
          </cell>
          <cell r="I979">
            <v>6.8213107372004496</v>
          </cell>
          <cell r="J979">
            <v>9.4546553969436946</v>
          </cell>
        </row>
        <row r="980">
          <cell r="A980" t="str">
            <v>RHEM-SHNGAHP</v>
          </cell>
          <cell r="B980" t="str">
            <v>VAR_fin</v>
          </cell>
          <cell r="C980" t="str">
            <v>RNGA</v>
          </cell>
          <cell r="H980">
            <v>2.8375719798664862</v>
          </cell>
          <cell r="I980">
            <v>3.4412457082578318</v>
          </cell>
          <cell r="J980">
            <v>4.6568874564818419</v>
          </cell>
        </row>
        <row r="981">
          <cell r="A981" t="str">
            <v>RHEM-SHNGAHP</v>
          </cell>
          <cell r="B981" t="str">
            <v>VAR_ncap</v>
          </cell>
          <cell r="C981" t="str">
            <v>-</v>
          </cell>
          <cell r="H981">
            <v>9.5416797103853104E-2</v>
          </cell>
          <cell r="I981">
            <v>0.25424718555693598</v>
          </cell>
          <cell r="J981">
            <v>0.44275298378522698</v>
          </cell>
        </row>
        <row r="982">
          <cell r="A982" t="str">
            <v>RHEM-SHNGAHP</v>
          </cell>
          <cell r="B982" t="str">
            <v>VAR_cap</v>
          </cell>
          <cell r="C982" t="str">
            <v>-</v>
          </cell>
          <cell r="H982">
            <v>0.39256315111137352</v>
          </cell>
          <cell r="I982">
            <v>0.48168085168042096</v>
          </cell>
          <cell r="J982">
            <v>0.66762946331729855</v>
          </cell>
        </row>
        <row r="983">
          <cell r="A983" t="str">
            <v>D-SPLT</v>
          </cell>
          <cell r="B983" t="str">
            <v>VAR_fout</v>
          </cell>
          <cell r="C983" t="str">
            <v>SPLT</v>
          </cell>
          <cell r="H983">
            <v>1.4663280182776082</v>
          </cell>
          <cell r="I983">
            <v>1.6635617790305597</v>
          </cell>
          <cell r="J983">
            <v>1.9807928213018251</v>
          </cell>
        </row>
        <row r="984">
          <cell r="A984" t="str">
            <v>D-SPLT</v>
          </cell>
          <cell r="B984" t="str">
            <v>VAR_fin</v>
          </cell>
          <cell r="C984" t="str">
            <v>PLT</v>
          </cell>
          <cell r="H984">
            <v>1.4663280182776082</v>
          </cell>
          <cell r="I984">
            <v>1.6635617790305597</v>
          </cell>
          <cell r="J984">
            <v>1.9807928213018251</v>
          </cell>
        </row>
        <row r="985">
          <cell r="A985" t="str">
            <v>RHES-SHCONBR</v>
          </cell>
          <cell r="B985" t="str">
            <v>VAR_fout</v>
          </cell>
          <cell r="C985" t="str">
            <v>RHES-SHCON</v>
          </cell>
          <cell r="H985">
            <v>1.9026481455647743E-5</v>
          </cell>
          <cell r="I985">
            <v>1.899521708836878E-5</v>
          </cell>
          <cell r="J985">
            <v>1.67181465392662E-5</v>
          </cell>
        </row>
        <row r="986">
          <cell r="A986" t="str">
            <v>RHES-SHCONBR</v>
          </cell>
          <cell r="B986" t="str">
            <v>VAR_fin</v>
          </cell>
          <cell r="C986" t="str">
            <v>CON</v>
          </cell>
          <cell r="H986">
            <v>1.9026481455647743E-5</v>
          </cell>
          <cell r="I986">
            <v>1.899521708836878E-5</v>
          </cell>
          <cell r="J986">
            <v>1.67181465392662E-5</v>
          </cell>
        </row>
        <row r="987">
          <cell r="A987" t="str">
            <v>RHES-SHCONBR</v>
          </cell>
          <cell r="B987" t="str">
            <v>VAR_ncap</v>
          </cell>
          <cell r="C987" t="str">
            <v>-</v>
          </cell>
          <cell r="H987">
            <v>5.1124288574536199E-7</v>
          </cell>
          <cell r="I987">
            <v>2.2846641957597601E-8</v>
          </cell>
          <cell r="J987">
            <v>1.3099176826327599E-8</v>
          </cell>
        </row>
        <row r="988">
          <cell r="A988" t="str">
            <v>RHES-SHCONBR</v>
          </cell>
          <cell r="B988" t="str">
            <v>VAR_cap</v>
          </cell>
          <cell r="C988" t="str">
            <v>-</v>
          </cell>
          <cell r="H988">
            <v>7.8992837042873605E-7</v>
          </cell>
          <cell r="I988">
            <v>8.1277501238633296E-7</v>
          </cell>
          <cell r="J988">
            <v>8.2587418921266104E-7</v>
          </cell>
        </row>
        <row r="989">
          <cell r="A989" t="str">
            <v>RHSA-WHSOLBR</v>
          </cell>
          <cell r="B989" t="str">
            <v>VAR_fout</v>
          </cell>
          <cell r="C989" t="str">
            <v>RHSA-WHASOL</v>
          </cell>
          <cell r="H989">
            <v>1.2114603867324258</v>
          </cell>
          <cell r="I989">
            <v>1.3278904702802974</v>
          </cell>
          <cell r="J989">
            <v>1.5680358712868929</v>
          </cell>
        </row>
        <row r="990">
          <cell r="A990" t="str">
            <v>RHSA-WHSOLBR</v>
          </cell>
          <cell r="B990" t="str">
            <v>VAR_fin</v>
          </cell>
          <cell r="C990" t="str">
            <v>SOL</v>
          </cell>
          <cell r="H990">
            <v>1.2114603867324258</v>
          </cell>
          <cell r="I990">
            <v>1.3278904702802974</v>
          </cell>
          <cell r="J990">
            <v>1.5680358712868929</v>
          </cell>
        </row>
        <row r="991">
          <cell r="A991" t="str">
            <v>RHSA-WHSOLBR</v>
          </cell>
          <cell r="B991" t="str">
            <v>VAR_fin</v>
          </cell>
          <cell r="C991" t="str">
            <v>RHSASOLBRC</v>
          </cell>
          <cell r="H991">
            <v>1.2114603867324258</v>
          </cell>
          <cell r="I991">
            <v>1.3278904702802974</v>
          </cell>
          <cell r="J991">
            <v>1.5680358712868929</v>
          </cell>
        </row>
        <row r="992">
          <cell r="A992" t="str">
            <v>RHSA-WHSOLBR</v>
          </cell>
          <cell r="B992" t="str">
            <v>VAR_ncap</v>
          </cell>
          <cell r="C992" t="str">
            <v>-</v>
          </cell>
          <cell r="H992">
            <v>0.16064742374872801</v>
          </cell>
          <cell r="I992">
            <v>0.14188290068770201</v>
          </cell>
          <cell r="J992">
            <v>0.192770573429495</v>
          </cell>
        </row>
        <row r="993">
          <cell r="A993" t="str">
            <v>RHSA-WHSOLBR</v>
          </cell>
          <cell r="B993" t="str">
            <v>VAR_cap</v>
          </cell>
          <cell r="C993" t="str">
            <v>-</v>
          </cell>
          <cell r="H993">
            <v>0.26777123664480817</v>
          </cell>
          <cell r="I993">
            <v>0.30253030191321106</v>
          </cell>
          <cell r="J993">
            <v>0.36369270380804047</v>
          </cell>
        </row>
        <row r="994">
          <cell r="A994" t="str">
            <v>SCOM-SHCONBR</v>
          </cell>
          <cell r="B994" t="str">
            <v>VAR_ncap</v>
          </cell>
          <cell r="C994" t="str">
            <v>-</v>
          </cell>
          <cell r="H994">
            <v>1.13434254589255E-7</v>
          </cell>
          <cell r="I994">
            <v>2.7868834911695799E-8</v>
          </cell>
          <cell r="J994">
            <v>4.63263383952107E-8</v>
          </cell>
        </row>
        <row r="995">
          <cell r="A995" t="str">
            <v>SCOM-SHCONBR</v>
          </cell>
          <cell r="B995" t="str">
            <v>VAR_cap</v>
          </cell>
          <cell r="C995" t="str">
            <v>-</v>
          </cell>
          <cell r="H995">
            <v>1.25543855564685E-7</v>
          </cell>
          <cell r="I995">
            <v>1.53412690476381E-7</v>
          </cell>
          <cell r="J995">
            <v>1.9973902887159101E-7</v>
          </cell>
        </row>
        <row r="996">
          <cell r="A996" t="str">
            <v>RHNM-SHNGABR</v>
          </cell>
          <cell r="B996" t="str">
            <v>VAR_fout</v>
          </cell>
          <cell r="C996" t="str">
            <v>CO2_R</v>
          </cell>
          <cell r="H996">
            <v>21.354997039562001</v>
          </cell>
          <cell r="I996">
            <v>22.914292847010501</v>
          </cell>
          <cell r="J996">
            <v>18.855894450211</v>
          </cell>
        </row>
        <row r="997">
          <cell r="A997" t="str">
            <v>RHNM-SHNGABR</v>
          </cell>
          <cell r="B997" t="str">
            <v>VAR_fout</v>
          </cell>
          <cell r="C997" t="str">
            <v>RHNM-SHNGA</v>
          </cell>
          <cell r="H997">
            <v>0.36340727818981472</v>
          </cell>
          <cell r="I997">
            <v>0.3899428142233119</v>
          </cell>
          <cell r="J997">
            <v>0.32087922571751004</v>
          </cell>
        </row>
        <row r="998">
          <cell r="A998" t="str">
            <v>RHNM-SHNGABR</v>
          </cell>
          <cell r="B998" t="str">
            <v>VAR_fin</v>
          </cell>
          <cell r="C998" t="str">
            <v>RNGA</v>
          </cell>
          <cell r="H998">
            <v>0.37863469928301308</v>
          </cell>
          <cell r="I998">
            <v>0.40628178806756199</v>
          </cell>
          <cell r="J998">
            <v>0.33432436968459167</v>
          </cell>
        </row>
        <row r="999">
          <cell r="A999" t="str">
            <v>RHNM-SHNGABR</v>
          </cell>
          <cell r="B999" t="str">
            <v>VAR_ncap</v>
          </cell>
          <cell r="C999" t="str">
            <v>-</v>
          </cell>
          <cell r="H999">
            <v>1.24289983933508E-6</v>
          </cell>
          <cell r="I999">
            <v>3.0281081185152801E-2</v>
          </cell>
          <cell r="J999">
            <v>3.0239502430645698E-3</v>
          </cell>
        </row>
        <row r="1000">
          <cell r="A1000" t="str">
            <v>RHNM-SHNGABR</v>
          </cell>
          <cell r="B1000" t="str">
            <v>VAR_cap</v>
          </cell>
          <cell r="C1000" t="str">
            <v>-</v>
          </cell>
          <cell r="H1000">
            <v>2.8269570403346416E-2</v>
          </cell>
          <cell r="I1000">
            <v>3.0282255437390101E-2</v>
          </cell>
          <cell r="J1000">
            <v>2.5000390874388257E-2</v>
          </cell>
        </row>
        <row r="1001">
          <cell r="A1001" t="str">
            <v>RHES-SHSOLBR</v>
          </cell>
          <cell r="B1001" t="str">
            <v>VAR_fout</v>
          </cell>
          <cell r="C1001" t="str">
            <v>RHES-SHASOL</v>
          </cell>
          <cell r="H1001">
            <v>2.6160416407500015E-2</v>
          </cell>
          <cell r="I1001">
            <v>2.7074242771657979E-2</v>
          </cell>
          <cell r="J1001">
            <v>2.8811899615898025E-2</v>
          </cell>
        </row>
        <row r="1002">
          <cell r="A1002" t="str">
            <v>RHES-SHSOLBR</v>
          </cell>
          <cell r="B1002" t="str">
            <v>VAR_fin</v>
          </cell>
          <cell r="C1002" t="str">
            <v>SOL</v>
          </cell>
          <cell r="H1002">
            <v>2.6160416407500015E-2</v>
          </cell>
          <cell r="I1002">
            <v>2.7074242771657979E-2</v>
          </cell>
          <cell r="J1002">
            <v>2.8811899615898025E-2</v>
          </cell>
        </row>
        <row r="1003">
          <cell r="A1003" t="str">
            <v>RHES-SHSOLBR</v>
          </cell>
          <cell r="B1003" t="str">
            <v>VAR_ncap</v>
          </cell>
          <cell r="C1003" t="str">
            <v>-</v>
          </cell>
          <cell r="H1003">
            <v>1.0570800408183E-7</v>
          </cell>
          <cell r="I1003">
            <v>3.9360195530043496E-3</v>
          </cell>
          <cell r="J1003">
            <v>1.3298747386613101E-3</v>
          </cell>
        </row>
        <row r="1004">
          <cell r="A1004" t="str">
            <v>RHES-SHSOLBR</v>
          </cell>
          <cell r="B1004" t="str">
            <v>VAR_cap</v>
          </cell>
          <cell r="C1004" t="str">
            <v>-</v>
          </cell>
          <cell r="H1004">
            <v>1.8484341060769245E-2</v>
          </cell>
          <cell r="I1004">
            <v>3.9360964340138093E-3</v>
          </cell>
          <cell r="J1004">
            <v>4.1863977610284318E-3</v>
          </cell>
        </row>
        <row r="1005">
          <cell r="A1005" t="str">
            <v>SCOM-SHSOLBR</v>
          </cell>
          <cell r="B1005" t="str">
            <v>VAR_fout</v>
          </cell>
          <cell r="C1005" t="str">
            <v>SCOM-SHASOL</v>
          </cell>
          <cell r="H1005">
            <v>0.70752797428322634</v>
          </cell>
          <cell r="I1005">
            <v>0.75971966732896534</v>
          </cell>
          <cell r="J1005">
            <v>0.90140287134200126</v>
          </cell>
        </row>
        <row r="1006">
          <cell r="A1006" t="str">
            <v>SCOM-SHSOLBR</v>
          </cell>
          <cell r="B1006" t="str">
            <v>VAR_fin</v>
          </cell>
          <cell r="C1006" t="str">
            <v>SOL</v>
          </cell>
          <cell r="H1006">
            <v>0.70752797428322634</v>
          </cell>
          <cell r="I1006">
            <v>0.75971966732896534</v>
          </cell>
          <cell r="J1006">
            <v>0.90140287134200126</v>
          </cell>
        </row>
        <row r="1007">
          <cell r="A1007" t="str">
            <v>SCOM-SHSOLBR</v>
          </cell>
          <cell r="B1007" t="str">
            <v>VAR_ncap</v>
          </cell>
          <cell r="C1007" t="str">
            <v>-</v>
          </cell>
          <cell r="H1007">
            <v>7.4657512800270304E-2</v>
          </cell>
          <cell r="I1007">
            <v>3.5682063859660398E-2</v>
          </cell>
          <cell r="J1007">
            <v>7.3766902477596999E-2</v>
          </cell>
        </row>
        <row r="1008">
          <cell r="A1008" t="str">
            <v>SCOM-SHSOLBR</v>
          </cell>
          <cell r="B1008" t="str">
            <v>VAR_cap</v>
          </cell>
          <cell r="C1008" t="str">
            <v>-</v>
          </cell>
          <cell r="H1008">
            <v>0.10276116256509857</v>
          </cell>
          <cell r="I1008">
            <v>0.11033956521588918</v>
          </cell>
          <cell r="J1008">
            <v>0.13124225372048473</v>
          </cell>
        </row>
        <row r="1009">
          <cell r="A1009" t="str">
            <v>RHEM-SHSTG-ELCHP</v>
          </cell>
          <cell r="B1009" t="str">
            <v>VAR_fout</v>
          </cell>
          <cell r="C1009" t="str">
            <v>RHEM-SHAELCH</v>
          </cell>
          <cell r="H1009">
            <v>2.4695794203946275</v>
          </cell>
          <cell r="I1009">
            <v>3.3683264352220355</v>
          </cell>
          <cell r="J1009">
            <v>3.9350857793380123</v>
          </cell>
        </row>
        <row r="1010">
          <cell r="A1010" t="str">
            <v>RHEM-SHSTG-ELCHP</v>
          </cell>
          <cell r="B1010" t="str">
            <v>VAR_fout</v>
          </cell>
          <cell r="C1010" t="str">
            <v>AUX_RHEM-SHSTG-ELCHP_OUT</v>
          </cell>
          <cell r="H1010">
            <v>2.4720489998150197</v>
          </cell>
          <cell r="I1010">
            <v>3.3716947616572561</v>
          </cell>
          <cell r="J1010">
            <v>3.9390208651173499</v>
          </cell>
        </row>
        <row r="1011">
          <cell r="A1011" t="str">
            <v>RHEM-SHSTG-ELCHP</v>
          </cell>
          <cell r="B1011" t="str">
            <v>VAR_fin</v>
          </cell>
          <cell r="C1011" t="str">
            <v>RHEM-SHAELCH</v>
          </cell>
          <cell r="H1011">
            <v>2.4695806467124384</v>
          </cell>
          <cell r="I1011">
            <v>3.3683279852822698</v>
          </cell>
          <cell r="J1011">
            <v>3.9350875707624478</v>
          </cell>
        </row>
        <row r="1012">
          <cell r="A1012" t="str">
            <v>RHEM-SHSTG-ELCHP</v>
          </cell>
          <cell r="B1012" t="str">
            <v>VAR_ncap</v>
          </cell>
          <cell r="C1012" t="str">
            <v>-</v>
          </cell>
          <cell r="H1012">
            <v>0.18702158399368901</v>
          </cell>
          <cell r="I1012">
            <v>9.3886826415552696E-2</v>
          </cell>
          <cell r="J1012">
            <v>0.23292416243780201</v>
          </cell>
        </row>
        <row r="1013">
          <cell r="A1013" t="str">
            <v>RHEM-SHSTG-ELCHP</v>
          </cell>
          <cell r="B1013" t="str">
            <v>VAR_cap</v>
          </cell>
          <cell r="C1013" t="str">
            <v>-</v>
          </cell>
          <cell r="H1013">
            <v>0.26334663283262588</v>
          </cell>
          <cell r="I1013">
            <v>0.2987261365891245</v>
          </cell>
          <cell r="J1013">
            <v>0.38015979005691519</v>
          </cell>
        </row>
        <row r="1014">
          <cell r="A1014" t="str">
            <v>ITOT-SWHELCBR</v>
          </cell>
          <cell r="B1014" t="str">
            <v>VAR_fout</v>
          </cell>
          <cell r="C1014" t="str">
            <v>ITOT-SWHAELC</v>
          </cell>
          <cell r="H1014">
            <v>11.154999613558738</v>
          </cell>
          <cell r="I1014">
            <v>11.154999808117861</v>
          </cell>
          <cell r="J1014">
            <v>11.155000696444944</v>
          </cell>
        </row>
        <row r="1015">
          <cell r="A1015" t="str">
            <v>ITOT-SWHELCBR</v>
          </cell>
          <cell r="B1015" t="str">
            <v>VAR_fin</v>
          </cell>
          <cell r="C1015" t="str">
            <v>ITOT_ELC</v>
          </cell>
          <cell r="H1015">
            <v>13.186086117540736</v>
          </cell>
          <cell r="I1015">
            <v>13.168693362858514</v>
          </cell>
          <cell r="J1015">
            <v>13.134045729600039</v>
          </cell>
        </row>
        <row r="1016">
          <cell r="A1016" t="str">
            <v>ITOT-SWHELCBR</v>
          </cell>
          <cell r="B1016" t="str">
            <v>VAR_ncap</v>
          </cell>
          <cell r="C1016" t="str">
            <v>-</v>
          </cell>
          <cell r="H1016">
            <v>0.52228912734896904</v>
          </cell>
          <cell r="I1016">
            <v>0.35395673870268601</v>
          </cell>
          <cell r="J1016">
            <v>0.37072344058355899</v>
          </cell>
        </row>
        <row r="1017">
          <cell r="A1017" t="str">
            <v>ITOT-SWHELCBR</v>
          </cell>
          <cell r="B1017" t="str">
            <v>VAR_cap</v>
          </cell>
          <cell r="C1017" t="str">
            <v>-</v>
          </cell>
          <cell r="H1017">
            <v>0.89245451313085389</v>
          </cell>
          <cell r="I1017">
            <v>0.94208725974443264</v>
          </cell>
          <cell r="J1017">
            <v>0.84852491515618134</v>
          </cell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17.721681877110999</v>
          </cell>
          <cell r="J4">
            <v>18.924314967918701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27.424094903841802</v>
          </cell>
          <cell r="J5">
            <v>33.096770265332097</v>
          </cell>
          <cell r="K5">
            <v>39.944004716251499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1.00393192533624E-2</v>
          </cell>
          <cell r="J6">
            <v>9.8859630106438497E-3</v>
          </cell>
          <cell r="K6">
            <v>9.0409670011520407E-3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0.91698824301363702</v>
          </cell>
          <cell r="J7">
            <v>0.321234901122118</v>
          </cell>
          <cell r="K7">
            <v>5.6492896412608601E-2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6.4714463218469201E-2</v>
          </cell>
          <cell r="J8">
            <v>0.12409857193078901</v>
          </cell>
          <cell r="K8">
            <v>93.293204554796304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872.72741576552198</v>
          </cell>
          <cell r="J9">
            <v>661.53447757441097</v>
          </cell>
          <cell r="K9">
            <v>296.37049265470603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88.013696088768597</v>
          </cell>
          <cell r="J10">
            <v>108.62829883645</v>
          </cell>
          <cell r="K10">
            <v>144.49923717883399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875.01253696544097</v>
          </cell>
          <cell r="J11">
            <v>686.57899441564598</v>
          </cell>
          <cell r="K11">
            <v>248.17110166337201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153.64275066277699</v>
          </cell>
          <cell r="J12">
            <v>177.64274505570401</v>
          </cell>
          <cell r="K12">
            <v>220.901127574919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9.8802475613285203</v>
          </cell>
          <cell r="J13">
            <v>11.200163881431401</v>
          </cell>
          <cell r="K13">
            <v>11.4083776097641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7.6837053827609898</v>
          </cell>
          <cell r="J14">
            <v>8.3545643247596804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9.9924136428560708E-3</v>
          </cell>
          <cell r="J15">
            <v>9.8481504780294597E-3</v>
          </cell>
          <cell r="K15">
            <v>9.07045326493283E-3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117.843366064081</v>
          </cell>
          <cell r="J16">
            <v>386.19133744260603</v>
          </cell>
          <cell r="K16">
            <v>305.14300659019398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35.7445112921936</v>
          </cell>
          <cell r="J17">
            <v>42.669929539330703</v>
          </cell>
          <cell r="K17">
            <v>52.0836805340981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414.87489307589999</v>
          </cell>
          <cell r="J18">
            <v>313.57272837633298</v>
          </cell>
          <cell r="K18">
            <v>146.07574760160099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362.49614161193</v>
          </cell>
          <cell r="J19">
            <v>302.61464072146401</v>
          </cell>
          <cell r="K19">
            <v>191.314309471429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309.87846379162602</v>
          </cell>
          <cell r="J20">
            <v>257.01130754063399</v>
          </cell>
          <cell r="K20">
            <v>128.49691937582699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551.07350121268803</v>
          </cell>
          <cell r="J21">
            <v>396.30448862891001</v>
          </cell>
          <cell r="K21">
            <v>118.719584628774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0.120370103164056</v>
          </cell>
          <cell r="J22">
            <v>9.8649292039738504E-2</v>
          </cell>
          <cell r="K22">
            <v>5.5880043540897498E-2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6.4713127979145399E-2</v>
          </cell>
          <cell r="J23">
            <v>0.124108934903015</v>
          </cell>
          <cell r="K23">
            <v>93.083681286201994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117.942165495262</v>
          </cell>
          <cell r="J24">
            <v>386.34511109008702</v>
          </cell>
          <cell r="K24">
            <v>305.87159099238102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2.10632520971883E-2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160.03905966446999</v>
          </cell>
          <cell r="J26">
            <v>194.08625794574201</v>
          </cell>
          <cell r="K26">
            <v>262.64845254557599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21.354997039562001</v>
          </cell>
          <cell r="J27">
            <v>22.914292847010501</v>
          </cell>
          <cell r="K27">
            <v>18.855894450211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4144.5611093776297</v>
          </cell>
          <cell r="J28">
            <v>4008.3582492672599</v>
          </cell>
          <cell r="K28">
            <v>2677.01089778915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137.555744313172</v>
          </cell>
          <cell r="J29">
            <v>166.832727658572</v>
          </cell>
          <cell r="K29">
            <v>231.855052692919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525.03969844954895</v>
          </cell>
          <cell r="J30">
            <v>830.80056527844397</v>
          </cell>
          <cell r="K30">
            <v>3.5506092513777898E-2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935.96698952259101</v>
          </cell>
          <cell r="J31">
            <v>749.74935127179594</v>
          </cell>
          <cell r="K31">
            <v>438.22887017475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3.85778973410296E-2</v>
          </cell>
          <cell r="J32">
            <v>0.28747930628318702</v>
          </cell>
          <cell r="K32">
            <v>664.20724092035005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1109.62360252439</v>
          </cell>
          <cell r="J33">
            <v>926.13061159485699</v>
          </cell>
          <cell r="K33">
            <v>425.80770901505599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2708.2246127070398</v>
          </cell>
          <cell r="J34">
            <v>2673.80073510995</v>
          </cell>
          <cell r="K34">
            <v>1760.1343788955901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3.1632198204660451</v>
          </cell>
          <cell r="J36">
            <v>3.0884552939980399</v>
          </cell>
          <cell r="K36">
            <v>2.8387558667019719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1.7149681776112417E-2</v>
          </cell>
          <cell r="J37">
            <v>1.2629108877974955E-2</v>
          </cell>
          <cell r="K37">
            <v>5.4118607407406E-3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0.79123820316198668</v>
          </cell>
          <cell r="J38">
            <v>5.3051370145332954E-2</v>
          </cell>
          <cell r="K38">
            <v>1.885504462122543E-2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471.54261610764144</v>
          </cell>
          <cell r="J39">
            <v>363.94170407781729</v>
          </cell>
          <cell r="K39">
            <v>188.55302575783978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1.5829307142908027</v>
          </cell>
          <cell r="J40">
            <v>7.6671645033774494E-2</v>
          </cell>
          <cell r="K40">
            <v>2.414176267876508E-2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441.92894362847107</v>
          </cell>
          <cell r="J41">
            <v>491.12168144414886</v>
          </cell>
          <cell r="K41">
            <v>518.47686177568062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7.8902144477936993E-3</v>
          </cell>
          <cell r="J44">
            <v>4.768233181271086E-3</v>
          </cell>
          <cell r="K44">
            <v>1.7567834623097821E-3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0.12315190219142229</v>
          </cell>
          <cell r="J45">
            <v>1.3169189781726508E-2</v>
          </cell>
          <cell r="K45">
            <v>4.5967362735975003E-3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5.4340225013275206E-2</v>
          </cell>
          <cell r="J46">
            <v>3.3001751253692591E-2</v>
          </cell>
          <cell r="K46">
            <v>1.3242759630899641E-2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0.27967242193584968</v>
          </cell>
          <cell r="J47">
            <v>0.1068524007719866</v>
          </cell>
          <cell r="K47">
            <v>2.4255428156001829E-2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8.1526025313240069</v>
          </cell>
          <cell r="J48">
            <v>8.3704641035931324</v>
          </cell>
          <cell r="K48">
            <v>6.5267487071331747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18.316156462372174</v>
          </cell>
          <cell r="J49">
            <v>9.0853941151283948</v>
          </cell>
          <cell r="K49">
            <v>8.15209719025509E-3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3.9646385612637128E-2</v>
          </cell>
          <cell r="J50">
            <v>3.1970572960716516E-2</v>
          </cell>
          <cell r="K50">
            <v>1.114803944012001E-2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14.916425282705088</v>
          </cell>
          <cell r="J51">
            <v>9.7430016483130508</v>
          </cell>
          <cell r="K51">
            <v>1.4086576507900557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3.6339455808226215E-2</v>
          </cell>
          <cell r="J52">
            <v>3.1285000135380325E-2</v>
          </cell>
          <cell r="K52">
            <v>1.232486441632211E-2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5.6767879875601682E-2</v>
          </cell>
          <cell r="J53">
            <v>7.0692246630398928E-2</v>
          </cell>
          <cell r="K53">
            <v>2.5888436404759272E-2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5.7726180320145337</v>
          </cell>
          <cell r="J54">
            <v>20.881264835442408</v>
          </cell>
          <cell r="K54">
            <v>32.14766002177069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5.64546426208965E-2</v>
          </cell>
          <cell r="J55">
            <v>9.1155465719892206</v>
          </cell>
          <cell r="K55">
            <v>20.157983431196637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0.50619794323354794</v>
          </cell>
          <cell r="J56">
            <v>0.26968996191191574</v>
          </cell>
          <cell r="K56">
            <v>5.0661044229177428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1.7981900602054561E-2</v>
          </cell>
          <cell r="J57">
            <v>2.133215249277164E-2</v>
          </cell>
          <cell r="K57">
            <v>1.352159776171627E-2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15.183382784008927</v>
          </cell>
          <cell r="J58">
            <v>26.963264828184151</v>
          </cell>
          <cell r="K58">
            <v>26.122647552571813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5.0090307098004816</v>
          </cell>
          <cell r="J59">
            <v>9.0742884759262417</v>
          </cell>
          <cell r="K59">
            <v>7.9948054268830901</v>
          </cell>
        </row>
        <row r="60">
          <cell r="B60" t="str">
            <v>CO2_T</v>
          </cell>
          <cell r="C60" t="str">
            <v>VAR_fout</v>
          </cell>
          <cell r="D60" t="str">
            <v>T_B_c-HYBDSL-S4</v>
          </cell>
          <cell r="I60">
            <v>4.69628607864961E-5</v>
          </cell>
        </row>
        <row r="61">
          <cell r="B61" t="str">
            <v>CO2_T</v>
          </cell>
          <cell r="C61" t="str">
            <v>VAR_fout</v>
          </cell>
          <cell r="D61" t="str">
            <v>TFHGV-ICEDSLExt</v>
          </cell>
        </row>
        <row r="62">
          <cell r="B62" t="str">
            <v>CO2_T</v>
          </cell>
          <cell r="C62" t="str">
            <v>VAR_fout</v>
          </cell>
          <cell r="D62" t="str">
            <v>TPSHPGSLEXT</v>
          </cell>
          <cell r="I62">
            <v>9.5767084401210401E-4</v>
          </cell>
          <cell r="J62">
            <v>4.9639935700362796E-4</v>
          </cell>
        </row>
        <row r="63">
          <cell r="B63" t="str">
            <v>CO2_T</v>
          </cell>
          <cell r="C63" t="str">
            <v>VAR_fout</v>
          </cell>
          <cell r="D63" t="str">
            <v>T_TW-ICEGSL-S1</v>
          </cell>
          <cell r="I63">
            <v>66.342120453305569</v>
          </cell>
          <cell r="J63">
            <v>69.50801978265801</v>
          </cell>
          <cell r="K63">
            <v>68.917200111727624</v>
          </cell>
        </row>
        <row r="64">
          <cell r="B64" t="str">
            <v>CO2_T</v>
          </cell>
          <cell r="C64" t="str">
            <v>VAR_fout</v>
          </cell>
          <cell r="D64" t="str">
            <v>TPSHPDSLEXT</v>
          </cell>
          <cell r="I64">
            <v>1191.32581605875</v>
          </cell>
          <cell r="J64">
            <v>1191.3255739870201</v>
          </cell>
          <cell r="K64">
            <v>1191.3289449031599</v>
          </cell>
        </row>
        <row r="65">
          <cell r="B65" t="str">
            <v>CO2_T</v>
          </cell>
          <cell r="C65" t="str">
            <v>VAR_fout</v>
          </cell>
          <cell r="D65" t="str">
            <v>T_TW-ICEGSL-S2</v>
          </cell>
          <cell r="I65">
            <v>0.70058998808082495</v>
          </cell>
          <cell r="J65">
            <v>8.3227216088389913E-3</v>
          </cell>
          <cell r="K65">
            <v>4.8750258207278796E-3</v>
          </cell>
        </row>
        <row r="66">
          <cell r="B66" t="str">
            <v>CO2_T</v>
          </cell>
          <cell r="C66" t="str">
            <v>VAR_fout</v>
          </cell>
          <cell r="D66" t="str">
            <v>T_TW-ICEGSL-S3</v>
          </cell>
          <cell r="I66">
            <v>13.844480067580132</v>
          </cell>
          <cell r="J66">
            <v>3.3511344392292961</v>
          </cell>
          <cell r="K66">
            <v>4.5896189576242422E-3</v>
          </cell>
        </row>
        <row r="67">
          <cell r="B67" t="str">
            <v>CO2_T</v>
          </cell>
          <cell r="C67" t="str">
            <v>VAR_fout</v>
          </cell>
          <cell r="D67" t="str">
            <v>T_C-ICEGSLEXT</v>
          </cell>
        </row>
        <row r="68">
          <cell r="B68" t="str">
            <v>CO2_T</v>
          </cell>
          <cell r="C68" t="str">
            <v>VAR_fout</v>
          </cell>
          <cell r="D68" t="str">
            <v>T_TW-ICEGSL-S4</v>
          </cell>
          <cell r="I68">
            <v>9.2679213719847251</v>
          </cell>
          <cell r="J68">
            <v>8.3933387691096257</v>
          </cell>
          <cell r="K68">
            <v>0.50203165231882296</v>
          </cell>
        </row>
        <row r="69">
          <cell r="B69" t="str">
            <v>CO2_T</v>
          </cell>
          <cell r="C69" t="str">
            <v>VAR_fout</v>
          </cell>
          <cell r="D69" t="str">
            <v>T_C-ICEDSLEXT</v>
          </cell>
        </row>
        <row r="70">
          <cell r="B70" t="str">
            <v>CO2_T</v>
          </cell>
          <cell r="C70" t="str">
            <v>VAR_fout</v>
          </cell>
          <cell r="D70" t="str">
            <v>T_TW-ICEGSLEXT</v>
          </cell>
        </row>
        <row r="71">
          <cell r="B71" t="str">
            <v>CO2_T</v>
          </cell>
          <cell r="C71" t="str">
            <v>VAR_fout</v>
          </cell>
          <cell r="D71" t="str">
            <v>TFLGV-ICENGA</v>
          </cell>
          <cell r="I71">
            <v>1.9227624094555693</v>
          </cell>
          <cell r="J71">
            <v>2.7350660282944959</v>
          </cell>
          <cell r="K71">
            <v>1.970026363377285</v>
          </cell>
        </row>
        <row r="72">
          <cell r="B72" t="str">
            <v>CO2_T</v>
          </cell>
          <cell r="C72" t="str">
            <v>VAR_fout</v>
          </cell>
          <cell r="D72" t="str">
            <v>T_B_c-ICENGA-S1</v>
          </cell>
          <cell r="I72">
            <v>1.1128233524344765E-2</v>
          </cell>
          <cell r="J72">
            <v>6.6137559693364191E-3</v>
          </cell>
          <cell r="K72">
            <v>5.4438857321376429E-3</v>
          </cell>
        </row>
        <row r="73">
          <cell r="B73" t="str">
            <v>CO2_T</v>
          </cell>
          <cell r="C73" t="str">
            <v>VAR_fout</v>
          </cell>
          <cell r="D73" t="str">
            <v>T_B_c-ICENGA-S2</v>
          </cell>
          <cell r="I73">
            <v>1.9529175842668181E-2</v>
          </cell>
          <cell r="J73">
            <v>1.6284540221370124E-2</v>
          </cell>
          <cell r="K73">
            <v>1.199176470628294E-2</v>
          </cell>
        </row>
        <row r="74">
          <cell r="B74" t="str">
            <v>CO2_T</v>
          </cell>
          <cell r="C74" t="str">
            <v>VAR_fout</v>
          </cell>
          <cell r="D74" t="str">
            <v>T_B_u-ICEDSL-S1</v>
          </cell>
          <cell r="I74">
            <v>1.5308172206710278</v>
          </cell>
          <cell r="J74">
            <v>16.268279553945352</v>
          </cell>
          <cell r="K74">
            <v>7.6749754063284742E-2</v>
          </cell>
        </row>
        <row r="75">
          <cell r="B75" t="str">
            <v>CO2_T</v>
          </cell>
          <cell r="C75" t="str">
            <v>VAR_fout</v>
          </cell>
          <cell r="D75" t="str">
            <v>T_B_c-ICENGA-S3</v>
          </cell>
          <cell r="I75">
            <v>0.21937499058224746</v>
          </cell>
          <cell r="J75">
            <v>0.22180872404228388</v>
          </cell>
          <cell r="K75">
            <v>0.18209166825105902</v>
          </cell>
        </row>
        <row r="76">
          <cell r="B76" t="str">
            <v>CO2_T</v>
          </cell>
          <cell r="C76" t="str">
            <v>VAR_fout</v>
          </cell>
          <cell r="D76" t="str">
            <v>T_B_u-ICEDSL-S2</v>
          </cell>
          <cell r="I76">
            <v>15.923565412607763</v>
          </cell>
          <cell r="J76">
            <v>2.8696572274448924</v>
          </cell>
          <cell r="K76">
            <v>2.8946047081040011E-2</v>
          </cell>
        </row>
        <row r="77">
          <cell r="B77" t="str">
            <v>CO2_T</v>
          </cell>
          <cell r="C77" t="str">
            <v>VAR_fout</v>
          </cell>
          <cell r="D77" t="str">
            <v>T_B_u-ICEDSL-S3</v>
          </cell>
          <cell r="I77">
            <v>91.701448743958593</v>
          </cell>
          <cell r="J77">
            <v>8.6445888787913996E-2</v>
          </cell>
          <cell r="K77">
            <v>2.2546702558139401E-2</v>
          </cell>
        </row>
        <row r="78">
          <cell r="B78" t="str">
            <v>CO2_T</v>
          </cell>
          <cell r="C78" t="str">
            <v>VAR_fout</v>
          </cell>
          <cell r="D78" t="str">
            <v>T_B_u-ICEDSL-S4</v>
          </cell>
        </row>
        <row r="79">
          <cell r="B79" t="str">
            <v>CO2_T</v>
          </cell>
          <cell r="C79" t="str">
            <v>VAR_fout</v>
          </cell>
          <cell r="D79" t="str">
            <v>T_B_c-ICENGAEXT</v>
          </cell>
        </row>
        <row r="80">
          <cell r="B80" t="str">
            <v>CO2_T</v>
          </cell>
          <cell r="C80" t="str">
            <v>VAR_fout</v>
          </cell>
          <cell r="D80" t="str">
            <v>T_B_u-ICEDSLEXT</v>
          </cell>
        </row>
        <row r="81">
          <cell r="B81" t="str">
            <v>CO2_T</v>
          </cell>
          <cell r="C81" t="str">
            <v>VAR_fout</v>
          </cell>
          <cell r="D81" t="str">
            <v>T_C-HYBGSLEXT</v>
          </cell>
        </row>
        <row r="82">
          <cell r="B82" t="str">
            <v>CO2_T</v>
          </cell>
          <cell r="C82" t="str">
            <v>VAR_fout</v>
          </cell>
          <cell r="D82" t="str">
            <v>TPAVDKEREXT</v>
          </cell>
          <cell r="I82">
            <v>185.675788544743</v>
          </cell>
          <cell r="J82">
            <v>154.38211110512901</v>
          </cell>
          <cell r="K82">
            <v>123.088433665514</v>
          </cell>
        </row>
        <row r="83">
          <cell r="B83" t="str">
            <v>CO2_T</v>
          </cell>
          <cell r="C83" t="str">
            <v>VAR_fout</v>
          </cell>
          <cell r="D83" t="str">
            <v>T_C-ICE-GSL-S1</v>
          </cell>
          <cell r="I83">
            <v>110.1305565618437</v>
          </cell>
          <cell r="J83">
            <v>37.432080149374642</v>
          </cell>
          <cell r="K83">
            <v>6.9006455437104399E-3</v>
          </cell>
        </row>
        <row r="84">
          <cell r="B84" t="str">
            <v>CO2_T</v>
          </cell>
          <cell r="C84" t="str">
            <v>VAR_fout</v>
          </cell>
          <cell r="D84" t="str">
            <v>TFLGV-ICEGSL</v>
          </cell>
          <cell r="I84">
            <v>71.428237358819217</v>
          </cell>
          <cell r="J84">
            <v>10.345115241468688</v>
          </cell>
          <cell r="K84">
            <v>2.8931576606869507E-2</v>
          </cell>
        </row>
        <row r="85">
          <cell r="B85" t="str">
            <v>CO2_T</v>
          </cell>
          <cell r="C85" t="str">
            <v>VAR_fout</v>
          </cell>
          <cell r="D85" t="str">
            <v>T_C-ICE-GSL-S2</v>
          </cell>
          <cell r="I85">
            <v>68.136182134713806</v>
          </cell>
          <cell r="J85">
            <v>7.6477018770048737</v>
          </cell>
          <cell r="K85">
            <v>1.441993438394734E-2</v>
          </cell>
        </row>
        <row r="86">
          <cell r="B86" t="str">
            <v>CO2_T</v>
          </cell>
          <cell r="C86" t="str">
            <v>VAR_fout</v>
          </cell>
          <cell r="D86" t="str">
            <v>T_C-ICE-DSL-S1</v>
          </cell>
          <cell r="I86">
            <v>2.1498067819537434E-2</v>
          </cell>
          <cell r="J86">
            <v>1.1116734716065836E-2</v>
          </cell>
          <cell r="K86">
            <v>3.803452418379624E-3</v>
          </cell>
        </row>
        <row r="87">
          <cell r="B87" t="str">
            <v>CO2_T</v>
          </cell>
          <cell r="C87" t="str">
            <v>VAR_fout</v>
          </cell>
          <cell r="D87" t="str">
            <v>T_C-ICE-GSL-S3</v>
          </cell>
          <cell r="I87">
            <v>72.865512027480293</v>
          </cell>
          <cell r="J87">
            <v>7.314209154549026</v>
          </cell>
          <cell r="K87">
            <v>1.9234332698817871E-2</v>
          </cell>
        </row>
        <row r="88">
          <cell r="B88" t="str">
            <v>CO2_T</v>
          </cell>
          <cell r="C88" t="str">
            <v>VAR_fout</v>
          </cell>
          <cell r="D88" t="str">
            <v>T_C-ICE-DSL-S2</v>
          </cell>
          <cell r="I88">
            <v>1.4988462291454663</v>
          </cell>
          <cell r="J88">
            <v>1.583039008683006E-2</v>
          </cell>
          <cell r="K88">
            <v>6.1074044000781289E-3</v>
          </cell>
        </row>
        <row r="89">
          <cell r="B89" t="str">
            <v>CO2_T</v>
          </cell>
          <cell r="C89" t="str">
            <v>VAR_fout</v>
          </cell>
          <cell r="D89" t="str">
            <v>T_C-ICE-GSL-S4</v>
          </cell>
          <cell r="I89">
            <v>881.4546097926717</v>
          </cell>
          <cell r="J89">
            <v>1206.0517938798635</v>
          </cell>
          <cell r="K89">
            <v>1023.047991844788</v>
          </cell>
        </row>
        <row r="90">
          <cell r="B90" t="str">
            <v>CO2_T</v>
          </cell>
          <cell r="C90" t="str">
            <v>VAR_fout</v>
          </cell>
          <cell r="D90" t="str">
            <v>T_C-ICE-DSL-S3</v>
          </cell>
          <cell r="I90">
            <v>10.128169794053445</v>
          </cell>
          <cell r="J90">
            <v>1.6970048826486228E-2</v>
          </cell>
          <cell r="K90">
            <v>7.5065760529973886E-3</v>
          </cell>
        </row>
        <row r="91">
          <cell r="B91" t="str">
            <v>CO2_T</v>
          </cell>
          <cell r="C91" t="str">
            <v>VAR_fout</v>
          </cell>
          <cell r="D91" t="str">
            <v>T_C-ICE-DSL-S4</v>
          </cell>
          <cell r="I91">
            <v>5.6358134716259771</v>
          </cell>
          <cell r="J91">
            <v>1.0676244555276153E-2</v>
          </cell>
          <cell r="K91">
            <v>5.1414489255644808E-3</v>
          </cell>
        </row>
        <row r="92">
          <cell r="B92" t="str">
            <v>CO2_T</v>
          </cell>
          <cell r="C92" t="str">
            <v>VAR_fout</v>
          </cell>
          <cell r="D92" t="str">
            <v>TFLGV-ICENGAExt</v>
          </cell>
        </row>
        <row r="93">
          <cell r="B93" t="str">
            <v>CO2_T</v>
          </cell>
          <cell r="C93" t="str">
            <v>VAR_fout</v>
          </cell>
          <cell r="D93" t="str">
            <v>T_B_u-HYBDSL-S1</v>
          </cell>
          <cell r="I93">
            <v>13.183938214941831</v>
          </cell>
          <cell r="J93">
            <v>3.113621829950354</v>
          </cell>
          <cell r="K93">
            <v>14.57601622819597</v>
          </cell>
        </row>
        <row r="94">
          <cell r="B94" t="str">
            <v>CO2_T</v>
          </cell>
          <cell r="C94" t="str">
            <v>VAR_fout</v>
          </cell>
          <cell r="D94" t="str">
            <v>T_B_u-HYBDSL-S2</v>
          </cell>
          <cell r="I94">
            <v>0.11493773927779528</v>
          </cell>
          <cell r="J94">
            <v>8.6588547212553788</v>
          </cell>
          <cell r="K94">
            <v>4.3441809222936092</v>
          </cell>
        </row>
        <row r="95">
          <cell r="B95" t="str">
            <v>CO2_T</v>
          </cell>
          <cell r="C95" t="str">
            <v>VAR_fout</v>
          </cell>
          <cell r="D95" t="str">
            <v>T_B_u-HYBDSL-S3</v>
          </cell>
          <cell r="I95">
            <v>84.133990775473222</v>
          </cell>
          <cell r="J95">
            <v>154.41194331917859</v>
          </cell>
          <cell r="K95">
            <v>150.4537521629756</v>
          </cell>
        </row>
        <row r="96">
          <cell r="B96" t="str">
            <v>CO2_T</v>
          </cell>
          <cell r="C96" t="str">
            <v>VAR_fout</v>
          </cell>
          <cell r="D96" t="str">
            <v>T_C-HY-GSL-S1</v>
          </cell>
          <cell r="I96">
            <v>83.855583938098633</v>
          </cell>
          <cell r="J96">
            <v>122.45110717120839</v>
          </cell>
          <cell r="K96">
            <v>59.5508254659307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I98">
            <v>30.194593900989169</v>
          </cell>
          <cell r="J98">
            <v>6.0614086375254832</v>
          </cell>
          <cell r="K98">
            <v>97.772161740492336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I99">
            <v>17.948317685918155</v>
          </cell>
          <cell r="J99">
            <v>36.085017767540691</v>
          </cell>
          <cell r="K99">
            <v>15.89522747594226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I100">
            <v>22.057496222229613</v>
          </cell>
          <cell r="J100">
            <v>1.5467156490567922E-2</v>
          </cell>
          <cell r="K100">
            <v>9.5352332155570398E-3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I101">
            <v>106.44888931713305</v>
          </cell>
          <cell r="J101">
            <v>68.955801812429584</v>
          </cell>
          <cell r="K101">
            <v>98.401255423922493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I102">
            <v>1.159572227755618</v>
          </cell>
          <cell r="J102">
            <v>2.0882970110677451E-2</v>
          </cell>
          <cell r="K102">
            <v>3.2665745984824211E-2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I103">
            <v>0.45239493484550386</v>
          </cell>
          <cell r="J103">
            <v>1.5343185505411496E-2</v>
          </cell>
          <cell r="K103">
            <v>9.9544893366607101E-3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I104">
            <v>0.9093931702152348</v>
          </cell>
          <cell r="J104">
            <v>2.1099031699520619E-2</v>
          </cell>
          <cell r="K104">
            <v>3.4546545040134803E-2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I105">
            <v>1093.15409256986</v>
          </cell>
          <cell r="J105">
            <v>1141.4128622686621</v>
          </cell>
          <cell r="K105">
            <v>1239.9604599338104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I106">
            <v>2.1734138205178978E-2</v>
          </cell>
          <cell r="J106">
            <v>3.2136168720954698E-2</v>
          </cell>
          <cell r="K106">
            <v>1.0534420347483701E-2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I107">
            <v>1.7574325917823371E-2</v>
          </cell>
          <cell r="J107">
            <v>1.233461993005508E-2</v>
          </cell>
          <cell r="K107">
            <v>5.2001717241776102E-3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I108">
            <v>6.95024004121466E-2</v>
          </cell>
          <cell r="J108">
            <v>5.7670181987576619E-2</v>
          </cell>
          <cell r="K108">
            <v>1.995805330043339E-2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I109">
            <v>719.59856877372999</v>
          </cell>
          <cell r="J109">
            <v>605.73837056850334</v>
          </cell>
          <cell r="K109">
            <v>329.1360900289846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I110">
            <v>13.129407390953673</v>
          </cell>
          <cell r="J110">
            <v>10.962979024001964</v>
          </cell>
          <cell r="K110">
            <v>6.5196685165757162E-2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I111">
            <v>0.22288586578215969</v>
          </cell>
          <cell r="J111">
            <v>8.3411022839238319E-2</v>
          </cell>
          <cell r="K111">
            <v>2.388218790905822E-2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I112">
            <v>20.342257434491877</v>
          </cell>
          <cell r="J112">
            <v>3.3311584720969458</v>
          </cell>
          <cell r="K112">
            <v>4.9664452670554499E-2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I113">
            <v>6.0115251952171667</v>
          </cell>
          <cell r="J113">
            <v>9.5161213446690596E-2</v>
          </cell>
          <cell r="K113">
            <v>2.3130105992496368E-2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I114">
            <v>6.16237504576031E-5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I115">
            <v>1.223476596915303E-2</v>
          </cell>
          <cell r="J115">
            <v>1.0645510982565248E-2</v>
          </cell>
          <cell r="K115">
            <v>9.1476940913494207E-3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I116">
            <v>1.844140706333041E-2</v>
          </cell>
          <cell r="J116">
            <v>1.5588949069956963E-2</v>
          </cell>
          <cell r="K116">
            <v>1.062817086417139E-2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I118">
            <v>0.65266797189917714</v>
          </cell>
          <cell r="J118">
            <v>0.65646202199171588</v>
          </cell>
          <cell r="K118">
            <v>0.58109261628490372</v>
          </cell>
        </row>
        <row r="119">
          <cell r="B119" t="str">
            <v>CO2_T</v>
          </cell>
          <cell r="C119" t="str">
            <v>VAR_comnet</v>
          </cell>
          <cell r="D119" t="str">
            <v>-</v>
          </cell>
          <cell r="I119">
            <v>6001.0505916624697</v>
          </cell>
          <cell r="J119">
            <v>5832.3481532961096</v>
          </cell>
          <cell r="K119">
            <v>5229.7155603578303</v>
          </cell>
        </row>
        <row r="120">
          <cell r="B120" t="str">
            <v>CO2</v>
          </cell>
          <cell r="C120" t="str">
            <v>VAR_fout</v>
          </cell>
          <cell r="D120" t="str">
            <v>othGHG</v>
          </cell>
          <cell r="I120">
            <v>7449.11645993197</v>
          </cell>
          <cell r="J120">
            <v>7598.5024081526299</v>
          </cell>
          <cell r="K120">
            <v>7951.2419274742497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I121">
            <v>2.1177505463286499E-2</v>
          </cell>
          <cell r="J121">
            <v>1.32248127741909E-2</v>
          </cell>
          <cell r="K121">
            <v>6.65043755454917E-3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I122">
            <v>159.53433406576801</v>
          </cell>
          <cell r="J122">
            <v>522.00801159138496</v>
          </cell>
          <cell r="K122">
            <v>1635.7156646047899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I123">
            <v>329.82688818185699</v>
          </cell>
          <cell r="J123">
            <v>150.720787302269</v>
          </cell>
          <cell r="K123">
            <v>3.1160762290530601E-3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I124">
            <v>3765.3678339298499</v>
          </cell>
          <cell r="J124">
            <v>3685.7574290648599</v>
          </cell>
          <cell r="K124">
            <v>3521.53747080321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I125">
            <v>2085.53495476948</v>
          </cell>
          <cell r="J125">
            <v>2077.4128471263102</v>
          </cell>
          <cell r="K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I126">
            <v>0.19445998432237399</v>
          </cell>
          <cell r="J126">
            <v>1.1961496969899199</v>
          </cell>
          <cell r="K126">
            <v>0.53888772246744099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I127">
            <v>14.461072841818</v>
          </cell>
          <cell r="J127">
            <v>15.294506367765701</v>
          </cell>
          <cell r="K127">
            <v>12.130810205831001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I128">
            <v>1603.4110466280499</v>
          </cell>
          <cell r="J128">
            <v>1753.25149811401</v>
          </cell>
          <cell r="K128">
            <v>1338.5882260256701</v>
          </cell>
        </row>
        <row r="129">
          <cell r="B129" t="str">
            <v>CO2</v>
          </cell>
          <cell r="C129" t="str">
            <v>VAR_fout</v>
          </cell>
          <cell r="D129" t="str">
            <v>CO2compabroad</v>
          </cell>
          <cell r="I129">
            <v>-3.3002058963187801E-3</v>
          </cell>
          <cell r="J129">
            <v>-1.2416051668530899E-4</v>
          </cell>
          <cell r="K129">
            <v>-5.1049106718382597E-5</v>
          </cell>
        </row>
        <row r="130">
          <cell r="B130" t="str">
            <v>CO2</v>
          </cell>
          <cell r="C130" t="str">
            <v>VAR_fout</v>
          </cell>
          <cell r="D130" t="str">
            <v>D-RNGA</v>
          </cell>
          <cell r="I130">
            <v>2390.47610621268</v>
          </cell>
          <cell r="J130">
            <v>2649.6191941397401</v>
          </cell>
          <cell r="K130">
            <v>2188.5904279094002</v>
          </cell>
        </row>
        <row r="131">
          <cell r="B131" t="str">
            <v>CO2</v>
          </cell>
          <cell r="C131" t="str">
            <v>VAR_fout</v>
          </cell>
          <cell r="D131" t="str">
            <v>D-IHFO</v>
          </cell>
          <cell r="I131">
            <v>1.8191489897647701E-2</v>
          </cell>
          <cell r="J131">
            <v>1.2031087040281999E-2</v>
          </cell>
        </row>
        <row r="132">
          <cell r="B132" t="str">
            <v>CO2</v>
          </cell>
          <cell r="C132" t="str">
            <v>VAR_fout</v>
          </cell>
          <cell r="D132" t="str">
            <v>D-SLFO</v>
          </cell>
          <cell r="I132">
            <v>1128.4642220683199</v>
          </cell>
          <cell r="J132">
            <v>941.85746930757205</v>
          </cell>
          <cell r="K132">
            <v>433.03770897021002</v>
          </cell>
        </row>
        <row r="133">
          <cell r="B133" t="str">
            <v>CO2</v>
          </cell>
          <cell r="C133" t="str">
            <v>VAR_fout</v>
          </cell>
          <cell r="D133" t="str">
            <v>D-RCOA</v>
          </cell>
          <cell r="I133">
            <v>2.10632520971883E-2</v>
          </cell>
        </row>
        <row r="134">
          <cell r="B134" t="str">
            <v>CO2</v>
          </cell>
          <cell r="C134" t="str">
            <v>VAR_fout</v>
          </cell>
          <cell r="D134" t="str">
            <v>D-RLFO</v>
          </cell>
          <cell r="I134">
            <v>1791.27976693451</v>
          </cell>
          <cell r="J134">
            <v>1390.3912887506499</v>
          </cell>
          <cell r="K134">
            <v>503.79909729506801</v>
          </cell>
        </row>
        <row r="135">
          <cell r="B135" t="str">
            <v>CO2</v>
          </cell>
          <cell r="C135" t="str">
            <v>VAR_fout</v>
          </cell>
          <cell r="D135" t="str">
            <v>D-TGSL</v>
          </cell>
          <cell r="I135">
            <v>1850.9837156835199</v>
          </cell>
          <cell r="J135">
            <v>1796.59699222311</v>
          </cell>
          <cell r="K135">
            <v>1410.91220736082</v>
          </cell>
        </row>
        <row r="136">
          <cell r="B136" t="str">
            <v>CO2</v>
          </cell>
          <cell r="C136" t="str">
            <v>VAR_fout</v>
          </cell>
          <cell r="D136" t="str">
            <v>D-IWST</v>
          </cell>
          <cell r="I136">
            <v>1001.75484086277</v>
          </cell>
          <cell r="J136">
            <v>996.69827287967996</v>
          </cell>
          <cell r="K136">
            <v>986.58512382143397</v>
          </cell>
        </row>
        <row r="137">
          <cell r="B137" t="str">
            <v>CO2</v>
          </cell>
          <cell r="C137" t="str">
            <v>VAR_fout</v>
          </cell>
          <cell r="D137" t="str">
            <v>D-TKER</v>
          </cell>
          <cell r="I137">
            <v>131.94631250028701</v>
          </cell>
          <cell r="J137">
            <v>96.995560688496795</v>
          </cell>
          <cell r="K137">
            <v>60.624913459778902</v>
          </cell>
        </row>
        <row r="138">
          <cell r="B138" t="str">
            <v>CO2</v>
          </cell>
          <cell r="C138" t="str">
            <v>VAR_fout</v>
          </cell>
          <cell r="D138" t="str">
            <v>D-INGA</v>
          </cell>
          <cell r="I138">
            <v>1586.04910892064</v>
          </cell>
          <cell r="J138">
            <v>1267.38567830891</v>
          </cell>
          <cell r="K138">
            <v>467.39179870949101</v>
          </cell>
        </row>
        <row r="139">
          <cell r="B139" t="str">
            <v>CO2</v>
          </cell>
          <cell r="C139" t="str">
            <v>VAR_fout</v>
          </cell>
          <cell r="D139" t="str">
            <v>D-EWST</v>
          </cell>
          <cell r="I139">
            <v>2240.4529672098001</v>
          </cell>
          <cell r="J139">
            <v>2266.0985367846401</v>
          </cell>
          <cell r="K139">
            <v>2317.3895960566201</v>
          </cell>
        </row>
        <row r="140">
          <cell r="B140" t="str">
            <v>CO2</v>
          </cell>
          <cell r="C140" t="str">
            <v>VAR_comnet</v>
          </cell>
          <cell r="D140" t="str">
            <v>-</v>
          </cell>
          <cell r="I140">
            <v>27528.911222767201</v>
          </cell>
          <cell r="J140">
            <v>27209.8117622383</v>
          </cell>
          <cell r="K140">
            <v>24891.8421321387</v>
          </cell>
        </row>
        <row r="141">
          <cell r="B141" t="str">
            <v>CO2</v>
          </cell>
          <cell r="C141" t="str">
            <v>EQ_combalM</v>
          </cell>
          <cell r="D141" t="str">
            <v>-</v>
          </cell>
          <cell r="I141">
            <v>-5.7032526500363903E-2</v>
          </cell>
          <cell r="J141">
            <v>1.0438794071517399E-7</v>
          </cell>
          <cell r="K141">
            <v>7.0788359376461706E-8</v>
          </cell>
        </row>
        <row r="142">
          <cell r="B142" t="str">
            <v>CO2_SECTOR</v>
          </cell>
          <cell r="C142" t="str">
            <v>VAR_fout</v>
          </cell>
          <cell r="D142" t="str">
            <v>CO2_IND</v>
          </cell>
          <cell r="I142">
            <v>5003.2051617301013</v>
          </cell>
          <cell r="J142">
            <v>4492.242841516987</v>
          </cell>
          <cell r="K142">
            <v>3517.7352452997006</v>
          </cell>
        </row>
        <row r="143">
          <cell r="B143" t="str">
            <v>CO2_SECTOR</v>
          </cell>
          <cell r="C143" t="str">
            <v>VAR_fout</v>
          </cell>
          <cell r="D143" t="str">
            <v>CO2_RES</v>
          </cell>
          <cell r="I143">
            <v>4181.7769363992829</v>
          </cell>
          <cell r="J143">
            <v>4040.0104828903886</v>
          </cell>
          <cell r="K143">
            <v>2692.389525204464</v>
          </cell>
        </row>
        <row r="144">
          <cell r="B144" t="str">
            <v>CO2_SECTOR</v>
          </cell>
          <cell r="C144" t="str">
            <v>VAR_fout</v>
          </cell>
          <cell r="D144" t="str">
            <v>CO2_TRA</v>
          </cell>
          <cell r="I144">
            <v>5760.8198381282646</v>
          </cell>
          <cell r="J144">
            <v>5593.2190314260179</v>
          </cell>
          <cell r="K144">
            <v>5004.3144517522069</v>
          </cell>
        </row>
        <row r="145">
          <cell r="B145" t="str">
            <v>CO2_SECTOR</v>
          </cell>
          <cell r="C145" t="str">
            <v>VAR_fout</v>
          </cell>
          <cell r="D145" t="str">
            <v>CO2_ELC</v>
          </cell>
          <cell r="I145">
            <v>2400.1817612598893</v>
          </cell>
          <cell r="J145">
            <v>2789.3026980730156</v>
          </cell>
          <cell r="K145">
            <v>3953.6441483838789</v>
          </cell>
        </row>
        <row r="146">
          <cell r="B146" t="str">
            <v>CO2_SECTOR</v>
          </cell>
          <cell r="C146" t="str">
            <v>VAR_fout</v>
          </cell>
          <cell r="D146" t="str">
            <v>CO2_SER</v>
          </cell>
          <cell r="I146">
            <v>2731.8752686963676</v>
          </cell>
          <cell r="J146">
            <v>2695.1089674215827</v>
          </cell>
          <cell r="K146">
            <v>1771.6259349958818</v>
          </cell>
        </row>
        <row r="147">
          <cell r="B147" t="str">
            <v>CO2_SECTOR</v>
          </cell>
          <cell r="C147" t="str">
            <v>VAR_fout</v>
          </cell>
          <cell r="D147" t="str">
            <v>CO2_ELCCCS</v>
          </cell>
          <cell r="I147">
            <v>2400.1817612598893</v>
          </cell>
          <cell r="J147">
            <v>2789.3026980730156</v>
          </cell>
          <cell r="K147">
            <v>3953.6441483838789</v>
          </cell>
        </row>
        <row r="148">
          <cell r="B148" t="str">
            <v>CO2_SECTOR</v>
          </cell>
          <cell r="C148" t="str">
            <v>VAR_fout</v>
          </cell>
          <cell r="D148" t="str">
            <v>CO2_INDCCS</v>
          </cell>
          <cell r="I148">
            <v>5003.2051617301013</v>
          </cell>
          <cell r="J148">
            <v>4492.242841516987</v>
          </cell>
          <cell r="K148">
            <v>3517.7352452997006</v>
          </cell>
        </row>
        <row r="149">
          <cell r="B149" t="str">
            <v>CO2_SECTOR</v>
          </cell>
          <cell r="C149" t="str">
            <v>VAR_comnet</v>
          </cell>
          <cell r="D149" t="str">
            <v>-</v>
          </cell>
          <cell r="I149">
            <v>27481.245889203881</v>
          </cell>
          <cell r="J149">
            <v>26891.429560917994</v>
          </cell>
          <cell r="K149">
            <v>24411.088699319713</v>
          </cell>
        </row>
        <row r="150">
          <cell r="B150" t="str">
            <v>CO2SC</v>
          </cell>
          <cell r="C150" t="str">
            <v>VAR_fout</v>
          </cell>
          <cell r="D150" t="str">
            <v>CO2S1</v>
          </cell>
          <cell r="I150">
            <v>6307.1990227535098</v>
          </cell>
          <cell r="J150">
            <v>6307.1990227535098</v>
          </cell>
          <cell r="K150">
            <v>6307.1990227535098</v>
          </cell>
        </row>
        <row r="151">
          <cell r="B151" t="str">
            <v>CO2P</v>
          </cell>
          <cell r="C151" t="str">
            <v>VAR_fout</v>
          </cell>
          <cell r="D151" t="str">
            <v>ITOT-PROCESSCO2</v>
          </cell>
          <cell r="I151">
            <v>2085.53495476948</v>
          </cell>
          <cell r="J151">
            <v>2077.4128471263102</v>
          </cell>
          <cell r="K151">
            <v>2063.74855625499</v>
          </cell>
        </row>
        <row r="152">
          <cell r="B152" t="str">
            <v>CO2P</v>
          </cell>
          <cell r="C152" t="str">
            <v>VAR_comnet</v>
          </cell>
          <cell r="D152" t="str">
            <v>-</v>
          </cell>
          <cell r="I152">
            <v>2085.53495476948</v>
          </cell>
          <cell r="J152">
            <v>2077.4128471263102</v>
          </cell>
          <cell r="K152">
            <v>2063.74855625499</v>
          </cell>
        </row>
        <row r="153">
          <cell r="B153" t="str">
            <v>CO2_E</v>
          </cell>
          <cell r="C153" t="str">
            <v>VAR_fout</v>
          </cell>
          <cell r="D153" t="str">
            <v>ENGA-CCS</v>
          </cell>
          <cell r="J153">
            <v>2.11022863449379E-3</v>
          </cell>
          <cell r="K153">
            <v>1.15770375261637E-3</v>
          </cell>
        </row>
        <row r="154">
          <cell r="B154" t="str">
            <v>CO2_E</v>
          </cell>
          <cell r="C154" t="str">
            <v>VAR_fout</v>
          </cell>
          <cell r="D154" t="str">
            <v>HPLNGA</v>
          </cell>
          <cell r="I154">
            <v>163.971328751377</v>
          </cell>
          <cell r="J154">
            <v>163.97090244767901</v>
          </cell>
          <cell r="K154">
            <v>109.670576323859</v>
          </cell>
        </row>
        <row r="155">
          <cell r="B155" t="str">
            <v>CO2_E</v>
          </cell>
          <cell r="C155" t="str">
            <v>VAR_fout</v>
          </cell>
          <cell r="D155" t="str">
            <v>CHPWST</v>
          </cell>
          <cell r="I155">
            <v>2535.9317375775199</v>
          </cell>
          <cell r="J155">
            <v>2541.4879386247298</v>
          </cell>
          <cell r="K155">
            <v>2549.2467616113599</v>
          </cell>
        </row>
        <row r="156">
          <cell r="B156" t="str">
            <v>CO2_E</v>
          </cell>
          <cell r="C156" t="str">
            <v>VAR_fout</v>
          </cell>
          <cell r="D156" t="str">
            <v>CHPNGA</v>
          </cell>
          <cell r="I156">
            <v>2.2444549479360298</v>
          </cell>
          <cell r="J156">
            <v>2.1413555288116202</v>
          </cell>
          <cell r="K156">
            <v>0.51386747697920898</v>
          </cell>
        </row>
        <row r="157">
          <cell r="B157" t="str">
            <v>CO2_E</v>
          </cell>
          <cell r="C157" t="str">
            <v>VAR_fout</v>
          </cell>
          <cell r="D157" t="str">
            <v>EWSTINC</v>
          </cell>
          <cell r="I157">
            <v>1944.97448653888</v>
          </cell>
          <cell r="J157">
            <v>1990.7092976879101</v>
          </cell>
          <cell r="K157">
            <v>2085.5325390429498</v>
          </cell>
        </row>
        <row r="158">
          <cell r="B158" t="str">
            <v>CO2_E</v>
          </cell>
          <cell r="C158" t="str">
            <v>VAR_fout</v>
          </cell>
          <cell r="D158" t="str">
            <v>ENGA-GTCC</v>
          </cell>
          <cell r="J158">
            <v>311.15712634954502</v>
          </cell>
          <cell r="K158">
            <v>1297.74530050099</v>
          </cell>
        </row>
        <row r="159">
          <cell r="B159" t="str">
            <v>CO2_E</v>
          </cell>
          <cell r="C159" t="str">
            <v>VAR_fout</v>
          </cell>
          <cell r="D159" t="str">
            <v>HPLOIL</v>
          </cell>
          <cell r="I159">
            <v>5.6413305353497601E-3</v>
          </cell>
          <cell r="J159">
            <v>6.21066818424323E-3</v>
          </cell>
          <cell r="K159">
            <v>3.4430697238190199E-3</v>
          </cell>
        </row>
        <row r="160">
          <cell r="B160" t="str">
            <v>CO2_E</v>
          </cell>
          <cell r="C160" t="str">
            <v>VAR_fout</v>
          </cell>
          <cell r="D160" t="str">
            <v>CHPGFC</v>
          </cell>
          <cell r="J160">
            <v>50.235843439546898</v>
          </cell>
          <cell r="K160">
            <v>229.74349990395001</v>
          </cell>
        </row>
        <row r="161">
          <cell r="B161" t="str">
            <v>CO2_E</v>
          </cell>
          <cell r="C161" t="str">
            <v>VAR_fout</v>
          </cell>
          <cell r="D161" t="str">
            <v>EOIL-ENG</v>
          </cell>
          <cell r="I161">
            <v>7.4778165748235398E-2</v>
          </cell>
          <cell r="J161">
            <v>1.0807081351396</v>
          </cell>
          <cell r="K161">
            <v>0.477440297847605</v>
          </cell>
        </row>
        <row r="162">
          <cell r="B162" t="str">
            <v>CO2_E</v>
          </cell>
          <cell r="C162" t="str">
            <v>VAR_fout</v>
          </cell>
          <cell r="D162" t="str">
            <v>ENGA-GTOC</v>
          </cell>
          <cell r="I162">
            <v>0.114826002288669</v>
          </cell>
          <cell r="J162">
            <v>0.14278544064225299</v>
          </cell>
          <cell r="K162">
            <v>0.13688562720619299</v>
          </cell>
        </row>
        <row r="163">
          <cell r="B163" t="str">
            <v>CO2_E</v>
          </cell>
          <cell r="C163" t="str">
            <v>VAR_fout</v>
          </cell>
          <cell r="D163" t="str">
            <v>CHPOIL</v>
          </cell>
          <cell r="I163">
            <v>0.111835559876961</v>
          </cell>
          <cell r="J163">
            <v>9.0021726696212806E-2</v>
          </cell>
          <cell r="K163">
            <v>4.9636764730330102E-2</v>
          </cell>
        </row>
        <row r="164">
          <cell r="B164" t="str">
            <v>CO2_E</v>
          </cell>
          <cell r="C164" t="str">
            <v>VAR_comnet</v>
          </cell>
          <cell r="D164" t="str">
            <v>-</v>
          </cell>
          <cell r="I164">
            <v>4647.4290888741498</v>
          </cell>
          <cell r="J164">
            <v>5061.0243002775196</v>
          </cell>
          <cell r="K164">
            <v>6273.1211083233502</v>
          </cell>
        </row>
        <row r="165">
          <cell r="B165" t="str">
            <v>CO2_I</v>
          </cell>
          <cell r="C165" t="str">
            <v>VAR_fout</v>
          </cell>
          <cell r="D165" t="str">
            <v>ITOT-CHPNGA</v>
          </cell>
          <cell r="I165">
            <v>160.058864463194</v>
          </cell>
          <cell r="J165">
            <v>26.213604955551698</v>
          </cell>
          <cell r="K165">
            <v>5.8140303230062997</v>
          </cell>
        </row>
        <row r="166">
          <cell r="B166" t="str">
            <v>CO2_I</v>
          </cell>
          <cell r="C166" t="str">
            <v>VAR_fout</v>
          </cell>
          <cell r="D166" t="str">
            <v>ITOT-SWHNGABR</v>
          </cell>
          <cell r="I166">
            <v>1591.3294455172299</v>
          </cell>
          <cell r="J166">
            <v>1402.72934170807</v>
          </cell>
          <cell r="K166">
            <v>627.21805382871503</v>
          </cell>
        </row>
        <row r="167">
          <cell r="B167" t="str">
            <v>CO2_I</v>
          </cell>
          <cell r="C167" t="str">
            <v>VAR_fout</v>
          </cell>
          <cell r="D167" t="str">
            <v>ITOT-SWHLFOBR</v>
          </cell>
          <cell r="I167">
            <v>375.09390188239701</v>
          </cell>
          <cell r="J167">
            <v>243.321181064298</v>
          </cell>
          <cell r="K167">
            <v>59.294207793490102</v>
          </cell>
        </row>
        <row r="168">
          <cell r="B168" t="str">
            <v>CO2_I</v>
          </cell>
          <cell r="C168" t="str">
            <v>VAR_fout</v>
          </cell>
          <cell r="D168" t="str">
            <v>ITOT-CHPNGACCS</v>
          </cell>
          <cell r="J168">
            <v>1.86618509562436E-3</v>
          </cell>
          <cell r="K168">
            <v>1.0321195623652199E-3</v>
          </cell>
        </row>
        <row r="169">
          <cell r="B169" t="str">
            <v>CO2_I</v>
          </cell>
          <cell r="C169" t="str">
            <v>VAR_fout</v>
          </cell>
          <cell r="D169" t="str">
            <v>ITOT-CHPGFC</v>
          </cell>
          <cell r="I169">
            <v>3.3834177534713197E-2</v>
          </cell>
          <cell r="J169">
            <v>5.22336589575048E-2</v>
          </cell>
          <cell r="K169">
            <v>2.4722257871946901E-2</v>
          </cell>
        </row>
        <row r="170">
          <cell r="B170" t="str">
            <v>CO2_I</v>
          </cell>
          <cell r="C170" t="str">
            <v>VAR_fout</v>
          </cell>
          <cell r="D170" t="str">
            <v>ITOT-SWHCOABR</v>
          </cell>
          <cell r="I170">
            <v>2.1177505463286499E-2</v>
          </cell>
          <cell r="J170">
            <v>1.32248127741909E-2</v>
          </cell>
          <cell r="K170">
            <v>6.65043755454917E-3</v>
          </cell>
        </row>
        <row r="171">
          <cell r="B171" t="str">
            <v>CO2_I</v>
          </cell>
          <cell r="C171" t="str">
            <v>VAR_fout</v>
          </cell>
          <cell r="D171" t="str">
            <v>ITOT-CHPOIL</v>
          </cell>
          <cell r="I171">
            <v>48.0089591178982</v>
          </cell>
          <cell r="J171">
            <v>3.6691727943258798</v>
          </cell>
          <cell r="K171">
            <v>39.4954845507147</v>
          </cell>
        </row>
        <row r="172">
          <cell r="B172" t="str">
            <v>CO2_I</v>
          </cell>
          <cell r="C172" t="str">
            <v>VAR_fout</v>
          </cell>
          <cell r="D172" t="str">
            <v>ITOT-SWHWSTBR</v>
          </cell>
          <cell r="I172">
            <v>1001.26857759199</v>
          </cell>
          <cell r="J172">
            <v>996.43225262368901</v>
          </cell>
          <cell r="K172">
            <v>986.49895458423498</v>
          </cell>
        </row>
        <row r="173">
          <cell r="B173" t="str">
            <v>CO2_I</v>
          </cell>
          <cell r="C173" t="str">
            <v>VAR_fout</v>
          </cell>
          <cell r="D173" t="str">
            <v>ITOT-SWHNGAHP</v>
          </cell>
          <cell r="I173">
            <v>0.64693891373199297</v>
          </cell>
          <cell r="J173">
            <v>5.3994679067165503</v>
          </cell>
          <cell r="K173">
            <v>3.8931114951993702</v>
          </cell>
        </row>
        <row r="174">
          <cell r="B174" t="str">
            <v>CO2_I</v>
          </cell>
          <cell r="C174" t="str">
            <v>VAR_fout</v>
          </cell>
          <cell r="D174" t="str">
            <v>ITOT-CHPWST</v>
          </cell>
          <cell r="I174">
            <v>0.48765529581008199</v>
          </cell>
          <cell r="J174">
            <v>0.26741357333567101</v>
          </cell>
          <cell r="K174">
            <v>8.8214593913818098E-2</v>
          </cell>
        </row>
        <row r="175">
          <cell r="B175" t="str">
            <v>CO2_I</v>
          </cell>
          <cell r="C175" t="str">
            <v>VAR_fout</v>
          </cell>
          <cell r="D175" t="str">
            <v>ITOT-SWHHFOBR</v>
          </cell>
          <cell r="I175">
            <v>1.7887670816078099E-2</v>
          </cell>
          <cell r="J175">
            <v>1.18301538657357E-2</v>
          </cell>
        </row>
        <row r="176">
          <cell r="B176" t="str">
            <v>CO2_I</v>
          </cell>
          <cell r="C176" t="str">
            <v>VAR_comnet</v>
          </cell>
          <cell r="D176" t="str">
            <v>-</v>
          </cell>
          <cell r="I176">
            <v>3176.9672421360601</v>
          </cell>
          <cell r="J176">
            <v>2678.1115894366799</v>
          </cell>
          <cell r="K176">
            <v>1722.3344619842601</v>
          </cell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1.4510689187485899E-7</v>
          </cell>
          <cell r="J4">
            <v>1.6702517235592501E-7</v>
          </cell>
          <cell r="K4">
            <v>1.7770527586949501E-5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3.36659838247632E-6</v>
          </cell>
          <cell r="K5">
            <v>2.4409160637442501E-8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7.5028172077690202E-7</v>
          </cell>
          <cell r="J6">
            <v>4.6136643713671699E-7</v>
          </cell>
          <cell r="K6">
            <v>0.135177558168669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1.9150173934361101E-7</v>
          </cell>
          <cell r="J7">
            <v>9.69031269678607E-8</v>
          </cell>
          <cell r="K7">
            <v>9.2061586643555504E-8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2.8007244311884398E-7</v>
          </cell>
          <cell r="J8">
            <v>5.0929880521698395E-7</v>
          </cell>
          <cell r="K8">
            <v>0.46388844691492997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1.0977388125476399E-4</v>
          </cell>
          <cell r="K9">
            <v>1.8162788751564399E-7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0.116853966932927</v>
          </cell>
          <cell r="J10">
            <v>2.5335486541905299E-2</v>
          </cell>
          <cell r="K10">
            <v>0.15911628731261199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1.4862058871759801E-7</v>
          </cell>
          <cell r="J11">
            <v>2.6361883341431402E-7</v>
          </cell>
          <cell r="K11">
            <v>5.74118254466372E-5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5.4013330699229697E-3</v>
          </cell>
          <cell r="J12">
            <v>5.0488526626285703E-2</v>
          </cell>
          <cell r="K12">
            <v>4.8903064052136097E-2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2.01094885257049E-7</v>
          </cell>
          <cell r="J13">
            <v>9.2320688585858203E-8</v>
          </cell>
          <cell r="K13">
            <v>2.7883870636021899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2.6443431293068102E-8</v>
          </cell>
          <cell r="J14">
            <v>2.9105993340922801E-8</v>
          </cell>
          <cell r="K14">
            <v>5.7029921000067901E-8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2.7361999070590301E-6</v>
          </cell>
          <cell r="J15">
            <v>2.03563530365272E-5</v>
          </cell>
          <cell r="K15">
            <v>2.4681583484962199E-6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3.4129371981538102E-7</v>
          </cell>
          <cell r="J16">
            <v>1.99335598824944E-7</v>
          </cell>
          <cell r="K16">
            <v>1.1213155092617999E-7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8.3529448641131901E-6</v>
          </cell>
          <cell r="J17">
            <v>5.68697277020125E-5</v>
          </cell>
          <cell r="K17">
            <v>2.14623950249479E-7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8.2610803206283794E-8</v>
          </cell>
          <cell r="J18">
            <v>1.23417901438315E-7</v>
          </cell>
          <cell r="K18">
            <v>0.12352332388255401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8.8283370082497801E-7</v>
          </cell>
          <cell r="J19">
            <v>7.7503502820378198E-2</v>
          </cell>
          <cell r="K19">
            <v>0.166095664527244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4.44185285689899E-8</v>
          </cell>
          <cell r="J20">
            <v>6.9307327827129296E-8</v>
          </cell>
          <cell r="K20">
            <v>0.43996856660324501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1.9159387299312902E-6</v>
          </cell>
          <cell r="J21">
            <v>1.2124971335922401E-6</v>
          </cell>
          <cell r="K21">
            <v>1.164027874111E-6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4.33434453276058E-5</v>
          </cell>
          <cell r="K22">
            <v>2.27665440974367E-5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1.17203561224362E-4</v>
          </cell>
          <cell r="J23">
            <v>2.4371981086635099E-2</v>
          </cell>
          <cell r="K23">
            <v>5.5854460486239398E-2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8.0587225635638499E-8</v>
          </cell>
          <cell r="J24">
            <v>9.0931409243288003E-8</v>
          </cell>
          <cell r="K24">
            <v>3.0359295482557701E-6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1.12730326407752E-6</v>
          </cell>
          <cell r="J25">
            <v>0.13498583287049901</v>
          </cell>
          <cell r="K25">
            <v>0.114944425120149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8.2044057391177998E-6</v>
          </cell>
          <cell r="J26">
            <v>3.13719871868491E-5</v>
          </cell>
          <cell r="K26">
            <v>9.8803390994260895E-7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1.32960185457369E-7</v>
          </cell>
          <cell r="J27">
            <v>1.1023989578951901E-6</v>
          </cell>
          <cell r="K27">
            <v>1.2007010679617301E-6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1.37490802293472E-7</v>
          </cell>
          <cell r="J28">
            <v>1.7968233608197901E-7</v>
          </cell>
          <cell r="K28">
            <v>3.1475064723929999E-7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3.41573740446555E-7</v>
          </cell>
          <cell r="J29">
            <v>1.3699939255340399E-7</v>
          </cell>
          <cell r="K29">
            <v>1.37776100958931E-7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1.5068596391112478E-7</v>
          </cell>
          <cell r="J30">
            <v>1.64716505359086E-7</v>
          </cell>
          <cell r="K30">
            <v>1.8004590446933041E-5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3.36659838247632E-6</v>
          </cell>
          <cell r="K31">
            <v>3.3910075431137601E-6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1.0573004554694626E-6</v>
          </cell>
          <cell r="J32">
            <v>1.461858739209663E-6</v>
          </cell>
          <cell r="K32">
            <v>0.13517861551171675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2.0584937821743571E-7</v>
          </cell>
          <cell r="J33">
            <v>5.7193322280962024E-8</v>
          </cell>
          <cell r="K33">
            <v>7.3419720779750124E-9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1.0275127142301517</v>
          </cell>
          <cell r="J34">
            <v>1.027513223528957</v>
          </cell>
          <cell r="K34">
            <v>1.1885663572176659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1.0977388125476399E-4</v>
          </cell>
          <cell r="K35">
            <v>1.0995550914228E-4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0.23447119862176072</v>
          </cell>
          <cell r="J36">
            <v>0.22839738412846017</v>
          </cell>
          <cell r="K36">
            <v>0.2965113409490841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3.9285282859130599E-7</v>
          </cell>
          <cell r="J37">
            <v>6.5647166200562101E-7</v>
          </cell>
          <cell r="K37">
            <v>5.8068297108642797E-5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0.10413349636890108</v>
          </cell>
          <cell r="J38">
            <v>0.10368859710378996</v>
          </cell>
          <cell r="K38">
            <v>0.10369564235246929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7.57411738918293E-2</v>
          </cell>
          <cell r="J39">
            <v>7.57413538212027E-2</v>
          </cell>
          <cell r="K39">
            <v>1.66926974444104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0.95961779138856318</v>
          </cell>
          <cell r="J40">
            <v>0.95961782049455646</v>
          </cell>
          <cell r="K40">
            <v>0.48125353387842146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3.82892646932733E-6</v>
          </cell>
          <cell r="J41">
            <v>2.4185279505854601E-5</v>
          </cell>
          <cell r="K41">
            <v>2.52890286818374E-5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3.9539217911901111E-7</v>
          </cell>
          <cell r="J42">
            <v>4.4534126201760205E-7</v>
          </cell>
          <cell r="K42">
            <v>2.2162116072556596E-7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8.5349236434147392E-6</v>
          </cell>
          <cell r="J43">
            <v>6.5404651345427205E-5</v>
          </cell>
          <cell r="K43">
            <v>6.56192752956767E-5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2.2350524304825683</v>
          </cell>
          <cell r="J44">
            <v>2.2350525539004695</v>
          </cell>
          <cell r="K44">
            <v>1.244414178646744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0.16239921682409306</v>
          </cell>
          <cell r="J45">
            <v>0.164709964776517</v>
          </cell>
          <cell r="K45">
            <v>0.24359985883843177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3.0972401655988042</v>
          </cell>
          <cell r="J46">
            <v>3.0972402349061317</v>
          </cell>
          <cell r="K46">
            <v>1.9932510421496761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6.6995648693666218E-6</v>
          </cell>
          <cell r="J47">
            <v>5.6412580986646201E-6</v>
          </cell>
          <cell r="K47">
            <v>3.869080131379303E-6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4.33434453276058E-5</v>
          </cell>
          <cell r="K48">
            <v>3.7587486706732836E-5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4.4736081972329716E-4</v>
          </cell>
          <cell r="J49">
            <v>2.4629988314261983E-2</v>
          </cell>
          <cell r="K49">
            <v>8.0320490886881687E-2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8.2815460744588287E-6</v>
          </cell>
          <cell r="J50">
            <v>7.9765558099501813E-6</v>
          </cell>
          <cell r="K50">
            <v>3.1702172722698432E-6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0.18857389683708842</v>
          </cell>
          <cell r="J51">
            <v>0.21025599258642305</v>
          </cell>
          <cell r="K51">
            <v>0.24993099411873071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1.45324282502753E-5</v>
          </cell>
          <cell r="J52">
            <v>4.5904415437124398E-5</v>
          </cell>
          <cell r="K52">
            <v>4.6892449347066999E-5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5.8817576441801481E-6</v>
          </cell>
          <cell r="J53">
            <v>3.2689688293902584E-6</v>
          </cell>
          <cell r="K53">
            <v>2.3717477487235043E-6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1.9844838096023263</v>
          </cell>
          <cell r="J54">
            <v>1.9844839892846624</v>
          </cell>
          <cell r="K54">
            <v>1.0954603712151294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3.5777609059954768E-7</v>
          </cell>
          <cell r="J55">
            <v>1.1641072778820398E-7</v>
          </cell>
          <cell r="K55">
            <v>9.087654867914996E-8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0.12413179347080405</v>
          </cell>
          <cell r="J56">
            <v>0.12091629135580061</v>
          </cell>
          <cell r="K56">
            <v>0.15697662454521791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0.49003623169468796</v>
          </cell>
          <cell r="J57">
            <v>0.49003596725978565</v>
          </cell>
          <cell r="K57">
            <v>10.799997668018904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1.1243956347967364E-6</v>
          </cell>
          <cell r="J58">
            <v>1.2818553733756663E-6</v>
          </cell>
          <cell r="K58">
            <v>1.5250538834662168E-6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7.8573710294131786E-3</v>
          </cell>
          <cell r="J59">
            <v>0.22188586461448728</v>
          </cell>
          <cell r="K59">
            <v>0.75246852452065371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1.9426887482492037E-4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10.671787615818557</v>
          </cell>
          <cell r="J61">
            <v>10.395441371580814</v>
          </cell>
          <cell r="K61">
            <v>13.49561104568628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9.9453327216105677E-5</v>
          </cell>
          <cell r="K62">
            <v>1.1086575770307142E-4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10.671787615818557</v>
          </cell>
          <cell r="J63">
            <v>10.395346305417245</v>
          </cell>
          <cell r="K63">
            <v>13.495504664473177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2.2875889087211118E-4</v>
          </cell>
          <cell r="J64">
            <v>8.8936740487610713E-5</v>
          </cell>
          <cell r="K64">
            <v>4.7236570154132036E-5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2.8286229444285094</v>
          </cell>
          <cell r="J65">
            <v>9.2554611984288133</v>
          </cell>
          <cell r="K65">
            <v>29.002050790865116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0.25640200074145386</v>
          </cell>
          <cell r="J66">
            <v>0.27117919091783121</v>
          </cell>
          <cell r="K66">
            <v>0.21508528733742957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28.429273876383814</v>
          </cell>
          <cell r="J67">
            <v>31.086019470106557</v>
          </cell>
          <cell r="K67">
            <v>23.733833794781408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42.384328124338325</v>
          </cell>
          <cell r="J68">
            <v>46.979063725881851</v>
          </cell>
          <cell r="K68">
            <v>38.804794821088599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28.12143810142987</v>
          </cell>
          <cell r="J69">
            <v>22.471377274980728</v>
          </cell>
          <cell r="K69">
            <v>8.287088629600909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159.53433406576801</v>
          </cell>
          <cell r="J70">
            <v>522.00801159138496</v>
          </cell>
          <cell r="K70">
            <v>1635.7156646047899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329.82688818185699</v>
          </cell>
          <cell r="J71">
            <v>150.720787302269</v>
          </cell>
          <cell r="K71">
            <v>3.1160762290530601E-3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14.461072841818</v>
          </cell>
          <cell r="J72">
            <v>15.294506367765701</v>
          </cell>
          <cell r="K72">
            <v>12.130810205831001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1603.4110466280499</v>
          </cell>
          <cell r="J73">
            <v>1753.25149811401</v>
          </cell>
          <cell r="K73">
            <v>1338.5882260256701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2390.47610621268</v>
          </cell>
          <cell r="J74">
            <v>2649.6191941397401</v>
          </cell>
          <cell r="K74">
            <v>2188.5904279094002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1128.4642220683199</v>
          </cell>
          <cell r="J75">
            <v>941.85746930757205</v>
          </cell>
          <cell r="K75">
            <v>433.03770897021002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1791.27976693451</v>
          </cell>
          <cell r="J76">
            <v>1390.3912887506499</v>
          </cell>
          <cell r="K76">
            <v>503.79909729506801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1850.9837156835199</v>
          </cell>
          <cell r="J77">
            <v>1796.59699222311</v>
          </cell>
          <cell r="K77">
            <v>1410.91220736082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1586.04910892064</v>
          </cell>
          <cell r="J78">
            <v>1267.38567830891</v>
          </cell>
          <cell r="K78">
            <v>467.39179870949101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2.9491193928197328</v>
          </cell>
          <cell r="J79">
            <v>9.3554913488143558</v>
          </cell>
          <cell r="K79">
            <v>29.039199876164581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5.740875634958746</v>
          </cell>
          <cell r="J80">
            <v>3.3512874077966321</v>
          </cell>
          <cell r="K80">
            <v>1.3404279121629195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6.9683039838461052E-5</v>
          </cell>
          <cell r="K81">
            <v>4.1890889082067795E-5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6.9683039838461052E-5</v>
          </cell>
          <cell r="K82">
            <v>4.1890889082067795E-5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2.2065405602838983</v>
          </cell>
          <cell r="J83">
            <v>2.1632642953986863</v>
          </cell>
          <cell r="K83">
            <v>2.100816646917687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2.5561694055910604E-4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2.5561694055910604E-4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2.1353772690236497</v>
          </cell>
          <cell r="J86">
            <v>2.1354687465809303</v>
          </cell>
          <cell r="K86">
            <v>2.1355626347408174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2.2158244752901808E-5</v>
          </cell>
          <cell r="J87">
            <v>1.7581326819703124E-4</v>
          </cell>
          <cell r="K87">
            <v>1.8619078882093593E-4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2.2158244752901808E-5</v>
          </cell>
          <cell r="J88">
            <v>1.7580320548311895E-4</v>
          </cell>
          <cell r="K88">
            <v>1.8619078882093593E-4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3.1864813829568086</v>
          </cell>
          <cell r="J89">
            <v>3.1728679974329252</v>
          </cell>
          <cell r="K89">
            <v>3.1730848620818839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0.12991908645143621</v>
          </cell>
          <cell r="J90">
            <v>0.12991870978477746</v>
          </cell>
          <cell r="K90">
            <v>0.12991960552588414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2.5643353944445653E-4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3.0122169792715335E-3</v>
          </cell>
          <cell r="J92">
            <v>2.5841323299749516E-5</v>
          </cell>
          <cell r="K92">
            <v>1.5898321075450772E-5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5.2610307189254555E-3</v>
          </cell>
          <cell r="J93">
            <v>3.0048205810452141E-5</v>
          </cell>
          <cell r="K93">
            <v>1.7581396941791407E-5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5.4212389646512938E-3</v>
          </cell>
          <cell r="J94">
            <v>3.0140031308943318E-5</v>
          </cell>
          <cell r="K94">
            <v>1.7552777375559114E-5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3.0428651654229197</v>
          </cell>
          <cell r="J95">
            <v>3.0428654185084221</v>
          </cell>
          <cell r="K95">
            <v>3.042866635855523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4.475263068953284</v>
          </cell>
          <cell r="J96">
            <v>2.0450581723509966</v>
          </cell>
          <cell r="K96">
            <v>4.2280545848752552E-5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15.31159053009933</v>
          </cell>
          <cell r="J97">
            <v>12.779612880699764</v>
          </cell>
          <cell r="K97">
            <v>5.8756812614682516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24.305017190427467</v>
          </cell>
          <cell r="J98">
            <v>18.865553443021035</v>
          </cell>
          <cell r="K98">
            <v>6.8358086471515254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12.540426790181819</v>
          </cell>
          <cell r="J99">
            <v>12.718886991875964</v>
          </cell>
          <cell r="K99">
            <v>18.810773901576727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0.25862474734364971</v>
          </cell>
          <cell r="J100">
            <v>0.27037901630072142</v>
          </cell>
          <cell r="K100">
            <v>0.21577767385881172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4.305775564965777</v>
          </cell>
          <cell r="J101">
            <v>4.7828920229272454</v>
          </cell>
          <cell r="K101">
            <v>5.5963496566464341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25.081080158313281</v>
          </cell>
          <cell r="J102">
            <v>24.344132685949994</v>
          </cell>
          <cell r="K102">
            <v>19.118051590255071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6.44921294692735</v>
          </cell>
          <cell r="J103">
            <v>6.4514920999044723</v>
          </cell>
          <cell r="K103">
            <v>10.765348805130699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28.343985008356938</v>
          </cell>
          <cell r="J104">
            <v>30.987056006279808</v>
          </cell>
          <cell r="K104">
            <v>23.658270178739734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2.2831973807543572E-6</v>
          </cell>
          <cell r="J105">
            <v>2.9780688241456083E-6</v>
          </cell>
          <cell r="K105">
            <v>4.3525185088269253E-6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9.4028936202432233E-6</v>
          </cell>
          <cell r="J106">
            <v>1.4235895256863029E-5</v>
          </cell>
          <cell r="K106">
            <v>0.42633550962648836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1.6435660805896997E-6</v>
          </cell>
          <cell r="J107">
            <v>2.312296110413446E-6</v>
          </cell>
          <cell r="K107">
            <v>4.0512591061437611E-6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2.2501147692543788E-6</v>
          </cell>
          <cell r="J108">
            <v>2.9051642282518153E-6</v>
          </cell>
          <cell r="K108">
            <v>4.3010287531774657E-6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3.2260153896447767E-6</v>
          </cell>
          <cell r="J109">
            <v>6.0403660940522033E-6</v>
          </cell>
          <cell r="K109">
            <v>0.42632280482012008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1.9426887482492037E-4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2.0525142664128973E-6</v>
          </cell>
          <cell r="J111">
            <v>3.4220132606892068E-6</v>
          </cell>
          <cell r="K111">
            <v>8.3072550285466493E-2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9.3141025941489213E-6</v>
          </cell>
          <cell r="J112">
            <v>1.4094493611388301E-5</v>
          </cell>
          <cell r="K112">
            <v>0.42207213661373166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3.3533866726631729E-6</v>
          </cell>
          <cell r="J113">
            <v>5.1210085826916843E-6</v>
          </cell>
          <cell r="K113">
            <v>0.18704596724561276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2.0581665757837855E-6</v>
          </cell>
          <cell r="J114">
            <v>3.4986604021190105E-6</v>
          </cell>
          <cell r="K114">
            <v>0.15193045874931341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1.8500350792890779E-6</v>
          </cell>
          <cell r="J115">
            <v>2.0528113658884127E-6</v>
          </cell>
          <cell r="K115">
            <v>2.3160333340189285E-5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8.280877207161714E-5</v>
          </cell>
          <cell r="K116">
            <v>8.318482327035683E-5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4.6634034353431589E-4</v>
          </cell>
          <cell r="K117">
            <v>3.7701800173860998E-4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5.8897663358694887E-3</v>
          </cell>
          <cell r="J118">
            <v>0.17158599456470539</v>
          </cell>
          <cell r="K118">
            <v>0.61670286945560959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2.1936662305372802E-5</v>
          </cell>
          <cell r="J119">
            <v>1.7404517342828777E-4</v>
          </cell>
          <cell r="K119">
            <v>1.8432888093272657E-4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2.2831973807543572E-6</v>
          </cell>
          <cell r="J120">
            <v>2.9780688241456083E-6</v>
          </cell>
          <cell r="K120">
            <v>4.3525185088269253E-6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9.4028936202432233E-6</v>
          </cell>
          <cell r="J121">
            <v>1.4235895256863029E-5</v>
          </cell>
          <cell r="K121">
            <v>0.42633550962648836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1.6435660805896997E-6</v>
          </cell>
          <cell r="J122">
            <v>2.312296110413446E-6</v>
          </cell>
          <cell r="K122">
            <v>4.0512591061437611E-6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2.2501147692543788E-6</v>
          </cell>
          <cell r="J123">
            <v>2.9051642282518153E-6</v>
          </cell>
          <cell r="K123">
            <v>4.3010287531774657E-6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3.2260153896447767E-6</v>
          </cell>
          <cell r="J124">
            <v>6.0403660940522033E-6</v>
          </cell>
          <cell r="K124">
            <v>0.42632280482012008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3.702112202893553E-5</v>
          </cell>
          <cell r="J125">
            <v>3.8062816383526484E-5</v>
          </cell>
          <cell r="K125">
            <v>1.3665785689677382E-3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4.6128529154226862E-3</v>
          </cell>
          <cell r="J126">
            <v>0.13846131211137624</v>
          </cell>
          <cell r="K126">
            <v>0.13406691115281741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2.0525142664128973E-6</v>
          </cell>
          <cell r="J127">
            <v>3.4220132606892068E-6</v>
          </cell>
          <cell r="K127">
            <v>8.3072550285466493E-2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9.3141025941489332E-6</v>
          </cell>
          <cell r="J128">
            <v>1.4094493611388301E-5</v>
          </cell>
          <cell r="K128">
            <v>0.42207213661373166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3.353386672663175E-6</v>
          </cell>
          <cell r="J129">
            <v>5.1210085826916843E-6</v>
          </cell>
          <cell r="K129">
            <v>0.18704596724561276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2.0581665757837863E-6</v>
          </cell>
          <cell r="J130">
            <v>3.4986604021190105E-6</v>
          </cell>
          <cell r="K130">
            <v>0.15193045874931341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1.8500350792890779E-6</v>
          </cell>
          <cell r="J131">
            <v>2.0528113658884127E-6</v>
          </cell>
          <cell r="K131">
            <v>2.3160333340189285E-5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42.254761474607271</v>
          </cell>
          <cell r="J132">
            <v>46.829491455211368</v>
          </cell>
          <cell r="K132">
            <v>38.681240525193623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4.305775564965777</v>
          </cell>
          <cell r="J133">
            <v>4.7828920229272454</v>
          </cell>
          <cell r="K133">
            <v>5.5963496566464341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6.9435372319436486E-5</v>
          </cell>
          <cell r="J134">
            <v>7.2061147649735279E-5</v>
          </cell>
          <cell r="K134">
            <v>7.4414142725483392E-5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7.7792646021364065E-5</v>
          </cell>
          <cell r="J135">
            <v>6.4184672161896544E-5</v>
          </cell>
          <cell r="K135">
            <v>4.0831495882724595E-5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4.3055919637598707</v>
          </cell>
          <cell r="J136">
            <v>4.782734526036057</v>
          </cell>
          <cell r="K136">
            <v>5.596223453450083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3.6317767758604411E-5</v>
          </cell>
          <cell r="J137">
            <v>2.1215215746908521E-5</v>
          </cell>
          <cell r="K137">
            <v>1.7638275851081512E-5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4.378794769429482</v>
          </cell>
          <cell r="J138">
            <v>4.3786545109044841</v>
          </cell>
          <cell r="K138">
            <v>4.3785844929838431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2.7300454824132014E-5</v>
          </cell>
          <cell r="J139">
            <v>2.2524889335636627E-5</v>
          </cell>
          <cell r="K139">
            <v>1.4329354582461706E-5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1.3631205227841197</v>
          </cell>
          <cell r="J140">
            <v>1.3631504379190196</v>
          </cell>
          <cell r="K140">
            <v>1.3631526769517646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8.3211658992219761E-5</v>
          </cell>
          <cell r="J141">
            <v>4.5029903094888055E-5</v>
          </cell>
          <cell r="K141">
            <v>3.0782229415791002E-5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8.32897816963781E-5</v>
          </cell>
          <cell r="J142">
            <v>4.5183021248399E-5</v>
          </cell>
          <cell r="K142">
            <v>3.0827841701648872E-5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3.0155355926951906</v>
          </cell>
          <cell r="J143">
            <v>3.0154368116817043</v>
          </cell>
          <cell r="K143">
            <v>3.015384857835957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6.9617329051273948E-5</v>
          </cell>
          <cell r="K144">
            <v>7.7606030392149967E-5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6.2065896735402051</v>
          </cell>
          <cell r="J145">
            <v>6.0458145677900257</v>
          </cell>
          <cell r="K145">
            <v>7.8488312272608942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2.1353772690236497</v>
          </cell>
          <cell r="J146">
            <v>2.1354687465809303</v>
          </cell>
          <cell r="K146">
            <v>2.1355626347408174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4.3847646119516916</v>
          </cell>
          <cell r="J147">
            <v>4.4471632838727215</v>
          </cell>
          <cell r="K147">
            <v>6.5771936718799866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5.1433609125508436E-5</v>
          </cell>
          <cell r="J148">
            <v>5.3378627888692797E-5</v>
          </cell>
          <cell r="K148">
            <v>5.5121587204061772E-5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6.44921294692735</v>
          </cell>
          <cell r="J149">
            <v>6.4514920999044723</v>
          </cell>
          <cell r="K149">
            <v>10.765348805130699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1.1839506350858728</v>
          </cell>
          <cell r="J150">
            <v>1.1839503707797432</v>
          </cell>
          <cell r="K150">
            <v>1.1839509370020684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3.4914583543816002</v>
          </cell>
          <cell r="J151">
            <v>3.4765420366924396</v>
          </cell>
          <cell r="K151">
            <v>3.4767796573778886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2.9904202355138603</v>
          </cell>
          <cell r="J152">
            <v>2.9494628838776737</v>
          </cell>
          <cell r="K152">
            <v>2.87123219765017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5.2009331598563797</v>
          </cell>
          <cell r="J153">
            <v>5.2009331803089696</v>
          </cell>
          <cell r="K153">
            <v>5.2009332329948599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1.1839506350858728</v>
          </cell>
          <cell r="J154">
            <v>1.1839503707797432</v>
          </cell>
          <cell r="K154">
            <v>1.1839509370020684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3.6166972495582903</v>
          </cell>
          <cell r="J155">
            <v>4.0174970018702876</v>
          </cell>
          <cell r="K155">
            <v>4.700827700898067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15.055951187576499</v>
          </cell>
          <cell r="J156">
            <v>12.566222681069984</v>
          </cell>
          <cell r="K156">
            <v>5.7775808550211138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1.4543707822694445</v>
          </cell>
          <cell r="J157">
            <v>1.4098931981965717</v>
          </cell>
          <cell r="K157">
            <v>1.1072527821671443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1.7376922372537989E-5</v>
          </cell>
          <cell r="J158">
            <v>1.0150820931535171E-5</v>
          </cell>
          <cell r="K158">
            <v>8.4393664359241811E-6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1.4543882147061005</v>
          </cell>
          <cell r="J159">
            <v>1.4099033490175032</v>
          </cell>
          <cell r="K159">
            <v>1.1072612215335806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26.145500350755015</v>
          </cell>
          <cell r="J160">
            <v>25.375552269114841</v>
          </cell>
          <cell r="K160">
            <v>19.928079291580183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23.899176990923582</v>
          </cell>
          <cell r="J161">
            <v>18.550521140827666</v>
          </cell>
          <cell r="K161">
            <v>6.7216728815124771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2.9466859322489728E-5</v>
          </cell>
          <cell r="J162">
            <v>2.2687924721037495E-4</v>
          </cell>
          <cell r="K162">
            <v>2.2708542129560251E-4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2.944617242910541E-5</v>
          </cell>
          <cell r="J163">
            <v>2.2685582993165311E-4</v>
          </cell>
          <cell r="K163">
            <v>2.2706193758650716E-4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3.4914583543816002</v>
          </cell>
          <cell r="J164">
            <v>3.4765420366924396</v>
          </cell>
          <cell r="K164">
            <v>3.4767796573778886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3.4914583543816002</v>
          </cell>
          <cell r="J165">
            <v>3.4765420366924396</v>
          </cell>
          <cell r="K165">
            <v>3.4767796573778886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6.1720330950610226E-6</v>
          </cell>
          <cell r="J166">
            <v>6.4054353466431367E-6</v>
          </cell>
          <cell r="K166">
            <v>6.3452933188541113E-6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1.0647177381411473E-5</v>
          </cell>
          <cell r="J167">
            <v>8.7847068408982795E-6</v>
          </cell>
          <cell r="K167">
            <v>5.5884482871600588E-6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1.7222272302631099E-5</v>
          </cell>
          <cell r="K168">
            <v>9.8857801343336433E-6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2.2875889087211118E-4</v>
          </cell>
          <cell r="J169">
            <v>8.8936740487610713E-5</v>
          </cell>
          <cell r="K169">
            <v>4.7236570154132036E-5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4.6131254677293614E-3</v>
          </cell>
          <cell r="J170">
            <v>0.13846305195866285</v>
          </cell>
          <cell r="K170">
            <v>0.13406865099915791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5.4017856233117714E-5</v>
          </cell>
          <cell r="K171">
            <v>3.2924727335621126E-5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0.49003623169468796</v>
          </cell>
          <cell r="J172">
            <v>0.49003596725978565</v>
          </cell>
          <cell r="K172">
            <v>10.799997668018904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2.9466859322489728E-5</v>
          </cell>
          <cell r="J173">
            <v>2.2687924721037495E-4</v>
          </cell>
          <cell r="K173">
            <v>2.2708542129560251E-4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0.76467831774962902</v>
          </cell>
          <cell r="J174">
            <v>0.807857575802024</v>
          </cell>
          <cell r="K174">
            <v>0.87025388845805596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5.2009331598563797</v>
          </cell>
          <cell r="J175">
            <v>5.2009331803089696</v>
          </cell>
          <cell r="K175">
            <v>5.2009332329948599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5.2009331598563797</v>
          </cell>
          <cell r="J176">
            <v>5.2009331803089696</v>
          </cell>
          <cell r="K176">
            <v>5.2009332329948599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7.8573710294131786E-3</v>
          </cell>
          <cell r="J177">
            <v>0.22188586461448728</v>
          </cell>
          <cell r="K177">
            <v>0.75246852452065371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4.6634034353431589E-4</v>
          </cell>
          <cell r="K178">
            <v>3.7701800173860998E-4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7.8269320077999846E-3</v>
          </cell>
          <cell r="J179">
            <v>0.22140128330929706</v>
          </cell>
          <cell r="K179">
            <v>0.75207667006781675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1.8973816102771723E-6</v>
          </cell>
          <cell r="J180">
            <v>1.5654798088267456E-6</v>
          </cell>
          <cell r="K180">
            <v>9.9589014348108845E-7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2.8498152690962298E-5</v>
          </cell>
          <cell r="J181">
            <v>1.6647346327717676E-5</v>
          </cell>
          <cell r="K181">
            <v>1.3840560954915641E-5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2.9904202355138603</v>
          </cell>
          <cell r="J182">
            <v>2.9494628838776737</v>
          </cell>
          <cell r="K182">
            <v>2.87123219765017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31.065046928913645</v>
          </cell>
          <cell r="J183">
            <v>25.432551052077024</v>
          </cell>
          <cell r="K183">
            <v>11.293445234003343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10.671787615818557</v>
          </cell>
          <cell r="J184">
            <v>10.395441371580814</v>
          </cell>
          <cell r="K184">
            <v>13.49561104568628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0.49003623169468802</v>
          </cell>
          <cell r="J185">
            <v>0.49003596725978599</v>
          </cell>
          <cell r="K185">
            <v>10.7999976680189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2.9466859322489701E-5</v>
          </cell>
          <cell r="J186">
            <v>2.2687924721037501E-4</v>
          </cell>
          <cell r="K186">
            <v>2.27085421295603E-4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3.1632198204660451</v>
          </cell>
          <cell r="I8">
            <v>3.0884552939980399</v>
          </cell>
          <cell r="J8">
            <v>2.8387558667019719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6.4764840790665756E-3</v>
          </cell>
          <cell r="I9">
            <v>6.4771419165025089E-3</v>
          </cell>
          <cell r="J9">
            <v>6.4789737077932058E-3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5.6085457809681716E-2</v>
          </cell>
          <cell r="I10">
            <v>5.4759845638263117E-2</v>
          </cell>
          <cell r="J10">
            <v>5.0332550828049084E-2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1.0195237824162901E-4</v>
          </cell>
          <cell r="I11">
            <v>5.2384968503606603E-5</v>
          </cell>
          <cell r="J11">
            <v>1.1282458440456701E-4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1.22013165261829E-4</v>
          </cell>
          <cell r="I12">
            <v>1.22017047079486E-4</v>
          </cell>
          <cell r="J12">
            <v>1.22017551091112E-4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2.2776461518996137E-4</v>
          </cell>
          <cell r="I13">
            <v>1.9799359249717097E-4</v>
          </cell>
          <cell r="J13">
            <v>1.2365087740797001E-4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2.2776461518996137E-4</v>
          </cell>
          <cell r="I14">
            <v>1.9799359249717097E-4</v>
          </cell>
          <cell r="J14">
            <v>1.2365087740797001E-4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1.2754317869914899E-5</v>
          </cell>
          <cell r="I15">
            <v>1.3276903423217899E-5</v>
          </cell>
          <cell r="J15">
            <v>1.00152350458653E-5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3.3382950879361964E-5</v>
          </cell>
          <cell r="I16">
            <v>2.9145770277269079E-5</v>
          </cell>
          <cell r="J16">
            <v>1.8445748065429101E-5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8.5524044271203514E-5</v>
          </cell>
          <cell r="I17">
            <v>8.8230884867884979E-5</v>
          </cell>
          <cell r="J17">
            <v>4.4046043912252372E-5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2.8565224461568221E-4</v>
          </cell>
          <cell r="I18">
            <v>2.8212015455334621E-4</v>
          </cell>
          <cell r="J18">
            <v>1.3174229575456766E-4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9.6426807755094491E-7</v>
          </cell>
          <cell r="I19">
            <v>1.1711622830354401E-6</v>
          </cell>
          <cell r="J19">
            <v>7.1033590858632904E-7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1.7294129375741699E-6</v>
          </cell>
          <cell r="I20">
            <v>1.8297441788408299E-6</v>
          </cell>
          <cell r="J20">
            <v>9.1586158054967797E-7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9.3439444329571145E-3</v>
          </cell>
          <cell r="I21">
            <v>7.5048885704637875E-4</v>
          </cell>
          <cell r="J21">
            <v>4.1726445043050977E-4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9.3439444329571145E-3</v>
          </cell>
          <cell r="I22">
            <v>7.5048885704637875E-4</v>
          </cell>
          <cell r="J22">
            <v>4.1726445043050977E-4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3.9243944165962498E-5</v>
          </cell>
          <cell r="I23">
            <v>3.1195969330387701E-5</v>
          </cell>
          <cell r="J23">
            <v>2.00175929979316E-5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9.7400474677689954E-4</v>
          </cell>
          <cell r="I24">
            <v>7.1761105870753197E-5</v>
          </cell>
          <cell r="J24">
            <v>4.2656878925052401E-5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47.641071764465565</v>
          </cell>
          <cell r="I25">
            <v>49.057446001479548</v>
          </cell>
          <cell r="J25">
            <v>49.48334106547329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5.2502438686783297E-5</v>
          </cell>
          <cell r="I26">
            <v>0.119241541218854</v>
          </cell>
          <cell r="J26">
            <v>0.340060460590623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12.024453264740716</v>
          </cell>
          <cell r="I27">
            <v>11.293128156485512</v>
          </cell>
          <cell r="J27">
            <v>13.270183754597999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5.4049106574438936E-4</v>
          </cell>
          <cell r="I28">
            <v>4.0754808990673417E-4</v>
          </cell>
          <cell r="J28">
            <v>2.1481808877179509E-4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4.9663544311218414E-3</v>
          </cell>
          <cell r="I29">
            <v>6.663915866637166E-3</v>
          </cell>
          <cell r="J29">
            <v>2.1837229131545077E-2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35.611167332342049</v>
          </cell>
          <cell r="I30">
            <v>37.876495891349705</v>
          </cell>
          <cell r="J30">
            <v>36.531172166135889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5.8179437326402716</v>
          </cell>
          <cell r="I31">
            <v>5.7854596329444563</v>
          </cell>
          <cell r="J31">
            <v>5.1700600318327909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5.8179437326402716</v>
          </cell>
          <cell r="I32">
            <v>5.7854596329444563</v>
          </cell>
          <cell r="J32">
            <v>5.1700600318327909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0.143708308382994</v>
          </cell>
          <cell r="I33">
            <v>0.16800185629620601</v>
          </cell>
          <cell r="J33">
            <v>0.27493461935119301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0.40003117948326167</v>
          </cell>
          <cell r="I34">
            <v>0.39779366956269935</v>
          </cell>
          <cell r="J34">
            <v>0.35548111355353901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2.398603601345738E-4</v>
          </cell>
          <cell r="I35">
            <v>1.9836399686543599E-4</v>
          </cell>
          <cell r="J35">
            <v>1.2020244242387951E-4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2.398603601345738E-4</v>
          </cell>
          <cell r="I36">
            <v>1.9836399686543599E-4</v>
          </cell>
          <cell r="J36">
            <v>1.2020244242387951E-4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1.3285899967945899E-5</v>
          </cell>
          <cell r="I37">
            <v>1.2431538385875E-5</v>
          </cell>
          <cell r="J37">
            <v>9.7405295677741893E-6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3.523045887354833E-5</v>
          </cell>
          <cell r="I38">
            <v>2.9178930351912531E-5</v>
          </cell>
          <cell r="J38">
            <v>1.79164970094605E-5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1.7293538809162755E-2</v>
          </cell>
          <cell r="I39">
            <v>1.0548317741462475E-3</v>
          </cell>
          <cell r="J39">
            <v>5.426657990243107E-4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1.7293538809162755E-2</v>
          </cell>
          <cell r="I40">
            <v>1.0548317741462475E-3</v>
          </cell>
          <cell r="J40">
            <v>5.426657990243107E-4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3.8450787013471699E-5</v>
          </cell>
          <cell r="I41">
            <v>3.3226371487693502E-5</v>
          </cell>
          <cell r="J41">
            <v>3.0090601786455399E-5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1.875567558735582E-3</v>
          </cell>
          <cell r="I42">
            <v>8.7493648308432096E-5</v>
          </cell>
          <cell r="J42">
            <v>5.20826384069818E-5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8.2220683451808703E-4</v>
          </cell>
          <cell r="I43">
            <v>8.3177211061457907E-4</v>
          </cell>
          <cell r="J43">
            <v>4.2090176798458223E-4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8.2220683451808703E-4</v>
          </cell>
          <cell r="I44">
            <v>8.3177211061457907E-4</v>
          </cell>
          <cell r="J44">
            <v>4.2090176798458223E-4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4.9546155229438302E-5</v>
          </cell>
          <cell r="I45">
            <v>2.81374930371695E-5</v>
          </cell>
          <cell r="J45">
            <v>1.92384694607904E-5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8.0265820518326655E-5</v>
          </cell>
          <cell r="I46">
            <v>7.9377571999460298E-5</v>
          </cell>
          <cell r="J46">
            <v>4.3017056995098397E-5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0.24931030862351192</v>
          </cell>
          <cell r="I47">
            <v>0.26429267680119356</v>
          </cell>
          <cell r="J47">
            <v>0.2882540224095233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9.8719623621199712</v>
          </cell>
          <cell r="I48">
            <v>10.472792673235299</v>
          </cell>
          <cell r="J48">
            <v>11.438831929070084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3.12889565792728E-4</v>
          </cell>
          <cell r="I49">
            <v>1.60886609771291E-4</v>
          </cell>
          <cell r="J49">
            <v>1.3403185207242401E-3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2.6769750764692362E-3</v>
          </cell>
          <cell r="I50">
            <v>2.8378616862405268E-3</v>
          </cell>
          <cell r="J50">
            <v>3.0951455115529E-3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8.9285686688268608</v>
          </cell>
          <cell r="I51">
            <v>9.5178704700113865</v>
          </cell>
          <cell r="J51">
            <v>8.6216890756331317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8.9285686688268608</v>
          </cell>
          <cell r="I52">
            <v>9.5178704700113865</v>
          </cell>
          <cell r="J52">
            <v>8.6216890756331317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0.42708884263619801</v>
          </cell>
          <cell r="I53">
            <v>0.21766267200054101</v>
          </cell>
          <cell r="J53">
            <v>0.44069088440565601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0.61390677577927211</v>
          </cell>
          <cell r="I54">
            <v>0.65442249661052909</v>
          </cell>
          <cell r="J54">
            <v>0.59280424845775104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2.4871526064813728E-3</v>
          </cell>
          <cell r="I55">
            <v>1.168266161405576E-3</v>
          </cell>
          <cell r="J55">
            <v>5.4014439235135605E-4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2.4871526064813728E-3</v>
          </cell>
          <cell r="I56">
            <v>1.168266161405576E-3</v>
          </cell>
          <cell r="J56">
            <v>5.4014439235135605E-4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4.4061634021675002E-5</v>
          </cell>
          <cell r="I57">
            <v>3.11838197307778E-5</v>
          </cell>
          <cell r="J57">
            <v>2.8486762824312799E-5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2.51846301279997E-4</v>
          </cell>
          <cell r="I58">
            <v>9.6362806970998321E-5</v>
          </cell>
          <cell r="J58">
            <v>5.1081566776552599E-5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1.3506233406635699E-8</v>
          </cell>
          <cell r="I62">
            <v>2.3922500369962401E-9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1.7058014918191699E-4</v>
          </cell>
          <cell r="I63">
            <v>1.2963212114434151E-4</v>
          </cell>
          <cell r="J63">
            <v>6.0417879117375082E-5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1.7149681776112417E-2</v>
          </cell>
          <cell r="I64">
            <v>1.2629108877974955E-2</v>
          </cell>
          <cell r="J64">
            <v>5.4118607407406E-3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2.3238051187144217E-4</v>
          </cell>
          <cell r="I65">
            <v>1.7112613655792625E-4</v>
          </cell>
          <cell r="J65">
            <v>7.3331446351498561E-5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0.79123820316198668</v>
          </cell>
          <cell r="I66">
            <v>5.3051370145332954E-2</v>
          </cell>
          <cell r="J66">
            <v>1.885504462122543E-2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6.5899237562254374E-3</v>
          </cell>
          <cell r="I67">
            <v>4.5239363165985392E-4</v>
          </cell>
          <cell r="J67">
            <v>1.7877629054558405E-4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1.0721384866693584E-2</v>
          </cell>
          <cell r="I68">
            <v>7.1885325400180156E-4</v>
          </cell>
          <cell r="J68">
            <v>2.5548840950169894E-4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2.4929963396883487E-4</v>
          </cell>
          <cell r="I69">
            <v>2.930261956533034E-4</v>
          </cell>
          <cell r="J69">
            <v>2.6851879737890816E-4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2.4929963396883481E-4</v>
          </cell>
          <cell r="I70">
            <v>2.9302619565330334E-4</v>
          </cell>
          <cell r="J70">
            <v>2.6851879737890811E-4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2.5033775117384632E-4</v>
          </cell>
          <cell r="I71">
            <v>2.9318409109056683E-4</v>
          </cell>
          <cell r="J71">
            <v>2.6904965526015478E-4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2.5033775117384632E-4</v>
          </cell>
          <cell r="I72">
            <v>2.9318409109056683E-4</v>
          </cell>
          <cell r="J72">
            <v>2.6904965526015478E-4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1.15018776636615E-3</v>
          </cell>
          <cell r="I73">
            <v>1.1042040064756899E-3</v>
          </cell>
          <cell r="J73">
            <v>8.1632460689561102E-4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3.9934136989026514E-3</v>
          </cell>
          <cell r="I74">
            <v>3.1857828449983563E-3</v>
          </cell>
          <cell r="J74">
            <v>2.1026995278216093E-3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471.54261610764144</v>
          </cell>
          <cell r="I75">
            <v>363.94170407781729</v>
          </cell>
          <cell r="J75">
            <v>188.55302575783978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3.6935533368845892</v>
          </cell>
          <cell r="I76">
            <v>3.0112512291068114</v>
          </cell>
          <cell r="J76">
            <v>1.7491948683767828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6.3894663429219731</v>
          </cell>
          <cell r="I77">
            <v>4.9314594048484759</v>
          </cell>
          <cell r="J77">
            <v>2.5549190482092121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J78">
            <v>-2.0150071107309202E-9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2.0019791661322092E-3</v>
          </cell>
          <cell r="I79">
            <v>6.2280764927043946E-4</v>
          </cell>
          <cell r="J79">
            <v>3.9532872406797227E-4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2.0019791661322092E-3</v>
          </cell>
          <cell r="I80">
            <v>6.2280764927043935E-4</v>
          </cell>
          <cell r="J80">
            <v>3.9532872406797227E-4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2.0026402364178349E-3</v>
          </cell>
          <cell r="I81">
            <v>6.2313143113523566E-4</v>
          </cell>
          <cell r="J81">
            <v>3.9580581171809633E-4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2.0026402364178349E-3</v>
          </cell>
          <cell r="I82">
            <v>6.2313143113523566E-4</v>
          </cell>
          <cell r="J82">
            <v>3.9580581171809633E-4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3.6087560816195699E-3</v>
          </cell>
          <cell r="I83">
            <v>2.3710261304601102E-3</v>
          </cell>
          <cell r="J83">
            <v>1.5984203662394801E-3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2.3521015821644013E-2</v>
          </cell>
          <cell r="I84">
            <v>1.2471043634263672E-2</v>
          </cell>
          <cell r="J84">
            <v>4.8418542415655432E-3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1.5829307142908027</v>
          </cell>
          <cell r="I85">
            <v>7.6671645033774494E-2</v>
          </cell>
          <cell r="J85">
            <v>2.414176267876508E-2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1.1369137275229846E-2</v>
          </cell>
          <cell r="I86">
            <v>5.7880007304622421E-4</v>
          </cell>
          <cell r="J86">
            <v>2.0179914274414212E-4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2.1448925667897072E-2</v>
          </cell>
          <cell r="I87">
            <v>1.038911179319438E-3</v>
          </cell>
          <cell r="J87">
            <v>3.2712415553882155E-4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3.6648677692815053</v>
          </cell>
          <cell r="I88">
            <v>4.7710854513017606</v>
          </cell>
          <cell r="J88">
            <v>5.3056939499512259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3.6648677692815044</v>
          </cell>
          <cell r="I89">
            <v>4.7710854513017606</v>
          </cell>
          <cell r="J89">
            <v>5.3056939499512241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3.6652349831261732</v>
          </cell>
          <cell r="I90">
            <v>4.7715627111249246</v>
          </cell>
          <cell r="J90">
            <v>5.3062247829847244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3.6652349831261732</v>
          </cell>
          <cell r="I91">
            <v>4.7715627111249246</v>
          </cell>
          <cell r="J91">
            <v>5.3062247829847244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47.810483664075399</v>
          </cell>
          <cell r="I92">
            <v>31.566693916634701</v>
          </cell>
          <cell r="J92">
            <v>55.940261025938497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75.749545966758802</v>
          </cell>
          <cell r="I93">
            <v>67.381705570424003</v>
          </cell>
          <cell r="J93">
            <v>73.80164261522259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441.92894362847107</v>
          </cell>
          <cell r="I94">
            <v>491.12168144414886</v>
          </cell>
          <cell r="J94">
            <v>518.47686177568062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2.7779882056822016</v>
          </cell>
          <cell r="I95">
            <v>3.0872163008939379</v>
          </cell>
          <cell r="J95">
            <v>3.2591723798539767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6.0290442514116132</v>
          </cell>
          <cell r="I96">
            <v>6.7001593648587763</v>
          </cell>
          <cell r="J96">
            <v>7.0733541852071067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0.159070217767804</v>
          </cell>
          <cell r="I97">
            <v>0.12994789094256801</v>
          </cell>
          <cell r="J97">
            <v>0.23033899775891101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0.275752045889613</v>
          </cell>
          <cell r="I98">
            <v>0.30608858518913901</v>
          </cell>
          <cell r="J98">
            <v>0.32342356808365702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H99">
            <v>9.3408758583804721E-6</v>
          </cell>
          <cell r="I99">
            <v>9.8879465718869387E-6</v>
          </cell>
          <cell r="J99">
            <v>8.8613563132167538E-6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H100">
            <v>4.7943073934667543E-5</v>
          </cell>
          <cell r="I100">
            <v>4.9890602046801408E-5</v>
          </cell>
          <cell r="J100">
            <v>4.0479484549712084E-5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1.9990586351305799E-7</v>
          </cell>
          <cell r="I101">
            <v>8.7910058222888498E-8</v>
          </cell>
          <cell r="J101">
            <v>1.9325827983804799E-7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2.11869131673064E-7</v>
          </cell>
          <cell r="I102">
            <v>2.1484656120607879E-7</v>
          </cell>
          <cell r="J102">
            <v>2.08685496074698E-7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5.0018055541685849E-3</v>
          </cell>
          <cell r="I103">
            <v>1.2385780913480814E-3</v>
          </cell>
          <cell r="J103">
            <v>1.0771843049028642E-3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5.0018055541685849E-3</v>
          </cell>
          <cell r="I104">
            <v>1.2385780913480814E-3</v>
          </cell>
          <cell r="J104">
            <v>1.0771843049028642E-3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5.0030031044035247E-3</v>
          </cell>
          <cell r="I105">
            <v>1.239199060705246E-3</v>
          </cell>
          <cell r="J105">
            <v>1.0774991587567482E-3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5.0030031044035247E-3</v>
          </cell>
          <cell r="I106">
            <v>1.239199060705246E-3</v>
          </cell>
          <cell r="J106">
            <v>1.0774991587567482E-3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7.0451001467434597E-3</v>
          </cell>
          <cell r="I107">
            <v>5.3396656183546196E-3</v>
          </cell>
          <cell r="J107">
            <v>4.62669172269337E-3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2.9536739915191703E-2</v>
          </cell>
          <cell r="I108">
            <v>2.0767460739268231E-2</v>
          </cell>
          <cell r="J108">
            <v>1.1470401729383061E-2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3.3099034046558701E-2</v>
          </cell>
          <cell r="I113">
            <v>3.3881000427284508E-2</v>
          </cell>
          <cell r="J113">
            <v>3.642358492612946E-2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1.9814996530068363</v>
          </cell>
          <cell r="I114">
            <v>2.0283126841633243</v>
          </cell>
          <cell r="J114">
            <v>2.1805265008902697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1.3422962990551301E-4</v>
          </cell>
          <cell r="I115">
            <v>7.2187151117984193E-5</v>
          </cell>
          <cell r="J115">
            <v>1.4957413784369999E-3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3.055618600025534E-3</v>
          </cell>
          <cell r="I116">
            <v>3.127805751143518E-3</v>
          </cell>
          <cell r="J116">
            <v>3.3625269464257895E-3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7.8902144477936993E-3</v>
          </cell>
          <cell r="I121">
            <v>4.768233181271086E-3</v>
          </cell>
          <cell r="J121">
            <v>1.7567834623097821E-3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8.1920359710230327E-5</v>
          </cell>
          <cell r="I122">
            <v>5.1666013653411453E-5</v>
          </cell>
          <cell r="J122">
            <v>2.119249924986395E-5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1.3989741928712238E-4</v>
          </cell>
          <cell r="I123">
            <v>8.4543141511898655E-5</v>
          </cell>
          <cell r="J123">
            <v>3.1148642948755042E-5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3.6435230744681199E-6</v>
          </cell>
          <cell r="I124">
            <v>2.39267665520854E-6</v>
          </cell>
          <cell r="J124">
            <v>1.1772817463945799E-6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1.181093396206656E-5</v>
          </cell>
          <cell r="I125">
            <v>7.4320304432994098E-6</v>
          </cell>
          <cell r="J125">
            <v>3.1243038398094602E-6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31.527472349953719</v>
          </cell>
          <cell r="I126">
            <v>32.008285904715933</v>
          </cell>
          <cell r="J126">
            <v>30.730132916268079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31.527472349953719</v>
          </cell>
          <cell r="I127">
            <v>32.008285904715933</v>
          </cell>
          <cell r="J127">
            <v>30.730132916268079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11.9816554814455</v>
          </cell>
          <cell r="I128">
            <v>8.1164493027415805</v>
          </cell>
          <cell r="J128">
            <v>18.322149539704299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22.108182592232808</v>
          </cell>
          <cell r="I129">
            <v>26.290254346165</v>
          </cell>
          <cell r="J129">
            <v>29.280705076432302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0.12315190219142229</v>
          </cell>
          <cell r="I130">
            <v>1.3169189781726508E-2</v>
          </cell>
          <cell r="J130">
            <v>4.5967362735975003E-3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1.2226753694964179E-3</v>
          </cell>
          <cell r="I131">
            <v>1.144719751347556E-4</v>
          </cell>
          <cell r="J131">
            <v>4.4165157452638386E-5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2.1835443650961369E-3</v>
          </cell>
          <cell r="I132">
            <v>2.3349627272564751E-4</v>
          </cell>
          <cell r="J132">
            <v>8.1502416198537297E-5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5.4807635225207996E-6</v>
          </cell>
          <cell r="I133">
            <v>3.03030679370346E-6</v>
          </cell>
          <cell r="J133">
            <v>1.4667856107241699E-6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1.097241860217743E-4</v>
          </cell>
          <cell r="I134">
            <v>9.9288657939082995E-6</v>
          </cell>
          <cell r="J134">
            <v>4.1524774372647103E-6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5.4340225013275206E-2</v>
          </cell>
          <cell r="I135">
            <v>3.3001751253692591E-2</v>
          </cell>
          <cell r="J135">
            <v>1.3242759630899641E-2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2.5362318745124948E-4</v>
          </cell>
          <cell r="I136">
            <v>1.5402971449584573E-4</v>
          </cell>
          <cell r="J136">
            <v>6.180818918984943E-5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7.413400411088011E-4</v>
          </cell>
          <cell r="I137">
            <v>4.5022853006401942E-4</v>
          </cell>
          <cell r="J137">
            <v>1.8066520642427879E-4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7.5544399231207201E-6</v>
          </cell>
          <cell r="I138">
            <v>4.5466306313698396E-6</v>
          </cell>
          <cell r="J138">
            <v>1.9710687402244499E-6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2.3255194655336599E-5</v>
          </cell>
          <cell r="I139">
            <v>1.39674481830612E-5</v>
          </cell>
          <cell r="J139">
            <v>5.5769464137219698E-6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0.27967242193584968</v>
          </cell>
          <cell r="I140">
            <v>0.1068524007719866</v>
          </cell>
          <cell r="J140">
            <v>2.4255428156001829E-2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2.3715111319979718E-3</v>
          </cell>
          <cell r="I141">
            <v>8.9018582398259726E-4</v>
          </cell>
          <cell r="J141">
            <v>2.2185922371094658E-4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4.9587308853874012E-3</v>
          </cell>
          <cell r="I142">
            <v>1.8945461129784894E-3</v>
          </cell>
          <cell r="J142">
            <v>4.3006078290783287E-4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2.4792207924594201E-5</v>
          </cell>
          <cell r="I143">
            <v>1.12330709659545E-5</v>
          </cell>
          <cell r="J143">
            <v>5.258064784123E-6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1.6513246830779363E-4</v>
          </cell>
          <cell r="I144">
            <v>6.2610653111173106E-5</v>
          </cell>
          <cell r="J144">
            <v>1.6357186182661701E-5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8.1526025313240069</v>
          </cell>
          <cell r="I145">
            <v>8.3704641035931324</v>
          </cell>
          <cell r="J145">
            <v>6.5267487071331747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6.8711223406514324E-2</v>
          </cell>
          <cell r="I146">
            <v>7.1388651412476231E-2</v>
          </cell>
          <cell r="J146">
            <v>6.5992168112761374E-2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0.14454969027170231</v>
          </cell>
          <cell r="I147">
            <v>0.14841248410626132</v>
          </cell>
          <cell r="J147">
            <v>0.1157224948073258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4.2981043219764399E-3</v>
          </cell>
          <cell r="I148">
            <v>1.5969664781795799E-3</v>
          </cell>
          <cell r="J148">
            <v>4.4538141898026401E-3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5.4186578666072984E-3</v>
          </cell>
          <cell r="I149">
            <v>5.6253839398432504E-3</v>
          </cell>
          <cell r="J149">
            <v>5.6817346068984698E-3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18.316156462372174</v>
          </cell>
          <cell r="I150">
            <v>9.0853941151283948</v>
          </cell>
          <cell r="J150">
            <v>8.15209719025509E-3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0.15127127112763883</v>
          </cell>
          <cell r="I151">
            <v>7.5055986935750732E-2</v>
          </cell>
          <cell r="J151">
            <v>8.1869114372285255E-5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0.24818640192916289</v>
          </cell>
          <cell r="I152">
            <v>0.12310832134320318</v>
          </cell>
          <cell r="J152">
            <v>1.1046202154817198E-4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H153">
            <v>2.0320669780654399E-5</v>
          </cell>
          <cell r="I153">
            <v>1.01433716327391E-5</v>
          </cell>
          <cell r="J153">
            <v>2.36865513028444E-6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2.2988459876856802E-2</v>
          </cell>
          <cell r="I154">
            <v>1.1405742204756399E-2</v>
          </cell>
          <cell r="J154">
            <v>1.22238496541913E-5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3.3377943963007015E-2</v>
          </cell>
          <cell r="I155">
            <v>3.4523476991223531E-2</v>
          </cell>
          <cell r="J155">
            <v>3.6192278140061748E-2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0.49261136197989641</v>
          </cell>
          <cell r="I156">
            <v>0.50951781331339152</v>
          </cell>
          <cell r="J156">
            <v>0.53414696386004867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3.9646385612637128E-2</v>
          </cell>
          <cell r="I157">
            <v>3.1970572960716516E-2</v>
          </cell>
          <cell r="J157">
            <v>1.114803944012001E-2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2.7569401034834078E-4</v>
          </cell>
          <cell r="I158">
            <v>2.4118045076765868E-4</v>
          </cell>
          <cell r="J158">
            <v>9.3151128858045697E-5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5.372138971902053E-4</v>
          </cell>
          <cell r="I159">
            <v>4.3320559567366495E-4</v>
          </cell>
          <cell r="J159">
            <v>1.5105744498807602E-4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H160">
            <v>1.49445931664748E-5</v>
          </cell>
          <cell r="I160">
            <v>6.8513148271735397E-6</v>
          </cell>
          <cell r="J160">
            <v>2.3980564060364601E-6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2.6439513629578599E-5</v>
          </cell>
          <cell r="I161">
            <v>2.3263906047713799E-5</v>
          </cell>
          <cell r="J161">
            <v>9.2420858563816107E-6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14.916425282705088</v>
          </cell>
          <cell r="I162">
            <v>9.7430016483130508</v>
          </cell>
          <cell r="J162">
            <v>1.4086576507900557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0.13331790416009406</v>
          </cell>
          <cell r="I163">
            <v>8.9762084516367455E-2</v>
          </cell>
          <cell r="J163">
            <v>1.4122902194134186E-2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0.20349829853622181</v>
          </cell>
          <cell r="I164">
            <v>0.13291953135488477</v>
          </cell>
          <cell r="J164">
            <v>1.9217703284993913E-2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H165">
            <v>4.3181185956436196E-3</v>
          </cell>
          <cell r="I165">
            <v>2.1047426597504502E-3</v>
          </cell>
          <cell r="J165">
            <v>4.2138624523110603E-6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2.0259838719792901E-2</v>
          </cell>
          <cell r="I166">
            <v>1.3640363246462801E-2</v>
          </cell>
          <cell r="J166">
            <v>2.1459238093569301E-3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3.6339455808226215E-2</v>
          </cell>
          <cell r="I167">
            <v>3.1285000135380325E-2</v>
          </cell>
          <cell r="J167">
            <v>1.232486441632211E-2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2.3346303824227349E-4</v>
          </cell>
          <cell r="I168">
            <v>2.2214246732443895E-4</v>
          </cell>
          <cell r="J168">
            <v>9.9749690119204564E-5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4.9240455024696637E-4</v>
          </cell>
          <cell r="I169">
            <v>4.2391599099431354E-4</v>
          </cell>
          <cell r="J169">
            <v>1.6700358287699359E-4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H170">
            <v>9.2254323250145606E-6</v>
          </cell>
          <cell r="I170">
            <v>6.3667705016248598E-6</v>
          </cell>
          <cell r="J170">
            <v>3.22746370225714E-6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1.80013090416308E-5</v>
          </cell>
          <cell r="I171">
            <v>1.6807031396012499E-5</v>
          </cell>
          <cell r="J171">
            <v>8.2772138163775999E-6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5.6767879875601682E-2</v>
          </cell>
          <cell r="I172">
            <v>7.0692246630398928E-2</v>
          </cell>
          <cell r="J172">
            <v>2.5888436404759272E-2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4.2884094659959314E-4</v>
          </cell>
          <cell r="I173">
            <v>5.693633901928878E-4</v>
          </cell>
          <cell r="J173">
            <v>2.229795626608805E-4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7.7445947988542525E-4</v>
          </cell>
          <cell r="I174">
            <v>9.6442355566710473E-4</v>
          </cell>
          <cell r="J174">
            <v>3.5318467127911708E-4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H175">
            <v>3.17656542199742E-5</v>
          </cell>
          <cell r="I175">
            <v>1.96660351434428E-5</v>
          </cell>
          <cell r="J175">
            <v>5.0289806423939198E-6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4.1490080497299497E-5</v>
          </cell>
          <cell r="I176">
            <v>4.9476935555715497E-5</v>
          </cell>
          <cell r="J176">
            <v>2.2167045108753999E-5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5.7726180320145337</v>
          </cell>
          <cell r="I177">
            <v>20.881264835442408</v>
          </cell>
          <cell r="J177">
            <v>32.14766002177069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4.058887478441172E-2</v>
          </cell>
          <cell r="I178">
            <v>0.15873791322102651</v>
          </cell>
          <cell r="J178">
            <v>0.29106505476866351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7.8219756531362178E-2</v>
          </cell>
          <cell r="I179">
            <v>0.28294396795992494</v>
          </cell>
          <cell r="J179">
            <v>0.43560514934648692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H180">
            <v>4.6413865927684298E-3</v>
          </cell>
          <cell r="I180">
            <v>1.43863892143685E-2</v>
          </cell>
          <cell r="J180">
            <v>2.8476063684754901E-2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4.55906332656387E-3</v>
          </cell>
          <cell r="I181">
            <v>1.77628534196442E-2</v>
          </cell>
          <cell r="J181">
            <v>3.2737250805621301E-2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5.64546426208965E-2</v>
          </cell>
          <cell r="I182">
            <v>9.1155465719892206</v>
          </cell>
          <cell r="J182">
            <v>20.157983431196637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3.9762286828343477E-4</v>
          </cell>
          <cell r="I183">
            <v>7.3011124239926312E-2</v>
          </cell>
          <cell r="J183">
            <v>0.18887941055690233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7.7018612033965118E-4</v>
          </cell>
          <cell r="I184">
            <v>0.12435943481567831</v>
          </cell>
          <cell r="J184">
            <v>0.2750065952414274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H185">
            <v>2.1766579101483799E-5</v>
          </cell>
          <cell r="I185">
            <v>5.2114136533426697E-3</v>
          </cell>
          <cell r="J185">
            <v>1.21240843970657E-2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2.9023947686206199E-5</v>
          </cell>
          <cell r="I186">
            <v>5.0213544278325303E-3</v>
          </cell>
          <cell r="J186">
            <v>1.2988357791159401E-2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0.50619794323354794</v>
          </cell>
          <cell r="I187">
            <v>0.26968996191191574</v>
          </cell>
          <cell r="J187">
            <v>5.0661044229177428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1.2812194119287718E-3</v>
          </cell>
          <cell r="I188">
            <v>7.2163475796363128E-4</v>
          </cell>
          <cell r="J188">
            <v>1.5524353939566995E-2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6.9058382432953353E-3</v>
          </cell>
          <cell r="I189">
            <v>3.6792627818815244E-3</v>
          </cell>
          <cell r="J189">
            <v>6.9114657884280215E-2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5.0435267782986202E-6</v>
          </cell>
          <cell r="I190">
            <v>6.9280350635975896E-6</v>
          </cell>
          <cell r="J190">
            <v>3.3308749512361401E-4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2.8095958919311199E-5</v>
          </cell>
          <cell r="I191">
            <v>1.5853972475499347E-5</v>
          </cell>
          <cell r="J191">
            <v>3.3744702299373598E-4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1.7981900602054561E-2</v>
          </cell>
          <cell r="I192">
            <v>2.133215249277164E-2</v>
          </cell>
          <cell r="J192">
            <v>1.352159776171627E-2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1.1660718567188255E-4</v>
          </cell>
          <cell r="I193">
            <v>1.5220864089451845E-4</v>
          </cell>
          <cell r="J193">
            <v>1.1020443520298453E-4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2.4531924422993941E-4</v>
          </cell>
          <cell r="I194">
            <v>2.91025272752683E-4</v>
          </cell>
          <cell r="J194">
            <v>1.8446927369326435E-4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H195">
            <v>6.2700526222810699E-6</v>
          </cell>
          <cell r="I195">
            <v>6.7341378452886701E-6</v>
          </cell>
          <cell r="J195">
            <v>5.4952175753604399E-6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1.0787921476440699E-5</v>
          </cell>
          <cell r="I196">
            <v>1.32347623098849E-5</v>
          </cell>
          <cell r="J196">
            <v>9.6606756985561392E-6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15.183382784008927</v>
          </cell>
          <cell r="I197">
            <v>26.963264828184151</v>
          </cell>
          <cell r="J197">
            <v>26.122647552571813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2.8869854908499307E-2</v>
          </cell>
          <cell r="I198">
            <v>5.2449551896338334E-2</v>
          </cell>
          <cell r="J198">
            <v>5.5488204403381015E-2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0.2071402835471888</v>
          </cell>
          <cell r="I199">
            <v>0.36784808769691935</v>
          </cell>
          <cell r="J199">
            <v>0.35637991204054265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6.2562831225954595E-4</v>
          </cell>
          <cell r="I200">
            <v>5.1385460931169995E-4</v>
          </cell>
          <cell r="J200">
            <v>8.3828047737061803E-4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6.2739304177071597E-4</v>
          </cell>
          <cell r="I201">
            <v>1.1397533344489001E-3</v>
          </cell>
          <cell r="J201">
            <v>1.20577194158307E-3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3765.3678339298499</v>
          </cell>
          <cell r="I205">
            <v>3685.7574290648599</v>
          </cell>
          <cell r="J205">
            <v>3521.53747080321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50.614346437874161</v>
          </cell>
          <cell r="I206">
            <v>49.544217624538248</v>
          </cell>
          <cell r="J206">
            <v>47.336761082160287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51.369274678442743</v>
          </cell>
          <cell r="I207">
            <v>50.283184571143963</v>
          </cell>
          <cell r="J207">
            <v>48.042803148747794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5.0090307098004816</v>
          </cell>
          <cell r="I208">
            <v>9.0742884759262417</v>
          </cell>
          <cell r="J208">
            <v>7.9948054268830901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6.4066930077247121E-3</v>
          </cell>
          <cell r="I209">
            <v>1.1885196663973998E-2</v>
          </cell>
          <cell r="J209">
            <v>1.1661043961513299E-2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6.8336026054576796E-2</v>
          </cell>
          <cell r="I210">
            <v>0.12379656856652445</v>
          </cell>
          <cell r="J210">
            <v>0.10906965111709534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1.3868586482048201E-4</v>
          </cell>
          <cell r="I211">
            <v>1.1959162084424099E-4</v>
          </cell>
          <cell r="J211">
            <v>2.12438505826159E-4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1.3923898165134799E-4</v>
          </cell>
          <cell r="I212">
            <v>2.5827748566472302E-4</v>
          </cell>
          <cell r="J212">
            <v>2.5340117689790501E-4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7.7692799084591643E-3</v>
          </cell>
          <cell r="I213">
            <v>6.2205753776514508E-2</v>
          </cell>
          <cell r="J213">
            <v>0.83429446263488904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7.7692799084591625E-3</v>
          </cell>
          <cell r="I214">
            <v>6.2205753776514501E-2</v>
          </cell>
          <cell r="J214">
            <v>0.83429446263488904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7.7744278915392534E-3</v>
          </cell>
          <cell r="I215">
            <v>6.2215357146953344E-2</v>
          </cell>
          <cell r="J215">
            <v>0.83438092574048217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7.7744278915392534E-3</v>
          </cell>
          <cell r="I216">
            <v>6.2215357146953344E-2</v>
          </cell>
          <cell r="J216">
            <v>0.83438092574048217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4.24698942827676E-3</v>
          </cell>
          <cell r="I217">
            <v>0.50723455932169503</v>
          </cell>
          <cell r="J217">
            <v>19.708448612321298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2.412344018008139E-2</v>
          </cell>
          <cell r="I218">
            <v>0.49617449500783295</v>
          </cell>
          <cell r="J218">
            <v>17.077856672532057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4.69628607864961E-5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4.0554286108289402E-8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6.4069387157566303E-7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1.2468948454782399E-8</v>
          </cell>
          <cell r="I222">
            <v>1.1196671653046E-8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1.2468948454782399E-8</v>
          </cell>
          <cell r="I223">
            <v>1.9712792743465801E-8</v>
          </cell>
          <cell r="J223">
            <v>1.96488863975447E-9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1.17621219881628E-5</v>
          </cell>
          <cell r="I228">
            <v>6.0967814029518997E-6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9.5767084401210401E-4</v>
          </cell>
          <cell r="I229">
            <v>4.9639935700362796E-4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1.2976569702061072E-5</v>
          </cell>
          <cell r="I230">
            <v>6.726278550184664E-6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1.7074555734863501E-6</v>
          </cell>
          <cell r="I231">
            <v>1.24654747993537E-6</v>
          </cell>
          <cell r="J231">
            <v>2.46173892134389E-7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1.0937951663070322E-5</v>
          </cell>
          <cell r="I232">
            <v>5.3668478672275199E-6</v>
          </cell>
          <cell r="J232">
            <v>5.1798645276965007E-7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10.944487568106831</v>
          </cell>
          <cell r="I233">
            <v>11.974518258781043</v>
          </cell>
          <cell r="J233">
            <v>10.125655819303965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10.944487568106831</v>
          </cell>
          <cell r="I234">
            <v>11.974518258781043</v>
          </cell>
          <cell r="J234">
            <v>10.125655819303963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10.945586056286716</v>
          </cell>
          <cell r="I235">
            <v>11.975719361838625</v>
          </cell>
          <cell r="J235">
            <v>10.126671167120262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10.945586056286716</v>
          </cell>
          <cell r="I236">
            <v>11.975719361838625</v>
          </cell>
          <cell r="J236">
            <v>10.126671167120262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130.11494098647799</v>
          </cell>
          <cell r="I237">
            <v>120.827821224568</v>
          </cell>
          <cell r="J237">
            <v>154.957454244323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168.97539907045609</v>
          </cell>
          <cell r="I238">
            <v>184.66938630994957</v>
          </cell>
          <cell r="J238">
            <v>171.35238549331541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66.342120453305569</v>
          </cell>
          <cell r="I239">
            <v>69.50801978265801</v>
          </cell>
          <cell r="J239">
            <v>68.917200111727624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1.8202933458367734</v>
          </cell>
          <cell r="I240">
            <v>1.945983451538835</v>
          </cell>
          <cell r="J240">
            <v>2.0172764370690359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0.89894472158950745</v>
          </cell>
          <cell r="I241">
            <v>0.94184308648588111</v>
          </cell>
          <cell r="J241">
            <v>0.93383739988790793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0.40827438404205801</v>
          </cell>
          <cell r="I242">
            <v>0.33184658026330199</v>
          </cell>
          <cell r="J242">
            <v>0.60608682843247697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0.70425749432210505</v>
          </cell>
          <cell r="I243">
            <v>0.78205602326223334</v>
          </cell>
          <cell r="J243">
            <v>0.84415712805992082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16.0620914369016</v>
          </cell>
          <cell r="I244">
            <v>16.062088173161101</v>
          </cell>
          <cell r="J244">
            <v>16.0621336216544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1191.32581605875</v>
          </cell>
          <cell r="I245">
            <v>1191.3255739870201</v>
          </cell>
          <cell r="J245">
            <v>1191.3289449031599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16.252739646094799</v>
          </cell>
          <cell r="I246">
            <v>16.252736343615418</v>
          </cell>
          <cell r="J246">
            <v>16.252782331557466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2.2120887045247501E-6</v>
          </cell>
          <cell r="I247">
            <v>10.4415783803856</v>
          </cell>
          <cell r="J247">
            <v>5.6205488259657299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16.062084388419105</v>
          </cell>
          <cell r="I248">
            <v>16.062083762310781</v>
          </cell>
          <cell r="J248">
            <v>16.062127833397327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3.2821884121528839</v>
          </cell>
          <cell r="I249">
            <v>3.2753699305763111</v>
          </cell>
          <cell r="J249">
            <v>2.9547140071543159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3.2821884121528835</v>
          </cell>
          <cell r="I250">
            <v>3.2753699305763111</v>
          </cell>
          <cell r="J250">
            <v>2.9547140071543159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3.2825205351078357</v>
          </cell>
          <cell r="I251">
            <v>3.2757010412946168</v>
          </cell>
          <cell r="J251">
            <v>2.9550121877780295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3.2825205351078357</v>
          </cell>
          <cell r="I252">
            <v>3.2757010412946168</v>
          </cell>
          <cell r="J252">
            <v>2.9550121877780295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45.9014235780813</v>
          </cell>
          <cell r="I253">
            <v>8.0992641625135704</v>
          </cell>
          <cell r="J253">
            <v>34.253625561063302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48.255153750369281</v>
          </cell>
          <cell r="I254">
            <v>48.155524756871458</v>
          </cell>
          <cell r="J254">
            <v>44.659399937670827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0.70058998808082495</v>
          </cell>
          <cell r="I255">
            <v>8.3227216088389913E-3</v>
          </cell>
          <cell r="J255">
            <v>4.8750258207278796E-3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1.0521980577610958E-2</v>
          </cell>
          <cell r="I256">
            <v>1.3332887336002676E-4</v>
          </cell>
          <cell r="J256">
            <v>8.0346903753758522E-5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9.4930892693878659E-3</v>
          </cell>
          <cell r="I257">
            <v>1.1277400553982359E-4</v>
          </cell>
          <cell r="J257">
            <v>6.6057260443467094E-5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2.4625402147833801E-5</v>
          </cell>
          <cell r="I258">
            <v>1.8525854836910601E-5</v>
          </cell>
          <cell r="J258">
            <v>1.16867379868999E-5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5.0370922830596512E-3</v>
          </cell>
          <cell r="I259">
            <v>5.3446618373942021E-5</v>
          </cell>
          <cell r="J259">
            <v>3.2196879968703388E-5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13.617768818922034</v>
          </cell>
          <cell r="I260">
            <v>11.919762952548718</v>
          </cell>
          <cell r="J260">
            <v>11.504970025517668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13.617768818922034</v>
          </cell>
          <cell r="I261">
            <v>11.919762952548714</v>
          </cell>
          <cell r="J261">
            <v>11.504970025517665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13.619134589907732</v>
          </cell>
          <cell r="I262">
            <v>11.920958181673251</v>
          </cell>
          <cell r="J262">
            <v>11.506123321148594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13.619134589907732</v>
          </cell>
          <cell r="I263">
            <v>11.920958181673251</v>
          </cell>
          <cell r="J263">
            <v>11.506123321148594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92.180301473657295</v>
          </cell>
          <cell r="I264">
            <v>63.877250571315898</v>
          </cell>
          <cell r="J264">
            <v>198.12269836693699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162.2010864081339</v>
          </cell>
          <cell r="I265">
            <v>137.12432604505699</v>
          </cell>
          <cell r="J265">
            <v>209.86587114502589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13.844480067580132</v>
          </cell>
          <cell r="I266">
            <v>3.3511344392292961</v>
          </cell>
          <cell r="J266">
            <v>4.5896189576242422E-3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0.13698541369796011</v>
          </cell>
          <cell r="I267">
            <v>3.3201872124157657E-2</v>
          </cell>
          <cell r="J267">
            <v>4.9461521055768993E-5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0.18759458086151959</v>
          </cell>
          <cell r="I268">
            <v>4.5408325734814237E-2</v>
          </cell>
          <cell r="J268">
            <v>6.2189958775396299E-5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8.1573403595171494E-6</v>
          </cell>
          <cell r="I269">
            <v>6.3164299084764703E-6</v>
          </cell>
          <cell r="J269">
            <v>5.0029493405612303E-6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6.5964270830208005E-2</v>
          </cell>
          <cell r="I270">
            <v>1.5970932243516853E-2</v>
          </cell>
          <cell r="J270">
            <v>2.0087117183926705E-5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9.2679213719847251</v>
          </cell>
          <cell r="I275">
            <v>8.3933387691096257</v>
          </cell>
          <cell r="J275">
            <v>0.50203165231882296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8.4946244809985957E-2</v>
          </cell>
          <cell r="I276">
            <v>7.6938181795479788E-2</v>
          </cell>
          <cell r="J276">
            <v>4.6131249839479879E-3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0.12558159040629749</v>
          </cell>
          <cell r="I277">
            <v>0.11373087763021203</v>
          </cell>
          <cell r="J277">
            <v>6.8025969148891906E-3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3.86393638739862E-6</v>
          </cell>
          <cell r="I278">
            <v>3.2811597314604901E-6</v>
          </cell>
          <cell r="J278">
            <v>2.5358715043188699E-6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4.0891716777038796E-2</v>
          </cell>
          <cell r="I279">
            <v>3.7041120514815312E-2</v>
          </cell>
          <cell r="J279">
            <v>2.2133086156510199E-3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5.7981697639954065E-5</v>
          </cell>
          <cell r="I284">
            <v>6.9326792552675283E-5</v>
          </cell>
          <cell r="J284">
            <v>6.3979824157628203E-5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3.1091938076847508E-5</v>
          </cell>
          <cell r="I285">
            <v>3.631341266508555E-5</v>
          </cell>
          <cell r="J285">
            <v>3.1354074463760046E-5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2.7551241871571963E-3</v>
          </cell>
          <cell r="I286">
            <v>2.985276821092348E-4</v>
          </cell>
          <cell r="J286">
            <v>2.3934633865406693E-4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1.7550874324351044E-3</v>
          </cell>
          <cell r="I287">
            <v>1.8804183535568592E-4</v>
          </cell>
          <cell r="J287">
            <v>1.3889377654722104E-4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6.1184222074406691E-5</v>
          </cell>
          <cell r="I288">
            <v>6.9367361045172141E-5</v>
          </cell>
          <cell r="J288">
            <v>6.2223298485184381E-5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3.2808629807470311E-5</v>
          </cell>
          <cell r="I289">
            <v>3.6334685819687697E-5</v>
          </cell>
          <cell r="J289">
            <v>3.0501831856602368E-5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4.0928719476428004E-2</v>
          </cell>
          <cell r="I290">
            <v>4.2119135360366218E-2</v>
          </cell>
          <cell r="J290">
            <v>4.4155096622090266E-2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0.81049220903668817</v>
          </cell>
          <cell r="I291">
            <v>0.83406545569057244</v>
          </cell>
          <cell r="J291">
            <v>0.87438264033834123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2.1243906327630402</v>
          </cell>
          <cell r="I292">
            <v>2.774209475765165</v>
          </cell>
          <cell r="J292">
            <v>3.4208667324084145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1.4446021905744859</v>
          </cell>
          <cell r="I293">
            <v>1.8014216528361229</v>
          </cell>
          <cell r="J293">
            <v>2.0155506697555943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2.4224457533463821E-4</v>
          </cell>
          <cell r="I294">
            <v>3.3040594791714688E-4</v>
          </cell>
          <cell r="J294">
            <v>2.2931027904502294E-4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1.5693607308917503E-4</v>
          </cell>
          <cell r="I295">
            <v>2.0798753221685509E-4</v>
          </cell>
          <cell r="J295">
            <v>1.3333558331005618E-4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5.9253603603798225E-3</v>
          </cell>
          <cell r="I300">
            <v>4.7643440956709739E-4</v>
          </cell>
          <cell r="J300">
            <v>3.4137934125802547E-4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4.2387662091281563E-3</v>
          </cell>
          <cell r="I301">
            <v>3.3634908119403175E-4</v>
          </cell>
          <cell r="J301">
            <v>2.228687523501843E-4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3.2602188829570733</v>
          </cell>
          <cell r="I302">
            <v>4.5639529034475412</v>
          </cell>
          <cell r="J302">
            <v>5.5083660710633353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2.2169573714047557</v>
          </cell>
          <cell r="I303">
            <v>2.9635580833712432</v>
          </cell>
          <cell r="J303">
            <v>3.2454642529225555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8.5201451197719361E-4</v>
          </cell>
          <cell r="I304">
            <v>5.2749973590238456E-4</v>
          </cell>
          <cell r="J304">
            <v>3.3862339219785034E-4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6.1530734565290977E-4</v>
          </cell>
          <cell r="I305">
            <v>3.7206130198837319E-4</v>
          </cell>
          <cell r="J305">
            <v>2.211095523510477E-4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1.9227624094555693</v>
          </cell>
          <cell r="I306">
            <v>2.7350660282944959</v>
          </cell>
          <cell r="J306">
            <v>1.970026363377285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1.0928958606580327E-2</v>
          </cell>
          <cell r="I307">
            <v>1.5546082689414712E-2</v>
          </cell>
          <cell r="J307">
            <v>1.1197606357053035E-2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3.4091532082545603E-2</v>
          </cell>
          <cell r="I308">
            <v>4.8494078515859781E-2</v>
          </cell>
          <cell r="J308">
            <v>3.4929545449951853E-2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1.08472383183776E-3</v>
          </cell>
          <cell r="I309">
            <v>1.76950556818148E-6</v>
          </cell>
          <cell r="J309">
            <v>8.9545736833953195E-4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1.08672205257739E-3</v>
          </cell>
          <cell r="I310">
            <v>1.0867215184337301E-3</v>
          </cell>
          <cell r="J310">
            <v>1.0867014907793701E-3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1.7631000223968738</v>
          </cell>
          <cell r="I311">
            <v>1.9237329325620152</v>
          </cell>
          <cell r="J311">
            <v>2.2531368281074697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2.587628141441932</v>
          </cell>
          <cell r="I312">
            <v>2.8233823434184946</v>
          </cell>
          <cell r="J312">
            <v>3.3068346598986729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8.4911804306220903E-2</v>
          </cell>
          <cell r="I313">
            <v>6.8775331644541707E-2</v>
          </cell>
          <cell r="J313">
            <v>0.141649165812056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0.13541524450776499</v>
          </cell>
          <cell r="I314">
            <v>0.16163949911823017</v>
          </cell>
          <cell r="J314">
            <v>0.19104141519715101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3.7164281543148291E-2</v>
          </cell>
          <cell r="I315">
            <v>4.033579358138082E-2</v>
          </cell>
          <cell r="J315">
            <v>4.7469529241740568E-2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7.8896007927377221E-2</v>
          </cell>
          <cell r="I316">
            <v>8.5293608926239273E-2</v>
          </cell>
          <cell r="J316">
            <v>8.9625967289437683E-2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8.0658436195619402E-4</v>
          </cell>
          <cell r="I317">
            <v>6.9930171500253794E-5</v>
          </cell>
          <cell r="J317">
            <v>8.5499726703196796E-4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8.0792941934120421E-4</v>
          </cell>
          <cell r="I318">
            <v>8.7671915754094652E-4</v>
          </cell>
          <cell r="J318">
            <v>1.0316122321258924E-3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2.7284982742312142E-4</v>
          </cell>
          <cell r="I319">
            <v>3.7075901878525538E-4</v>
          </cell>
          <cell r="J319">
            <v>4.2146194358691491E-4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8.0684120320564153E-4</v>
          </cell>
          <cell r="I320">
            <v>1.0685119567327424E-3</v>
          </cell>
          <cell r="J320">
            <v>1.1055870386749019E-3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5.0897253548798699E-6</v>
          </cell>
          <cell r="I321">
            <v>2.8999811767853898E-6</v>
          </cell>
          <cell r="J321">
            <v>6.8402455974827303E-6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5.9990162632784899E-6</v>
          </cell>
          <cell r="I322">
            <v>8.1255622674345696E-6</v>
          </cell>
          <cell r="J322">
            <v>9.1877904602619298E-6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3.5086791290129452E-5</v>
          </cell>
          <cell r="I323">
            <v>5.9885482718128917E-5</v>
          </cell>
          <cell r="J323">
            <v>4.283705233142001E-5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1.5566661359339397E-4</v>
          </cell>
          <cell r="I324">
            <v>2.5659657461698593E-4</v>
          </cell>
          <cell r="J324">
            <v>1.6726686301139386E-4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6.3782626252829798E-7</v>
          </cell>
          <cell r="I325">
            <v>6.8547796390416505E-7</v>
          </cell>
          <cell r="J325">
            <v>7.08941149395131E-7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7.9004968361164998E-7</v>
          </cell>
          <cell r="I326">
            <v>1.3233042264324601E-6</v>
          </cell>
          <cell r="J326">
            <v>9.4373191620735897E-7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1.5954475026849074E-6</v>
          </cell>
          <cell r="I327">
            <v>2.8204716537578454E-6</v>
          </cell>
          <cell r="J327">
            <v>5.0955274834738099E-7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1.0493858473628139E-5</v>
          </cell>
          <cell r="I328">
            <v>1.7934284572128131E-5</v>
          </cell>
          <cell r="J328">
            <v>2.9038291546486702E-6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6.2462267854051101E-8</v>
          </cell>
          <cell r="I329">
            <v>7.0058617307108794E-8</v>
          </cell>
          <cell r="J329">
            <v>2.8112375159032799E-8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7.2684812264782604E-8</v>
          </cell>
          <cell r="I330">
            <v>1.12719491121477E-7</v>
          </cell>
          <cell r="J330">
            <v>4.0406866372963803E-8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3.5941041081902188E-3</v>
          </cell>
          <cell r="I331">
            <v>4.517452021977731E-2</v>
          </cell>
          <cell r="J331">
            <v>1.6480819408617167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1.9740408953798755E-3</v>
          </cell>
          <cell r="I332">
            <v>2.2687296030373644E-2</v>
          </cell>
          <cell r="J332">
            <v>0.74969263561702337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5.7173654748529899E-5</v>
          </cell>
          <cell r="I333">
            <v>7.0228601040506497E-3</v>
          </cell>
          <cell r="J333">
            <v>0.28929295241563902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5.4384050782803014E-4</v>
          </cell>
          <cell r="I334">
            <v>6.8640237896699235E-3</v>
          </cell>
          <cell r="J334">
            <v>0.25046787829495099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14.461072841818</v>
          </cell>
          <cell r="I335">
            <v>15.294506367765701</v>
          </cell>
          <cell r="J335">
            <v>12.130810205831001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0.25862474734364971</v>
          </cell>
          <cell r="I336">
            <v>0.27037901630072142</v>
          </cell>
          <cell r="J336">
            <v>0.21577767385881172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0.25640200074145386</v>
          </cell>
          <cell r="I337">
            <v>0.27117919091783121</v>
          </cell>
          <cell r="J337">
            <v>0.21508528733742957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3.0122169792715335E-3</v>
          </cell>
          <cell r="I338">
            <v>2.5841323299749516E-5</v>
          </cell>
          <cell r="J338">
            <v>1.5898321075450772E-5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3.702112202893553E-5</v>
          </cell>
          <cell r="I339">
            <v>3.8062816383526484E-5</v>
          </cell>
          <cell r="J339">
            <v>1.3665785689677382E-3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2.6443431293068102E-8</v>
          </cell>
          <cell r="I340">
            <v>2.9105993340922801E-8</v>
          </cell>
          <cell r="J340">
            <v>5.7029921000067901E-8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0.95961779138856318</v>
          </cell>
          <cell r="I341">
            <v>0.95961782049455646</v>
          </cell>
          <cell r="J341">
            <v>0.48125353387842146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16.632962250272769</v>
          </cell>
          <cell r="I342">
            <v>18.74785923516054</v>
          </cell>
          <cell r="J342">
            <v>17.23715576123519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10.941505150775933</v>
          </cell>
          <cell r="I343">
            <v>11.967794319981083</v>
          </cell>
          <cell r="J343">
            <v>10.082306490392662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0.98472631692339097</v>
          </cell>
          <cell r="I344">
            <v>0.94175834069425401</v>
          </cell>
          <cell r="J344">
            <v>1.28421916731762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1.4278711698337518</v>
          </cell>
          <cell r="I345">
            <v>1.9710181133561759</v>
          </cell>
          <cell r="J345">
            <v>1.8181099522264901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4.6039612055373711</v>
          </cell>
          <cell r="I349">
            <v>4.6352447582778158</v>
          </cell>
          <cell r="J349">
            <v>4.5451238013306234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3.2791652479726063</v>
          </cell>
          <cell r="I350">
            <v>3.2684099978648247</v>
          </cell>
          <cell r="J350">
            <v>2.9008541877572016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0.301129267578851</v>
          </cell>
          <cell r="I351">
            <v>5.4693588284243602E-2</v>
          </cell>
          <cell r="J351">
            <v>0.24568102447266099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0.31655925282179481</v>
          </cell>
          <cell r="I352">
            <v>0.31870807242056887</v>
          </cell>
          <cell r="J352">
            <v>0.31251212415180402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17.992468253013083</v>
          </cell>
          <cell r="I353">
            <v>16.223795788564878</v>
          </cell>
          <cell r="J353">
            <v>17.564152419147323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13.614800400043926</v>
          </cell>
          <cell r="I354">
            <v>11.913060641106535</v>
          </cell>
          <cell r="J354">
            <v>11.463299881136363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0.61644741817144599</v>
          </cell>
          <cell r="I355">
            <v>0.43868291268283599</v>
          </cell>
          <cell r="J355">
            <v>1.4378399624998499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1.4167466399312363</v>
          </cell>
          <cell r="I356">
            <v>1.2774737059473091</v>
          </cell>
          <cell r="J356">
            <v>1.6028793204816401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H357">
            <v>1.1128233524344765E-2</v>
          </cell>
          <cell r="I357">
            <v>6.6137559693364191E-3</v>
          </cell>
          <cell r="J357">
            <v>5.4438857321376429E-3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H358">
            <v>2.8190011007442366E-5</v>
          </cell>
          <cell r="I358">
            <v>1.7334149050502454E-5</v>
          </cell>
          <cell r="J358">
            <v>1.5772416832983322E-5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H359">
            <v>1.9730910504157383E-4</v>
          </cell>
          <cell r="I359">
            <v>1.1726517676128406E-4</v>
          </cell>
          <cell r="J359">
            <v>9.6522796669107144E-5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H360">
            <v>5.0244895038417799E-7</v>
          </cell>
          <cell r="I360">
            <v>1.51396108138051E-7</v>
          </cell>
          <cell r="J360">
            <v>2.7415222390430701E-7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6.7365501932562953E-7</v>
          </cell>
          <cell r="I361">
            <v>4.2396221643235302E-7</v>
          </cell>
          <cell r="J361">
            <v>3.9653978257351349E-7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H362">
            <v>1.9721920415757962E-6</v>
          </cell>
          <cell r="I362">
            <v>1.9259101760203433E-6</v>
          </cell>
          <cell r="J362">
            <v>1.6805828000131145E-6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H363">
            <v>3.6878187577579694E-6</v>
          </cell>
          <cell r="I363">
            <v>3.4028650820944669E-6</v>
          </cell>
          <cell r="J363">
            <v>2.8063845142076259E-6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8.9679572902397405E-8</v>
          </cell>
          <cell r="I364">
            <v>1.01148461887295E-7</v>
          </cell>
          <cell r="J364">
            <v>1.22959654390722E-7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2.010320551367138E-7</v>
          </cell>
          <cell r="I365">
            <v>1.8940229620753012E-7</v>
          </cell>
          <cell r="J365">
            <v>1.8942388905490799E-7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H366">
            <v>1.9529175842668181E-2</v>
          </cell>
          <cell r="I366">
            <v>1.6284540221370124E-2</v>
          </cell>
          <cell r="J366">
            <v>1.199176470628294E-2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H367">
            <v>3.4078241617524648E-5</v>
          </cell>
          <cell r="I367">
            <v>2.9733423511962846E-5</v>
          </cell>
          <cell r="J367">
            <v>2.4084850348316767E-5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H368">
            <v>3.4626198302603091E-4</v>
          </cell>
          <cell r="I368">
            <v>2.8873298264840545E-4</v>
          </cell>
          <cell r="J368">
            <v>2.1261994160076136E-4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H369">
            <v>4.7681092290974197E-7</v>
          </cell>
          <cell r="I369">
            <v>1.7257831150237999E-7</v>
          </cell>
          <cell r="J369">
            <v>3.85941130715309E-7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7.84060494095675E-7</v>
          </cell>
          <cell r="I370">
            <v>6.7679729515961495E-7</v>
          </cell>
          <cell r="J370">
            <v>5.5616496551453899E-7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1.5308172206710278</v>
          </cell>
          <cell r="I371">
            <v>16.268279553945352</v>
          </cell>
          <cell r="J371">
            <v>7.6749754063284742E-2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3.0702184682388006E-3</v>
          </cell>
          <cell r="I372">
            <v>3.6062687904539224E-2</v>
          </cell>
          <cell r="J372">
            <v>1.7111915258492637E-4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2.0884273133301861E-2</v>
          </cell>
          <cell r="I373">
            <v>0.22194105803472453</v>
          </cell>
          <cell r="J373">
            <v>1.0470634933599553E-3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3.2232348383103599E-6</v>
          </cell>
          <cell r="I374">
            <v>7.2124768338461501E-4</v>
          </cell>
          <cell r="J374">
            <v>4.7820604080480902E-7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8.1094726734589912E-5</v>
          </cell>
          <cell r="I375">
            <v>7.3802218876034195E-4</v>
          </cell>
          <cell r="J375">
            <v>4.1865380094459575E-6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H376">
            <v>0.21937499058224746</v>
          </cell>
          <cell r="I376">
            <v>0.22180872404228388</v>
          </cell>
          <cell r="J376">
            <v>0.18209166825105902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H377">
            <v>2.6256260558438378E-4</v>
          </cell>
          <cell r="I377">
            <v>2.6639343282970418E-4</v>
          </cell>
          <cell r="J377">
            <v>2.5044828479952707E-4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H378">
            <v>3.8896274925930355E-3</v>
          </cell>
          <cell r="I378">
            <v>3.9327787950759596E-3</v>
          </cell>
          <cell r="J378">
            <v>3.2285756782102705E-3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H379">
            <v>5.5511921939572203E-6</v>
          </cell>
          <cell r="I379">
            <v>2.4894970917461099E-7</v>
          </cell>
          <cell r="J379">
            <v>5.3738974946861398E-6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H380">
            <v>5.7246293603460401E-6</v>
          </cell>
          <cell r="I380">
            <v>5.8001419031318303E-6</v>
          </cell>
          <cell r="J380">
            <v>5.4591680594492701E-6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H381">
            <v>15.923565412607763</v>
          </cell>
          <cell r="I381">
            <v>2.8696572274448924</v>
          </cell>
          <cell r="J381">
            <v>2.8946047081040011E-2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H382">
            <v>2.2349944620328164E-2</v>
          </cell>
          <cell r="I382">
            <v>4.0359290622608204E-3</v>
          </cell>
          <cell r="J382">
            <v>4.528067768453328E-5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H383">
            <v>0.21723827302329871</v>
          </cell>
          <cell r="I383">
            <v>3.9149484685469159E-2</v>
          </cell>
          <cell r="J383">
            <v>3.9489832307012276E-4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H384">
            <v>6.9117262680083795E-7</v>
          </cell>
          <cell r="I384">
            <v>1.1806378852311901E-6</v>
          </cell>
          <cell r="J384">
            <v>1.8023052180176301E-7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4.2161585290128158E-4</v>
          </cell>
          <cell r="I385">
            <v>7.6186817908196255E-5</v>
          </cell>
          <cell r="J385">
            <v>8.9361960853337102E-7</v>
          </cell>
        </row>
        <row r="386">
          <cell r="A386" t="str">
            <v>T_B_u-ICEDSL-S3</v>
          </cell>
          <cell r="B386" t="str">
            <v>VAR_fout</v>
          </cell>
          <cell r="C386" t="str">
            <v>CO2_T</v>
          </cell>
          <cell r="H386">
            <v>91.701448743958593</v>
          </cell>
          <cell r="I386">
            <v>8.6445888787913996E-2</v>
          </cell>
          <cell r="J386">
            <v>2.2546702558139401E-2</v>
          </cell>
        </row>
        <row r="387">
          <cell r="A387" t="str">
            <v>T_B_u-ICEDSL-S3</v>
          </cell>
          <cell r="B387" t="str">
            <v>VAR_fout</v>
          </cell>
          <cell r="C387" t="str">
            <v>TPBSu</v>
          </cell>
          <cell r="H387">
            <v>8.5292394084546808E-2</v>
          </cell>
          <cell r="I387">
            <v>8.6589712974958349E-5</v>
          </cell>
          <cell r="J387">
            <v>2.3861748732810524E-5</v>
          </cell>
        </row>
        <row r="388">
          <cell r="A388" t="str">
            <v>T_B_u-ICEDSL-S3</v>
          </cell>
          <cell r="B388" t="str">
            <v>VAR_fin</v>
          </cell>
          <cell r="C388" t="str">
            <v>TDSL</v>
          </cell>
          <cell r="H388">
            <v>1.2510429569434995</v>
          </cell>
          <cell r="I388">
            <v>1.1793436396714042E-3</v>
          </cell>
          <cell r="J388">
            <v>3.0759485072495842E-4</v>
          </cell>
        </row>
        <row r="389">
          <cell r="A389" t="str">
            <v>T_B_u-ICEDSL-S3</v>
          </cell>
          <cell r="B389" t="str">
            <v>VAR_ncap</v>
          </cell>
          <cell r="C389" t="str">
            <v>-</v>
          </cell>
          <cell r="H389">
            <v>8.0447002655425695E-7</v>
          </cell>
          <cell r="I389">
            <v>8.4399031303714102E-7</v>
          </cell>
          <cell r="J389">
            <v>1.69538071898829E-7</v>
          </cell>
        </row>
        <row r="390">
          <cell r="A390" t="str">
            <v>T_B_u-ICEDSL-S3</v>
          </cell>
          <cell r="B390" t="str">
            <v>VAR_cap</v>
          </cell>
          <cell r="C390" t="str">
            <v>-</v>
          </cell>
          <cell r="H390">
            <v>1.6084359332226501E-3</v>
          </cell>
          <cell r="I390">
            <v>1.6484603395914001E-6</v>
          </cell>
          <cell r="J390">
            <v>4.5862268616045903E-7</v>
          </cell>
        </row>
        <row r="391">
          <cell r="A391" t="str">
            <v>T_B_u-ICEDSL-S4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T_B_u-ICEDSL-S4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T_B_u-ICEDSL-S4</v>
          </cell>
          <cell r="B393" t="str">
            <v>VAR_fin</v>
          </cell>
          <cell r="C393" t="str">
            <v>TDSL</v>
          </cell>
        </row>
        <row r="394">
          <cell r="A394" t="str">
            <v>T_B_u-ICEDSL-S4</v>
          </cell>
          <cell r="B394" t="str">
            <v>VAR_cap</v>
          </cell>
          <cell r="C394" t="str">
            <v>-</v>
          </cell>
        </row>
        <row r="395">
          <cell r="A395" t="str">
            <v>D-TBDS1intl</v>
          </cell>
          <cell r="B395" t="str">
            <v>VAR_fout</v>
          </cell>
          <cell r="C395" t="str">
            <v>TKERintl_SAF</v>
          </cell>
          <cell r="H395">
            <v>5.2009331598563797</v>
          </cell>
          <cell r="I395">
            <v>5.2009331803089696</v>
          </cell>
          <cell r="J395">
            <v>5.2009332329948599</v>
          </cell>
        </row>
        <row r="396">
          <cell r="A396" t="str">
            <v>D-TBDS1intl</v>
          </cell>
          <cell r="B396" t="str">
            <v>VAR_fin</v>
          </cell>
          <cell r="C396" t="str">
            <v>BDS1</v>
          </cell>
          <cell r="H396">
            <v>5.2009331598563797</v>
          </cell>
          <cell r="I396">
            <v>5.2009331803089696</v>
          </cell>
          <cell r="J396">
            <v>5.2009332329948599</v>
          </cell>
        </row>
        <row r="397">
          <cell r="A397" t="str">
            <v>T_B_c-ICENGAEXT</v>
          </cell>
          <cell r="B397" t="str">
            <v>VAR_fout</v>
          </cell>
          <cell r="C397" t="str">
            <v>CO2_T</v>
          </cell>
        </row>
        <row r="398">
          <cell r="A398" t="str">
            <v>T_B_c-ICENGAEXT</v>
          </cell>
          <cell r="B398" t="str">
            <v>VAR_fout</v>
          </cell>
          <cell r="C398" t="str">
            <v>TPBSc</v>
          </cell>
        </row>
        <row r="399">
          <cell r="A399" t="str">
            <v>T_B_c-ICENGAEXT</v>
          </cell>
          <cell r="B399" t="str">
            <v>VAR_fin</v>
          </cell>
          <cell r="C399" t="str">
            <v>TNGA</v>
          </cell>
        </row>
        <row r="400">
          <cell r="A400" t="str">
            <v>T_B_c-ICENGAEXT</v>
          </cell>
          <cell r="B400" t="str">
            <v>VAR_cap</v>
          </cell>
          <cell r="C400" t="str">
            <v>-</v>
          </cell>
        </row>
        <row r="401">
          <cell r="A401" t="str">
            <v>T_B_u-ICEDSLEXT</v>
          </cell>
          <cell r="B401" t="str">
            <v>VAR_fout</v>
          </cell>
          <cell r="C401" t="str">
            <v>CO2_T</v>
          </cell>
        </row>
        <row r="402">
          <cell r="A402" t="str">
            <v>T_B_u-ICEDSLEXT</v>
          </cell>
          <cell r="B402" t="str">
            <v>VAR_fout</v>
          </cell>
          <cell r="C402" t="str">
            <v>TPBSu</v>
          </cell>
        </row>
        <row r="403">
          <cell r="A403" t="str">
            <v>T_B_u-ICEDSLEXT</v>
          </cell>
          <cell r="B403" t="str">
            <v>VAR_fin</v>
          </cell>
          <cell r="C403" t="str">
            <v>TDSL</v>
          </cell>
        </row>
        <row r="404">
          <cell r="A404" t="str">
            <v>T_B_u-ICEDSLEXT</v>
          </cell>
          <cell r="B404" t="str">
            <v>VAR_cap</v>
          </cell>
          <cell r="C404" t="str">
            <v>-</v>
          </cell>
        </row>
        <row r="405">
          <cell r="A405" t="str">
            <v>D-T-ELC-LGV</v>
          </cell>
          <cell r="B405" t="str">
            <v>VAR_fout</v>
          </cell>
          <cell r="C405" t="str">
            <v>T-ELC-LGV_BatSTGin</v>
          </cell>
          <cell r="H405">
            <v>2.587985503100219</v>
          </cell>
          <cell r="I405">
            <v>2.8237345554285858</v>
          </cell>
          <cell r="J405">
            <v>3.3072056662250953</v>
          </cell>
        </row>
        <row r="406">
          <cell r="A406" t="str">
            <v>D-T-ELC-LGV</v>
          </cell>
          <cell r="B406" t="str">
            <v>VAR_fin</v>
          </cell>
          <cell r="C406" t="str">
            <v>TELC</v>
          </cell>
          <cell r="H406">
            <v>2.587985503100219</v>
          </cell>
          <cell r="I406">
            <v>2.8237345554285858</v>
          </cell>
          <cell r="J406">
            <v>3.3072056662250953</v>
          </cell>
        </row>
        <row r="407">
          <cell r="A407" t="str">
            <v>D-T-ELC-LGV</v>
          </cell>
          <cell r="B407" t="str">
            <v>VAR_ncap</v>
          </cell>
          <cell r="C407" t="str">
            <v>-</v>
          </cell>
          <cell r="H407">
            <v>0.16165801905135599</v>
          </cell>
          <cell r="I407">
            <v>0.119199833016099</v>
          </cell>
          <cell r="J407">
            <v>0.26142078986914002</v>
          </cell>
        </row>
        <row r="408">
          <cell r="A408" t="str">
            <v>D-T-ELC-LGV</v>
          </cell>
          <cell r="B408" t="str">
            <v>VAR_cap</v>
          </cell>
          <cell r="C408" t="str">
            <v>-</v>
          </cell>
          <cell r="H408">
            <v>0.27354828749659799</v>
          </cell>
          <cell r="I408">
            <v>0.29846678846893798</v>
          </cell>
          <cell r="J408">
            <v>0.349569282005114</v>
          </cell>
        </row>
        <row r="409">
          <cell r="A409" t="str">
            <v>T_C-HYBGSLEXT</v>
          </cell>
          <cell r="B409" t="str">
            <v>VAR_fout</v>
          </cell>
          <cell r="C409" t="str">
            <v>CO2_T</v>
          </cell>
        </row>
        <row r="410">
          <cell r="A410" t="str">
            <v>T_C-HYBGSLEXT</v>
          </cell>
          <cell r="B410" t="str">
            <v>VAR_fout</v>
          </cell>
          <cell r="C410" t="str">
            <v>TPCAR</v>
          </cell>
        </row>
        <row r="411">
          <cell r="A411" t="str">
            <v>T_C-HYBGSLEXT</v>
          </cell>
          <cell r="B411" t="str">
            <v>VAR_fin</v>
          </cell>
          <cell r="C411" t="str">
            <v>TGSL</v>
          </cell>
        </row>
        <row r="412">
          <cell r="A412" t="str">
            <v>T_C-HYBGSLEXT</v>
          </cell>
          <cell r="B412" t="str">
            <v>VAR_cap</v>
          </cell>
          <cell r="C412" t="str">
            <v>-</v>
          </cell>
        </row>
        <row r="413">
          <cell r="A413" t="str">
            <v>TPAVDKEREXT</v>
          </cell>
          <cell r="B413" t="str">
            <v>VAR_fout</v>
          </cell>
          <cell r="C413" t="str">
            <v>CO2_T</v>
          </cell>
          <cell r="H413">
            <v>185.675788544743</v>
          </cell>
          <cell r="I413">
            <v>154.38211110512901</v>
          </cell>
          <cell r="J413">
            <v>123.088433665514</v>
          </cell>
        </row>
        <row r="414">
          <cell r="A414" t="str">
            <v>TPAVDKEREXT</v>
          </cell>
          <cell r="B414" t="str">
            <v>VAR_fout</v>
          </cell>
          <cell r="C414" t="str">
            <v>TPAVD</v>
          </cell>
          <cell r="H414">
            <v>2.5504916008893299</v>
          </cell>
          <cell r="I414">
            <v>2.1206333943012199</v>
          </cell>
          <cell r="J414">
            <v>1.6907751877131001</v>
          </cell>
        </row>
        <row r="415">
          <cell r="A415" t="str">
            <v>TPAVDKEREXT</v>
          </cell>
          <cell r="B415" t="str">
            <v>VAR_fin</v>
          </cell>
          <cell r="C415" t="str">
            <v>TKER</v>
          </cell>
          <cell r="H415">
            <v>2.5504916008893299</v>
          </cell>
          <cell r="I415">
            <v>2.1206333943012199</v>
          </cell>
          <cell r="J415">
            <v>1.6907751877131001</v>
          </cell>
        </row>
        <row r="416">
          <cell r="A416" t="str">
            <v>TPAVDKEREXT</v>
          </cell>
          <cell r="B416" t="str">
            <v>VAR_ncap</v>
          </cell>
          <cell r="C416" t="str">
            <v>-</v>
          </cell>
          <cell r="H416">
            <v>0.71110180082394503</v>
          </cell>
          <cell r="I416">
            <v>0.674483194636043</v>
          </cell>
          <cell r="J416">
            <v>0.98843771344658304</v>
          </cell>
        </row>
        <row r="417">
          <cell r="A417" t="str">
            <v>TPAVDKEREXT</v>
          </cell>
          <cell r="B417" t="str">
            <v>VAR_cap</v>
          </cell>
          <cell r="C417" t="str">
            <v>-</v>
          </cell>
          <cell r="H417">
            <v>2.9135746707511996</v>
          </cell>
          <cell r="I417">
            <v>2.3077388998901651</v>
          </cell>
          <cell r="J417">
            <v>1.8075874237228842</v>
          </cell>
        </row>
        <row r="418">
          <cell r="A418" t="str">
            <v>T_C-ICE-GSL-S1</v>
          </cell>
          <cell r="B418" t="str">
            <v>VAR_fout</v>
          </cell>
          <cell r="C418" t="str">
            <v>CO2_T</v>
          </cell>
          <cell r="H418">
            <v>110.1305565618437</v>
          </cell>
          <cell r="I418">
            <v>37.432080149374642</v>
          </cell>
          <cell r="J418">
            <v>6.9006455437104399E-3</v>
          </cell>
        </row>
        <row r="419">
          <cell r="A419" t="str">
            <v>T_C-ICE-GSL-S1</v>
          </cell>
          <cell r="B419" t="str">
            <v>VAR_fout</v>
          </cell>
          <cell r="C419" t="str">
            <v>TPCAR</v>
          </cell>
          <cell r="H419">
            <v>0.87677417262083157</v>
          </cell>
          <cell r="I419">
            <v>0.29523656610239835</v>
          </cell>
          <cell r="J419">
            <v>6.318625197386216E-5</v>
          </cell>
        </row>
        <row r="420">
          <cell r="A420" t="str">
            <v>T_C-ICE-GSL-S1</v>
          </cell>
          <cell r="B420" t="str">
            <v>VAR_fin</v>
          </cell>
          <cell r="C420" t="str">
            <v>TGSL</v>
          </cell>
          <cell r="H420">
            <v>1.492283964252626</v>
          </cell>
          <cell r="I420">
            <v>0.50720975812160729</v>
          </cell>
          <cell r="J420">
            <v>9.3504682164098149E-5</v>
          </cell>
        </row>
        <row r="421">
          <cell r="A421" t="str">
            <v>T_C-ICE-GSL-S1</v>
          </cell>
          <cell r="B421" t="str">
            <v>VAR_ncap</v>
          </cell>
          <cell r="C421" t="str">
            <v>-</v>
          </cell>
          <cell r="H421">
            <v>1.47959808435002E-5</v>
          </cell>
          <cell r="I421">
            <v>7.52767806458959E-6</v>
          </cell>
          <cell r="J421">
            <v>2.1892521158451601E-6</v>
          </cell>
        </row>
        <row r="422">
          <cell r="A422" t="str">
            <v>T_C-ICE-GSL-S1</v>
          </cell>
          <cell r="B422" t="str">
            <v>VAR_cap</v>
          </cell>
          <cell r="C422" t="str">
            <v>-</v>
          </cell>
          <cell r="H422">
            <v>0.13324629758139475</v>
          </cell>
          <cell r="I422">
            <v>4.4867550622999582E-2</v>
          </cell>
          <cell r="J422">
            <v>9.3688159812010706E-6</v>
          </cell>
        </row>
        <row r="423">
          <cell r="A423" t="str">
            <v>V2G</v>
          </cell>
          <cell r="B423" t="str">
            <v>VAR_fout</v>
          </cell>
          <cell r="C423" t="str">
            <v>ELC35</v>
          </cell>
          <cell r="H423">
            <v>2.2573392048219537E-2</v>
          </cell>
          <cell r="I423">
            <v>7.0925959069326791E-2</v>
          </cell>
          <cell r="J423">
            <v>0.27181036071244963</v>
          </cell>
        </row>
        <row r="424">
          <cell r="A424" t="str">
            <v>V2G</v>
          </cell>
          <cell r="B424" t="str">
            <v>VAR_fin</v>
          </cell>
          <cell r="C424" t="str">
            <v>T-ELC-Bus_c_BatSTGout_S1</v>
          </cell>
          <cell r="H424">
            <v>4.4698279469891996E-4</v>
          </cell>
          <cell r="I424">
            <v>5.3840215140461378E-4</v>
          </cell>
          <cell r="J424">
            <v>3.4043234305436025E-4</v>
          </cell>
        </row>
        <row r="425">
          <cell r="A425" t="str">
            <v>V2G</v>
          </cell>
          <cell r="B425" t="str">
            <v>VAR_fin</v>
          </cell>
          <cell r="C425" t="str">
            <v>T-ELC-Bus_c_BatSTGout_S2</v>
          </cell>
          <cell r="H425">
            <v>6.3411569599000731E-5</v>
          </cell>
          <cell r="I425">
            <v>5.6559999494888484E-5</v>
          </cell>
          <cell r="J425">
            <v>5.5011353256173824E-5</v>
          </cell>
        </row>
        <row r="426">
          <cell r="A426" t="str">
            <v>V2G</v>
          </cell>
          <cell r="B426" t="str">
            <v>VAR_fin</v>
          </cell>
          <cell r="C426" t="str">
            <v>T-ELC-Bus_c_BatSTGout_S3</v>
          </cell>
          <cell r="H426">
            <v>3.1676450724102707E-5</v>
          </cell>
          <cell r="I426">
            <v>2.4500695246421051E-5</v>
          </cell>
          <cell r="J426">
            <v>3.4102824924071814E-5</v>
          </cell>
        </row>
        <row r="427">
          <cell r="A427" t="str">
            <v>V2G</v>
          </cell>
          <cell r="B427" t="str">
            <v>VAR_fin</v>
          </cell>
          <cell r="C427" t="str">
            <v>T-ELC-Bus_c_BatSTGout_S4</v>
          </cell>
          <cell r="H427">
            <v>3.636660734222472E-5</v>
          </cell>
          <cell r="I427">
            <v>3.4897116399165766E-5</v>
          </cell>
          <cell r="J427">
            <v>3.4258728150909824E-5</v>
          </cell>
        </row>
        <row r="428">
          <cell r="A428" t="str">
            <v>V2G</v>
          </cell>
          <cell r="B428" t="str">
            <v>VAR_fin</v>
          </cell>
          <cell r="C428" t="str">
            <v>T-ELC-car-BatSTGOut_S1</v>
          </cell>
          <cell r="H428">
            <v>5.794145833440594E-3</v>
          </cell>
          <cell r="I428">
            <v>3.9517669847716874E-2</v>
          </cell>
          <cell r="J428">
            <v>8.4601325266633359E-2</v>
          </cell>
        </row>
        <row r="429">
          <cell r="A429" t="str">
            <v>V2G</v>
          </cell>
          <cell r="B429" t="str">
            <v>VAR_fin</v>
          </cell>
          <cell r="C429" t="str">
            <v>T-ELC-car-BatSTGOut_S2</v>
          </cell>
          <cell r="H429">
            <v>2.9803545590616218E-3</v>
          </cell>
          <cell r="I429">
            <v>6.7227829979663312E-3</v>
          </cell>
          <cell r="J429">
            <v>4.3348538637764208E-2</v>
          </cell>
        </row>
        <row r="430">
          <cell r="A430" t="str">
            <v>V2G</v>
          </cell>
          <cell r="B430" t="str">
            <v>VAR_fin</v>
          </cell>
          <cell r="C430" t="str">
            <v>T-ELC-car-BatSTGOut_S3</v>
          </cell>
          <cell r="H430">
            <v>3.0211830325346041E-3</v>
          </cell>
          <cell r="I430">
            <v>6.9587740247289923E-3</v>
          </cell>
          <cell r="J430">
            <v>5.3859032299329646E-2</v>
          </cell>
        </row>
        <row r="431">
          <cell r="A431" t="str">
            <v>V2G</v>
          </cell>
          <cell r="B431" t="str">
            <v>VAR_fin</v>
          </cell>
          <cell r="C431" t="str">
            <v>T-ELC-car-BatSTGOut_S4</v>
          </cell>
          <cell r="H431">
            <v>2.9664723424617711E-3</v>
          </cell>
          <cell r="I431">
            <v>6.7008942437062138E-3</v>
          </cell>
          <cell r="J431">
            <v>4.1669361834642898E-2</v>
          </cell>
        </row>
        <row r="432">
          <cell r="A432" t="str">
            <v>V2G</v>
          </cell>
          <cell r="B432" t="str">
            <v>VAR_fin</v>
          </cell>
          <cell r="C432" t="str">
            <v>T-ELC-car-PlgSTGOut_S1</v>
          </cell>
          <cell r="H432">
            <v>1.8456159658307805E-4</v>
          </cell>
          <cell r="I432">
            <v>2.196322991131367E-4</v>
          </cell>
          <cell r="J432">
            <v>2.0636499834658442E-4</v>
          </cell>
        </row>
        <row r="433">
          <cell r="A433" t="str">
            <v>V2G</v>
          </cell>
          <cell r="B433" t="str">
            <v>VAR_fin</v>
          </cell>
          <cell r="C433" t="str">
            <v>T-ELC-car-PlgSTGOut_S2</v>
          </cell>
          <cell r="H433">
            <v>8.9415806986737251E-5</v>
          </cell>
          <cell r="I433">
            <v>2.2633750382773239E-4</v>
          </cell>
          <cell r="J433">
            <v>1.2362178505828021E-4</v>
          </cell>
        </row>
        <row r="434">
          <cell r="A434" t="str">
            <v>V2G</v>
          </cell>
          <cell r="B434" t="str">
            <v>VAR_fin</v>
          </cell>
          <cell r="C434" t="str">
            <v>T-ELC-car-PlgSTGOut_S3</v>
          </cell>
          <cell r="H434">
            <v>3.3077201782800532E-3</v>
          </cell>
          <cell r="I434">
            <v>6.105638156857959E-3</v>
          </cell>
          <cell r="J434">
            <v>4.4679826376898914E-2</v>
          </cell>
        </row>
        <row r="435">
          <cell r="A435" t="str">
            <v>V2G</v>
          </cell>
          <cell r="B435" t="str">
            <v>VAR_fin</v>
          </cell>
          <cell r="C435" t="str">
            <v>T-ELC-TWSTGout_S1</v>
          </cell>
          <cell r="H435">
            <v>5.3952724926957984E-4</v>
          </cell>
          <cell r="I435">
            <v>4.8232157399869614E-4</v>
          </cell>
          <cell r="J435">
            <v>3.1367955242571545E-4</v>
          </cell>
        </row>
        <row r="436">
          <cell r="A436" t="str">
            <v>V2G</v>
          </cell>
          <cell r="B436" t="str">
            <v>VAR_fin</v>
          </cell>
          <cell r="C436" t="str">
            <v>T-ELC-car-PlgSTGOut_S4</v>
          </cell>
          <cell r="H436">
            <v>1.4714153861416441E-4</v>
          </cell>
          <cell r="I436">
            <v>5.2939781445359303E-4</v>
          </cell>
          <cell r="J436">
            <v>6.3294994300259013E-4</v>
          </cell>
        </row>
        <row r="437">
          <cell r="A437" t="str">
            <v>V2G</v>
          </cell>
          <cell r="B437" t="str">
            <v>VAR_fin</v>
          </cell>
          <cell r="C437" t="str">
            <v>T-ELC-TWSTGout_S2</v>
          </cell>
          <cell r="H437">
            <v>6.5721330513234184E-4</v>
          </cell>
          <cell r="I437">
            <v>5.7863198991335639E-4</v>
          </cell>
          <cell r="J437">
            <v>3.5757847454662693E-4</v>
          </cell>
        </row>
        <row r="438">
          <cell r="A438" t="str">
            <v>V2G</v>
          </cell>
          <cell r="B438" t="str">
            <v>VAR_fin</v>
          </cell>
          <cell r="C438" t="str">
            <v>T-ELC-TWSTGout_S3</v>
          </cell>
          <cell r="H438">
            <v>9.58968331437674E-4</v>
          </cell>
          <cell r="I438">
            <v>8.8828026144908891E-4</v>
          </cell>
          <cell r="J438">
            <v>5.6214380273917328E-4</v>
          </cell>
        </row>
        <row r="439">
          <cell r="A439" t="str">
            <v>V2G</v>
          </cell>
          <cell r="B439" t="str">
            <v>VAR_fin</v>
          </cell>
          <cell r="C439" t="str">
            <v>T-ELC-TWSTGout_S4</v>
          </cell>
          <cell r="H439">
            <v>1.033625716520136E-3</v>
          </cell>
          <cell r="I439">
            <v>1.0347868592872319E-3</v>
          </cell>
          <cell r="J439">
            <v>8.3083224294701124E-4</v>
          </cell>
        </row>
        <row r="440">
          <cell r="A440" t="str">
            <v>V2G</v>
          </cell>
          <cell r="B440" t="str">
            <v>VAR_fin</v>
          </cell>
          <cell r="C440" t="str">
            <v>T-ELC-Bus_u_BatSTGout_S1</v>
          </cell>
          <cell r="H440">
            <v>3.4253470658268488E-5</v>
          </cell>
          <cell r="I440">
            <v>3.3479367677662068E-5</v>
          </cell>
          <cell r="J440">
            <v>2.0922889839354288E-5</v>
          </cell>
        </row>
        <row r="441">
          <cell r="A441" t="str">
            <v>V2G</v>
          </cell>
          <cell r="B441" t="str">
            <v>VAR_fin</v>
          </cell>
          <cell r="C441" t="str">
            <v>T-ELC-Bus_u_BatSTGout_S2</v>
          </cell>
          <cell r="H441">
            <v>3.3474640878347195E-5</v>
          </cell>
          <cell r="I441">
            <v>2.6803561964090863E-5</v>
          </cell>
          <cell r="J441">
            <v>1.8312578173282254E-5</v>
          </cell>
        </row>
        <row r="442">
          <cell r="A442" t="str">
            <v>V2G</v>
          </cell>
          <cell r="B442" t="str">
            <v>VAR_fin</v>
          </cell>
          <cell r="C442" t="str">
            <v>T-ELC-Bus_u_BatSTGout_S3</v>
          </cell>
          <cell r="H442">
            <v>1.9457574910182015E-5</v>
          </cell>
          <cell r="I442">
            <v>1.7043621492701208E-5</v>
          </cell>
          <cell r="J442">
            <v>1.2537655322071275E-5</v>
          </cell>
        </row>
        <row r="443">
          <cell r="A443" t="str">
            <v>V2G</v>
          </cell>
          <cell r="B443" t="str">
            <v>VAR_fin</v>
          </cell>
          <cell r="C443" t="str">
            <v>T-ELC-Bus_u_BatSTGout_S4</v>
          </cell>
          <cell r="H443">
            <v>3.3914551557133544E-5</v>
          </cell>
          <cell r="I443">
            <v>3.8026221187490603E-5</v>
          </cell>
          <cell r="J443">
            <v>2.5423609305425989E-5</v>
          </cell>
        </row>
        <row r="444">
          <cell r="A444" t="str">
            <v>V2G</v>
          </cell>
          <cell r="B444" t="str">
            <v>VAR_fin</v>
          </cell>
          <cell r="C444" t="str">
            <v>T-ELC-LGV_BatSTGout</v>
          </cell>
          <cell r="H444">
            <v>9.8858175780586397E-5</v>
          </cell>
          <cell r="I444">
            <v>7.0059830957826407E-5</v>
          </cell>
          <cell r="J444">
            <v>4.0123476016991173E-5</v>
          </cell>
        </row>
        <row r="445">
          <cell r="A445" t="str">
            <v>V2G</v>
          </cell>
          <cell r="B445" t="str">
            <v>VAR_fin</v>
          </cell>
          <cell r="C445" t="str">
            <v>T-ELC-HGV_BatSTGout</v>
          </cell>
          <cell r="H445">
            <v>1.1469949839947277E-4</v>
          </cell>
          <cell r="I445">
            <v>1.3858010679089039E-4</v>
          </cell>
          <cell r="J445">
            <v>5.9739972597204161E-5</v>
          </cell>
        </row>
        <row r="446">
          <cell r="A446" t="str">
            <v>V2G</v>
          </cell>
          <cell r="B446" t="str">
            <v>VAR_ncap</v>
          </cell>
          <cell r="C446" t="str">
            <v>-</v>
          </cell>
          <cell r="H446">
            <v>0.15174937259493401</v>
          </cell>
          <cell r="I446">
            <v>0.32846996497349001</v>
          </cell>
          <cell r="J446">
            <v>1.3571910857737599</v>
          </cell>
        </row>
        <row r="447">
          <cell r="A447" t="str">
            <v>V2G</v>
          </cell>
          <cell r="B447" t="str">
            <v>VAR_cap</v>
          </cell>
          <cell r="C447" t="str">
            <v>-</v>
          </cell>
          <cell r="H447">
            <v>0.15235129411819121</v>
          </cell>
          <cell r="I447">
            <v>0.48062908640488783</v>
          </cell>
          <cell r="J447">
            <v>1.6597609961996105</v>
          </cell>
        </row>
        <row r="448">
          <cell r="A448" t="str">
            <v>TPSHPELCEXT</v>
          </cell>
          <cell r="B448" t="str">
            <v>VAR_fout</v>
          </cell>
          <cell r="C448" t="str">
            <v>TPSHP</v>
          </cell>
          <cell r="H448">
            <v>8.9500533697759399E-2</v>
          </cell>
          <cell r="I448">
            <v>8.9496978433522195E-2</v>
          </cell>
          <cell r="J448">
            <v>8.9498839089645205E-2</v>
          </cell>
        </row>
        <row r="449">
          <cell r="A449" t="str">
            <v>TPSHPELCEXT</v>
          </cell>
          <cell r="B449" t="str">
            <v>VAR_fin</v>
          </cell>
          <cell r="C449" t="str">
            <v>TELC</v>
          </cell>
          <cell r="H449">
            <v>3.6273344053717342E-2</v>
          </cell>
          <cell r="I449">
            <v>3.6271903153674137E-2</v>
          </cell>
          <cell r="J449">
            <v>3.62726572521909E-2</v>
          </cell>
        </row>
        <row r="450">
          <cell r="A450" t="str">
            <v>TPSHPELCEXT</v>
          </cell>
          <cell r="B450" t="str">
            <v>VAR_ncap</v>
          </cell>
          <cell r="C450" t="str">
            <v>-</v>
          </cell>
          <cell r="H450">
            <v>1.9077892238869E-6</v>
          </cell>
          <cell r="I450">
            <v>4.3088863320359501E-2</v>
          </cell>
          <cell r="J450">
            <v>4.6399081616099402E-2</v>
          </cell>
        </row>
        <row r="451">
          <cell r="A451" t="str">
            <v>TPSHPELCEXT</v>
          </cell>
          <cell r="B451" t="str">
            <v>VAR_cap</v>
          </cell>
          <cell r="C451" t="str">
            <v>-</v>
          </cell>
          <cell r="H451">
            <v>8.949511914041168E-2</v>
          </cell>
          <cell r="I451">
            <v>8.9494385128171525E-2</v>
          </cell>
          <cell r="J451">
            <v>8.9489130430308816E-2</v>
          </cell>
        </row>
        <row r="452">
          <cell r="A452" t="str">
            <v>TFLGV-ICEGSL</v>
          </cell>
          <cell r="B452" t="str">
            <v>VAR_fout</v>
          </cell>
          <cell r="C452" t="str">
            <v>CO2_T</v>
          </cell>
          <cell r="H452">
            <v>71.428237358819217</v>
          </cell>
          <cell r="I452">
            <v>10.345115241468688</v>
          </cell>
          <cell r="J452">
            <v>2.8931576606869507E-2</v>
          </cell>
        </row>
        <row r="453">
          <cell r="A453" t="str">
            <v>TFLGV-ICEGSL</v>
          </cell>
          <cell r="B453" t="str">
            <v>VAR_fout</v>
          </cell>
          <cell r="C453" t="str">
            <v>TFLGV</v>
          </cell>
          <cell r="H453">
            <v>0.33994189843550948</v>
          </cell>
          <cell r="I453">
            <v>4.9234563874965651E-2</v>
          </cell>
          <cell r="J453">
            <v>1.3769141505011868E-4</v>
          </cell>
        </row>
        <row r="454">
          <cell r="A454" t="str">
            <v>TFLGV-ICEGSL</v>
          </cell>
          <cell r="B454" t="str">
            <v>VAR_fin</v>
          </cell>
          <cell r="C454" t="str">
            <v>TGSL</v>
          </cell>
          <cell r="H454">
            <v>0.96786229483494934</v>
          </cell>
          <cell r="I454">
            <v>0.14017771329903431</v>
          </cell>
          <cell r="J454">
            <v>3.9202678329091419E-4</v>
          </cell>
        </row>
        <row r="455">
          <cell r="A455" t="str">
            <v>TFLGV-ICEGSL</v>
          </cell>
          <cell r="B455" t="str">
            <v>VAR_ncap</v>
          </cell>
          <cell r="C455" t="str">
            <v>-</v>
          </cell>
          <cell r="H455">
            <v>2.1838072594711001E-5</v>
          </cell>
          <cell r="I455">
            <v>1.01171479013549E-5</v>
          </cell>
          <cell r="J455">
            <v>3.9154834208791097E-6</v>
          </cell>
        </row>
        <row r="456">
          <cell r="A456" t="str">
            <v>TFLGV-ICEGSL</v>
          </cell>
          <cell r="B456" t="str">
            <v>VAR_cap</v>
          </cell>
          <cell r="C456" t="str">
            <v>-</v>
          </cell>
          <cell r="H456">
            <v>3.3844888904335402E-2</v>
          </cell>
          <cell r="I456">
            <v>4.8993556651184197E-3</v>
          </cell>
          <cell r="J456">
            <v>1.28216201924626E-5</v>
          </cell>
        </row>
        <row r="457">
          <cell r="A457" t="str">
            <v>T_C-ICE-GSL-S2</v>
          </cell>
          <cell r="B457" t="str">
            <v>VAR_fout</v>
          </cell>
          <cell r="C457" t="str">
            <v>CO2_T</v>
          </cell>
          <cell r="H457">
            <v>68.136182134713806</v>
          </cell>
          <cell r="I457">
            <v>7.6477018770048737</v>
          </cell>
          <cell r="J457">
            <v>1.441993438394734E-2</v>
          </cell>
        </row>
        <row r="458">
          <cell r="A458" t="str">
            <v>T_C-ICE-GSL-S2</v>
          </cell>
          <cell r="B458" t="str">
            <v>VAR_fout</v>
          </cell>
          <cell r="C458" t="str">
            <v>TPCAR</v>
          </cell>
          <cell r="H458">
            <v>0.51975369013516348</v>
          </cell>
          <cell r="I458">
            <v>5.7349709516226602E-2</v>
          </cell>
          <cell r="J458">
            <v>1.0595354049025887E-4</v>
          </cell>
        </row>
        <row r="459">
          <cell r="A459" t="str">
            <v>T_C-ICE-GSL-S2</v>
          </cell>
          <cell r="B459" t="str">
            <v>VAR_fin</v>
          </cell>
          <cell r="C459" t="str">
            <v>TGSL</v>
          </cell>
          <cell r="H459">
            <v>0.9232545004703766</v>
          </cell>
          <cell r="I459">
            <v>0.103627396707383</v>
          </cell>
          <cell r="J459">
            <v>1.953920648231347E-4</v>
          </cell>
        </row>
        <row r="460">
          <cell r="A460" t="str">
            <v>T_C-ICE-GSL-S2</v>
          </cell>
          <cell r="B460" t="str">
            <v>VAR_ncap</v>
          </cell>
          <cell r="C460" t="str">
            <v>-</v>
          </cell>
          <cell r="H460">
            <v>1.8340681640512E-5</v>
          </cell>
          <cell r="I460">
            <v>7.3963032087722903E-6</v>
          </cell>
          <cell r="J460">
            <v>2.5307290924322501E-6</v>
          </cell>
        </row>
        <row r="461">
          <cell r="A461" t="str">
            <v>T_C-ICE-GSL-S2</v>
          </cell>
          <cell r="B461" t="str">
            <v>VAR_cap</v>
          </cell>
          <cell r="C461" t="str">
            <v>-</v>
          </cell>
          <cell r="H461">
            <v>5.4810578948475061E-2</v>
          </cell>
          <cell r="I461">
            <v>6.0438942677488675E-3</v>
          </cell>
          <cell r="J461">
            <v>1.0478705274834201E-5</v>
          </cell>
        </row>
        <row r="462">
          <cell r="A462" t="str">
            <v>T_C-ICE-DSL-S1</v>
          </cell>
          <cell r="B462" t="str">
            <v>VAR_fout</v>
          </cell>
          <cell r="C462" t="str">
            <v>CO2_T</v>
          </cell>
          <cell r="H462">
            <v>2.1498067819537434E-2</v>
          </cell>
          <cell r="I462">
            <v>1.1116734716065836E-2</v>
          </cell>
          <cell r="J462">
            <v>3.803452418379624E-3</v>
          </cell>
        </row>
        <row r="463">
          <cell r="A463" t="str">
            <v>T_C-ICE-DSL-S1</v>
          </cell>
          <cell r="B463" t="str">
            <v>VAR_fout</v>
          </cell>
          <cell r="C463" t="str">
            <v>TPCAR</v>
          </cell>
          <cell r="H463">
            <v>2.2601974776848504E-4</v>
          </cell>
          <cell r="I463">
            <v>1.004097821831697E-4</v>
          </cell>
          <cell r="J463">
            <v>3.6205678106383467E-5</v>
          </cell>
        </row>
        <row r="464">
          <cell r="A464" t="str">
            <v>T_C-ICE-DSL-S1</v>
          </cell>
          <cell r="B464" t="str">
            <v>VAR_fin</v>
          </cell>
          <cell r="C464" t="str">
            <v>TDSL</v>
          </cell>
          <cell r="H464">
            <v>2.9328878334975979E-4</v>
          </cell>
          <cell r="I464">
            <v>1.5166077375260368E-4</v>
          </cell>
          <cell r="J464">
            <v>5.1888846089762903E-5</v>
          </cell>
        </row>
        <row r="465">
          <cell r="A465" t="str">
            <v>T_C-ICE-DSL-S1</v>
          </cell>
          <cell r="B465" t="str">
            <v>VAR_ncap</v>
          </cell>
          <cell r="C465" t="str">
            <v>-</v>
          </cell>
          <cell r="H465">
            <v>7.4657268880125798E-6</v>
          </cell>
          <cell r="I465">
            <v>4.2058877453961596E-6</v>
          </cell>
          <cell r="J465">
            <v>1.5718871008381001E-6</v>
          </cell>
        </row>
        <row r="466">
          <cell r="A466" t="str">
            <v>T_C-ICE-DSL-S1</v>
          </cell>
          <cell r="B466" t="str">
            <v>VAR_cap</v>
          </cell>
          <cell r="C466" t="str">
            <v>-</v>
          </cell>
          <cell r="H466">
            <v>3.3127574852908198E-5</v>
          </cell>
          <cell r="I466">
            <v>1.4542679385011194E-5</v>
          </cell>
          <cell r="J466">
            <v>5.33218828598503E-6</v>
          </cell>
        </row>
        <row r="467">
          <cell r="A467" t="str">
            <v>T_C-ICE-GSL-S3</v>
          </cell>
          <cell r="B467" t="str">
            <v>VAR_fout</v>
          </cell>
          <cell r="C467" t="str">
            <v>CO2_T</v>
          </cell>
          <cell r="H467">
            <v>72.865512027480293</v>
          </cell>
          <cell r="I467">
            <v>7.314209154549026</v>
          </cell>
          <cell r="J467">
            <v>1.9234332698817871E-2</v>
          </cell>
        </row>
        <row r="468">
          <cell r="A468" t="str">
            <v>T_C-ICE-GSL-S3</v>
          </cell>
          <cell r="B468" t="str">
            <v>VAR_fout</v>
          </cell>
          <cell r="C468" t="str">
            <v>TPCAR</v>
          </cell>
          <cell r="H468">
            <v>0.48555298150127291</v>
          </cell>
          <cell r="I468">
            <v>4.7796796406786621E-2</v>
          </cell>
          <cell r="J468">
            <v>1.3476751132203893E-4</v>
          </cell>
        </row>
        <row r="469">
          <cell r="A469" t="str">
            <v>T_C-ICE-GSL-S3</v>
          </cell>
          <cell r="B469" t="str">
            <v>VAR_fin</v>
          </cell>
          <cell r="C469" t="str">
            <v>TGSL</v>
          </cell>
          <cell r="H469">
            <v>0.98733756134797002</v>
          </cell>
          <cell r="I469">
            <v>9.9108525129390501E-2</v>
          </cell>
          <cell r="J469">
            <v>2.6062781434712552E-4</v>
          </cell>
        </row>
        <row r="470">
          <cell r="A470" t="str">
            <v>T_C-ICE-GSL-S3</v>
          </cell>
          <cell r="B470" t="str">
            <v>VAR_ncap</v>
          </cell>
          <cell r="C470" t="str">
            <v>-</v>
          </cell>
          <cell r="H470">
            <v>1.32068414301652E-5</v>
          </cell>
          <cell r="I470">
            <v>8.1817964713725807E-6</v>
          </cell>
          <cell r="J470">
            <v>3.8835110915587697E-6</v>
          </cell>
        </row>
        <row r="471">
          <cell r="A471" t="str">
            <v>T_C-ICE-GSL-S3</v>
          </cell>
          <cell r="B471" t="str">
            <v>VAR_cap</v>
          </cell>
          <cell r="C471" t="str">
            <v>-</v>
          </cell>
          <cell r="H471">
            <v>3.3393476647450709E-2</v>
          </cell>
          <cell r="I471">
            <v>3.2891924664593692E-3</v>
          </cell>
          <cell r="J471">
            <v>1.0748891760367501E-5</v>
          </cell>
        </row>
        <row r="472">
          <cell r="A472" t="str">
            <v>T_C-ICE-DSL-S2</v>
          </cell>
          <cell r="B472" t="str">
            <v>VAR_fout</v>
          </cell>
          <cell r="C472" t="str">
            <v>CO2_T</v>
          </cell>
          <cell r="H472">
            <v>1.4988462291454663</v>
          </cell>
          <cell r="I472">
            <v>1.583039008683006E-2</v>
          </cell>
          <cell r="J472">
            <v>6.1074044000781289E-3</v>
          </cell>
        </row>
        <row r="473">
          <cell r="A473" t="str">
            <v>T_C-ICE-DSL-S2</v>
          </cell>
          <cell r="B473" t="str">
            <v>VAR_fout</v>
          </cell>
          <cell r="C473" t="str">
            <v>TPCAR</v>
          </cell>
          <cell r="H473">
            <v>1.6948727731692023E-2</v>
          </cell>
          <cell r="I473">
            <v>1.1541159510132248E-4</v>
          </cell>
          <cell r="J473">
            <v>4.6835384949050753E-5</v>
          </cell>
        </row>
        <row r="474">
          <cell r="A474" t="str">
            <v>T_C-ICE-DSL-S2</v>
          </cell>
          <cell r="B474" t="str">
            <v>VAR_fin</v>
          </cell>
          <cell r="C474" t="str">
            <v>TDSL</v>
          </cell>
          <cell r="H474">
            <v>2.0448106809624351E-2</v>
          </cell>
          <cell r="I474">
            <v>2.159671226034116E-4</v>
          </cell>
          <cell r="J474">
            <v>8.3320660301202369E-5</v>
          </cell>
        </row>
        <row r="475">
          <cell r="A475" t="str">
            <v>T_C-ICE-DSL-S2</v>
          </cell>
          <cell r="B475" t="str">
            <v>VAR_ncap</v>
          </cell>
          <cell r="C475" t="str">
            <v>-</v>
          </cell>
          <cell r="H475">
            <v>6.18636829375628E-6</v>
          </cell>
          <cell r="I475">
            <v>3.33837655619529E-6</v>
          </cell>
          <cell r="J475">
            <v>1.4366198753084999E-6</v>
          </cell>
        </row>
        <row r="476">
          <cell r="A476" t="str">
            <v>T_C-ICE-DSL-S2</v>
          </cell>
          <cell r="B476" t="str">
            <v>VAR_cap</v>
          </cell>
          <cell r="C476" t="str">
            <v>-</v>
          </cell>
          <cell r="H476">
            <v>1.7793070567565885E-3</v>
          </cell>
          <cell r="I476">
            <v>1.04886852911163E-5</v>
          </cell>
          <cell r="J476">
            <v>4.4586673909135698E-6</v>
          </cell>
        </row>
        <row r="477">
          <cell r="A477" t="str">
            <v>TPRLPH2OFCL</v>
          </cell>
          <cell r="B477" t="str">
            <v>VAR_fout</v>
          </cell>
          <cell r="C477" t="str">
            <v>TPRLP</v>
          </cell>
          <cell r="I477">
            <v>2.8654880949823002E-7</v>
          </cell>
          <cell r="J477">
            <v>5.2028329877024083E-7</v>
          </cell>
        </row>
        <row r="478">
          <cell r="A478" t="str">
            <v>TPRLPH2OFCL</v>
          </cell>
          <cell r="B478" t="str">
            <v>VAR_fin</v>
          </cell>
          <cell r="C478" t="str">
            <v>TH2O</v>
          </cell>
          <cell r="I478">
            <v>1.5970943330707779E-5</v>
          </cell>
          <cell r="J478">
            <v>2.692966951188327E-5</v>
          </cell>
        </row>
        <row r="479">
          <cell r="A479" t="str">
            <v>TPRLPH2OFCL</v>
          </cell>
          <cell r="B479" t="str">
            <v>VAR_ncap</v>
          </cell>
          <cell r="C479" t="str">
            <v>-</v>
          </cell>
          <cell r="I479">
            <v>1.3703561163846201E-8</v>
          </cell>
        </row>
        <row r="480">
          <cell r="A480" t="str">
            <v>TPRLPH2OFCL</v>
          </cell>
          <cell r="B480" t="str">
            <v>VAR_cap</v>
          </cell>
          <cell r="C480" t="str">
            <v>-</v>
          </cell>
          <cell r="I480">
            <v>1.3703561163846201E-8</v>
          </cell>
          <cell r="J480">
            <v>1.3703561163846201E-8</v>
          </cell>
        </row>
        <row r="481">
          <cell r="A481" t="str">
            <v>T_C-ICE-GSL-S4</v>
          </cell>
          <cell r="B481" t="str">
            <v>VAR_fout</v>
          </cell>
          <cell r="C481" t="str">
            <v>CO2_T</v>
          </cell>
          <cell r="H481">
            <v>881.4546097926717</v>
          </cell>
          <cell r="I481">
            <v>1206.0517938798635</v>
          </cell>
          <cell r="J481">
            <v>1023.047991844788</v>
          </cell>
        </row>
        <row r="482">
          <cell r="A482" t="str">
            <v>T_C-ICE-GSL-S4</v>
          </cell>
          <cell r="B482" t="str">
            <v>VAR_fout</v>
          </cell>
          <cell r="C482" t="str">
            <v>TPCAR</v>
          </cell>
          <cell r="H482">
            <v>5.5883285332016452</v>
          </cell>
          <cell r="I482">
            <v>7.9898863529673418</v>
          </cell>
          <cell r="J482">
            <v>7.6525321916683362</v>
          </cell>
        </row>
        <row r="483">
          <cell r="A483" t="str">
            <v>T_C-ICE-GSL-S4</v>
          </cell>
          <cell r="B483" t="str">
            <v>VAR_fin</v>
          </cell>
          <cell r="C483" t="str">
            <v>TGSL</v>
          </cell>
          <cell r="H483">
            <v>11.943829400984706</v>
          </cell>
          <cell r="I483">
            <v>16.342165228724451</v>
          </cell>
          <cell r="J483">
            <v>13.862438913886002</v>
          </cell>
        </row>
        <row r="484">
          <cell r="A484" t="str">
            <v>T_C-ICE-GSL-S4</v>
          </cell>
          <cell r="B484" t="str">
            <v>VAR_ncap</v>
          </cell>
          <cell r="C484" t="str">
            <v>-</v>
          </cell>
          <cell r="H484">
            <v>0.56028151224339895</v>
          </cell>
          <cell r="I484">
            <v>0.33318219998401399</v>
          </cell>
          <cell r="J484">
            <v>0.64728597219037198</v>
          </cell>
        </row>
        <row r="485">
          <cell r="A485" t="str">
            <v>T_C-ICE-GSL-S4</v>
          </cell>
          <cell r="B485" t="str">
            <v>VAR_cap</v>
          </cell>
          <cell r="C485" t="str">
            <v>-</v>
          </cell>
          <cell r="H485">
            <v>0.62858650492960266</v>
          </cell>
          <cell r="I485">
            <v>0.80660357056408893</v>
          </cell>
          <cell r="J485">
            <v>0.86079439476269504</v>
          </cell>
        </row>
        <row r="486">
          <cell r="A486" t="str">
            <v>T_C-ICE-DSL-S3</v>
          </cell>
          <cell r="B486" t="str">
            <v>VAR_fout</v>
          </cell>
          <cell r="C486" t="str">
            <v>CO2_T</v>
          </cell>
          <cell r="H486">
            <v>10.128169794053445</v>
          </cell>
          <cell r="I486">
            <v>1.6970048826486228E-2</v>
          </cell>
          <cell r="J486">
            <v>7.5065760529973886E-3</v>
          </cell>
        </row>
        <row r="487">
          <cell r="A487" t="str">
            <v>T_C-ICE-DSL-S3</v>
          </cell>
          <cell r="B487" t="str">
            <v>VAR_fout</v>
          </cell>
          <cell r="C487" t="str">
            <v>TPCAR</v>
          </cell>
          <cell r="H487">
            <v>8.1705319901590273E-2</v>
          </cell>
          <cell r="I487">
            <v>1.1444218683906526E-4</v>
          </cell>
          <cell r="J487">
            <v>5.4179534629004666E-5</v>
          </cell>
        </row>
        <row r="488">
          <cell r="A488" t="str">
            <v>T_C-ICE-DSL-S3</v>
          </cell>
          <cell r="B488" t="str">
            <v>VAR_fin</v>
          </cell>
          <cell r="C488" t="str">
            <v>TDSL</v>
          </cell>
          <cell r="H488">
            <v>0.13817421274288438</v>
          </cell>
          <cell r="I488">
            <v>2.3151499081154475E-4</v>
          </cell>
          <cell r="J488">
            <v>1.0240895024553045E-4</v>
          </cell>
        </row>
        <row r="489">
          <cell r="A489" t="str">
            <v>T_C-ICE-DSL-S3</v>
          </cell>
          <cell r="B489" t="str">
            <v>VAR_ncap</v>
          </cell>
          <cell r="C489" t="str">
            <v>-</v>
          </cell>
          <cell r="H489">
            <v>4.8724447069088302E-6</v>
          </cell>
          <cell r="I489">
            <v>3.1919369645767398E-6</v>
          </cell>
          <cell r="J489">
            <v>1.70979493257447E-6</v>
          </cell>
        </row>
        <row r="490">
          <cell r="A490" t="str">
            <v>T_C-ICE-DSL-S3</v>
          </cell>
          <cell r="B490" t="str">
            <v>VAR_cap</v>
          </cell>
          <cell r="C490" t="str">
            <v>-</v>
          </cell>
          <cell r="H490">
            <v>5.6225175027415416E-3</v>
          </cell>
          <cell r="I490">
            <v>8.6932569512247505E-6</v>
          </cell>
          <cell r="J490">
            <v>4.2897559073119599E-6</v>
          </cell>
        </row>
        <row r="491">
          <cell r="A491" t="str">
            <v>T_C-ICE-DSL-S4</v>
          </cell>
          <cell r="B491" t="str">
            <v>VAR_fout</v>
          </cell>
          <cell r="C491" t="str">
            <v>CO2_T</v>
          </cell>
          <cell r="H491">
            <v>5.6358134716259771</v>
          </cell>
          <cell r="I491">
            <v>1.0676244555276153E-2</v>
          </cell>
          <cell r="J491">
            <v>5.1414489255644808E-3</v>
          </cell>
        </row>
        <row r="492">
          <cell r="A492" t="str">
            <v>T_C-ICE-DSL-S4</v>
          </cell>
          <cell r="B492" t="str">
            <v>VAR_fout</v>
          </cell>
          <cell r="C492" t="str">
            <v>TPCAR</v>
          </cell>
          <cell r="H492">
            <v>3.0031978561081953E-2</v>
          </cell>
          <cell r="I492">
            <v>6.7587856631866423E-5</v>
          </cell>
          <cell r="J492">
            <v>3.5140725856108874E-5</v>
          </cell>
        </row>
        <row r="493">
          <cell r="A493" t="str">
            <v>T_C-ICE-DSL-S4</v>
          </cell>
          <cell r="B493" t="str">
            <v>VAR_fin</v>
          </cell>
          <cell r="C493" t="str">
            <v>TDSL</v>
          </cell>
          <cell r="H493">
            <v>7.688695049967216E-2</v>
          </cell>
          <cell r="I493">
            <v>1.4565135818930629E-4</v>
          </cell>
          <cell r="J493">
            <v>7.0142550144126645E-5</v>
          </cell>
        </row>
        <row r="494">
          <cell r="A494" t="str">
            <v>T_C-ICE-DSL-S4</v>
          </cell>
          <cell r="B494" t="str">
            <v>VAR_ncap</v>
          </cell>
          <cell r="C494" t="str">
            <v>-</v>
          </cell>
          <cell r="H494">
            <v>3.4322790975629699E-6</v>
          </cell>
          <cell r="I494">
            <v>2.4238994574865402E-6</v>
          </cell>
          <cell r="J494">
            <v>1.4430171853874301E-6</v>
          </cell>
        </row>
        <row r="495">
          <cell r="A495" t="str">
            <v>T_C-ICE-DSL-S4</v>
          </cell>
          <cell r="B495" t="str">
            <v>VAR_cap</v>
          </cell>
          <cell r="C495" t="str">
            <v>-</v>
          </cell>
          <cell r="H495">
            <v>3.3717718669117993E-3</v>
          </cell>
          <cell r="I495">
            <v>6.2446747983880003E-6</v>
          </cell>
          <cell r="J495">
            <v>3.31415561419228E-6</v>
          </cell>
        </row>
        <row r="496">
          <cell r="A496" t="str">
            <v>TFLGV-ICENGAExt</v>
          </cell>
          <cell r="B496" t="str">
            <v>VAR_fout</v>
          </cell>
          <cell r="C496" t="str">
            <v>CO2_T</v>
          </cell>
        </row>
        <row r="497">
          <cell r="A497" t="str">
            <v>TFLGV-ICENGAExt</v>
          </cell>
          <cell r="B497" t="str">
            <v>VAR_fout</v>
          </cell>
          <cell r="C497" t="str">
            <v>TFLGV</v>
          </cell>
        </row>
        <row r="498">
          <cell r="A498" t="str">
            <v>TFLGV-ICENGAExt</v>
          </cell>
          <cell r="B498" t="str">
            <v>VAR_fin</v>
          </cell>
          <cell r="C498" t="str">
            <v>TNGA</v>
          </cell>
        </row>
        <row r="499">
          <cell r="A499" t="str">
            <v>TFLGV-ICENGAExt</v>
          </cell>
          <cell r="B499" t="str">
            <v>VAR_cap</v>
          </cell>
          <cell r="C499" t="str">
            <v>-</v>
          </cell>
        </row>
        <row r="500">
          <cell r="A500" t="str">
            <v>D-TGSL</v>
          </cell>
          <cell r="B500" t="str">
            <v>VAR_fout</v>
          </cell>
          <cell r="C500" t="str">
            <v>CO2</v>
          </cell>
          <cell r="H500">
            <v>1850.9837156835199</v>
          </cell>
          <cell r="I500">
            <v>1796.59699222311</v>
          </cell>
          <cell r="J500">
            <v>1410.91220736082</v>
          </cell>
        </row>
        <row r="501">
          <cell r="A501" t="str">
            <v>D-TGSL</v>
          </cell>
          <cell r="B501" t="str">
            <v>VAR_fout</v>
          </cell>
          <cell r="C501" t="str">
            <v>TGSL</v>
          </cell>
          <cell r="H501">
            <v>26.145500350755015</v>
          </cell>
          <cell r="I501">
            <v>25.375552269114841</v>
          </cell>
          <cell r="J501">
            <v>19.928079291580183</v>
          </cell>
        </row>
        <row r="502">
          <cell r="A502" t="str">
            <v>D-TGSL</v>
          </cell>
          <cell r="B502" t="str">
            <v>VAR_fin</v>
          </cell>
          <cell r="C502" t="str">
            <v>GSL</v>
          </cell>
          <cell r="H502">
            <v>25.081080158313281</v>
          </cell>
          <cell r="I502">
            <v>24.344132685949994</v>
          </cell>
          <cell r="J502">
            <v>19.118051590255071</v>
          </cell>
        </row>
        <row r="503">
          <cell r="A503" t="str">
            <v>D-TGSL</v>
          </cell>
          <cell r="B503" t="str">
            <v>VAR_fin</v>
          </cell>
          <cell r="C503" t="str">
            <v>ETH</v>
          </cell>
          <cell r="H503">
            <v>1.4543882147061005</v>
          </cell>
          <cell r="I503">
            <v>1.4099033490175032</v>
          </cell>
          <cell r="J503">
            <v>1.1072612215335806</v>
          </cell>
        </row>
        <row r="504">
          <cell r="A504" t="str">
            <v>T_TW-BEVELC-S1</v>
          </cell>
          <cell r="B504" t="str">
            <v>VAR_fout</v>
          </cell>
          <cell r="C504" t="str">
            <v>TPTWL</v>
          </cell>
          <cell r="H504">
            <v>1.063249434780589E-3</v>
          </cell>
          <cell r="I504">
            <v>1.2004493826439451E-3</v>
          </cell>
          <cell r="J504">
            <v>8.9859780996990788E-4</v>
          </cell>
        </row>
        <row r="505">
          <cell r="A505" t="str">
            <v>T_TW-BEVELC-S1</v>
          </cell>
          <cell r="B505" t="str">
            <v>VAR_fin</v>
          </cell>
          <cell r="C505" t="str">
            <v>T-ELC-TWSTGout_S1</v>
          </cell>
          <cell r="H505">
            <v>9.2659135027533976E-5</v>
          </cell>
          <cell r="I505">
            <v>1.0391996664429109E-4</v>
          </cell>
          <cell r="J505">
            <v>7.6162541996514042E-5</v>
          </cell>
        </row>
        <row r="506">
          <cell r="A506" t="str">
            <v>T_TW-BEVELC-S1</v>
          </cell>
          <cell r="B506" t="str">
            <v>VAR_ncap</v>
          </cell>
          <cell r="C506" t="str">
            <v>-</v>
          </cell>
          <cell r="H506">
            <v>2.8278034862924402E-4</v>
          </cell>
          <cell r="I506">
            <v>1.28569294836724E-4</v>
          </cell>
          <cell r="J506">
            <v>2.03327567402279E-4</v>
          </cell>
        </row>
        <row r="507">
          <cell r="A507" t="str">
            <v>T_TW-BEVELC-S1</v>
          </cell>
          <cell r="B507" t="str">
            <v>VAR_cap</v>
          </cell>
          <cell r="C507" t="str">
            <v>-</v>
          </cell>
          <cell r="H507">
            <v>3.7718793549257242E-4</v>
          </cell>
          <cell r="I507">
            <v>4.2372709314727656E-4</v>
          </cell>
          <cell r="J507">
            <v>3.1740983061627498E-4</v>
          </cell>
        </row>
        <row r="508">
          <cell r="A508" t="str">
            <v>T_TW-BEVELC-S2</v>
          </cell>
          <cell r="B508" t="str">
            <v>VAR_fout</v>
          </cell>
          <cell r="C508" t="str">
            <v>TPTWL</v>
          </cell>
          <cell r="H508">
            <v>3.1443304137145306E-4</v>
          </cell>
          <cell r="I508">
            <v>2.3381144787576444E-4</v>
          </cell>
          <cell r="J508">
            <v>1.5521224438752902E-4</v>
          </cell>
        </row>
        <row r="509">
          <cell r="A509" t="str">
            <v>T_TW-BEVELC-S2</v>
          </cell>
          <cell r="B509" t="str">
            <v>VAR_fin</v>
          </cell>
          <cell r="C509" t="str">
            <v>T-ELC-TWSTGout_S2</v>
          </cell>
          <cell r="H509">
            <v>4.8963948824905281E-5</v>
          </cell>
          <cell r="I509">
            <v>3.5745088240180032E-5</v>
          </cell>
          <cell r="J509">
            <v>2.3401090103743208E-5</v>
          </cell>
        </row>
        <row r="510">
          <cell r="A510" t="str">
            <v>T_TW-BEVELC-S2</v>
          </cell>
          <cell r="B510" t="str">
            <v>VAR_ncap</v>
          </cell>
          <cell r="C510" t="str">
            <v>-</v>
          </cell>
          <cell r="H510">
            <v>4.7192263622017301E-5</v>
          </cell>
          <cell r="I510">
            <v>3.0844010740841198E-5</v>
          </cell>
          <cell r="J510">
            <v>2.2153177014045701E-5</v>
          </cell>
        </row>
        <row r="511">
          <cell r="A511" t="str">
            <v>T_TW-BEVELC-S2</v>
          </cell>
          <cell r="B511" t="str">
            <v>VAR_cap</v>
          </cell>
          <cell r="C511" t="str">
            <v>-</v>
          </cell>
          <cell r="H511">
            <v>1.1759286330202149E-4</v>
          </cell>
          <cell r="I511">
            <v>8.7666900935562492E-5</v>
          </cell>
          <cell r="J511">
            <v>5.8445579226204666E-5</v>
          </cell>
        </row>
        <row r="512">
          <cell r="A512" t="str">
            <v>TFRLFH2OFCL</v>
          </cell>
          <cell r="B512" t="str">
            <v>VAR_ncap</v>
          </cell>
          <cell r="C512" t="str">
            <v>-</v>
          </cell>
          <cell r="I512">
            <v>2.48075581168593E-8</v>
          </cell>
        </row>
        <row r="513">
          <cell r="A513" t="str">
            <v>TFRLFH2OFCL</v>
          </cell>
          <cell r="B513" t="str">
            <v>VAR_cap</v>
          </cell>
          <cell r="C513" t="str">
            <v>-</v>
          </cell>
          <cell r="I513">
            <v>2.48075581168593E-8</v>
          </cell>
          <cell r="J513">
            <v>2.48075581168593E-8</v>
          </cell>
        </row>
        <row r="514">
          <cell r="A514" t="str">
            <v>T_TW-BEVELC-S3</v>
          </cell>
          <cell r="B514" t="str">
            <v>VAR_fout</v>
          </cell>
          <cell r="C514" t="str">
            <v>TPTWL</v>
          </cell>
          <cell r="H514">
            <v>5.5389577212705304E-4</v>
          </cell>
          <cell r="I514">
            <v>2.7897067760844637E-4</v>
          </cell>
          <cell r="J514">
            <v>8.056888463806543E-5</v>
          </cell>
        </row>
        <row r="515">
          <cell r="A515" t="str">
            <v>T_TW-BEVELC-S3</v>
          </cell>
          <cell r="B515" t="str">
            <v>VAR_fin</v>
          </cell>
          <cell r="C515" t="str">
            <v>T-ELC-TWSTGout_S3</v>
          </cell>
          <cell r="H515">
            <v>1.3471234591783677E-4</v>
          </cell>
          <cell r="I515">
            <v>6.7221432194107609E-5</v>
          </cell>
          <cell r="J515">
            <v>1.8566314006020446E-5</v>
          </cell>
        </row>
        <row r="516">
          <cell r="A516" t="str">
            <v>T_TW-BEVELC-S3</v>
          </cell>
          <cell r="B516" t="str">
            <v>VAR_ncap</v>
          </cell>
          <cell r="C516" t="str">
            <v>-</v>
          </cell>
          <cell r="H516">
            <v>1.0594065746868801E-5</v>
          </cell>
          <cell r="I516">
            <v>1.00836053402241E-5</v>
          </cell>
          <cell r="J516">
            <v>1.00580366216431E-5</v>
          </cell>
        </row>
        <row r="517">
          <cell r="A517" t="str">
            <v>T_TW-BEVELC-S3</v>
          </cell>
          <cell r="B517" t="str">
            <v>VAR_cap</v>
          </cell>
          <cell r="C517" t="str">
            <v>-</v>
          </cell>
          <cell r="H517">
            <v>2.0282930780581181E-4</v>
          </cell>
          <cell r="I517">
            <v>1.0545510000368201E-4</v>
          </cell>
          <cell r="J517">
            <v>3.1026905235259064E-5</v>
          </cell>
        </row>
        <row r="518">
          <cell r="A518" t="str">
            <v>T_TW-BEVELC-S4</v>
          </cell>
          <cell r="B518" t="str">
            <v>VAR_fout</v>
          </cell>
          <cell r="C518" t="str">
            <v>TPTWL</v>
          </cell>
          <cell r="H518">
            <v>1.8541492370160179E-4</v>
          </cell>
          <cell r="I518">
            <v>2.1219337520170923E-4</v>
          </cell>
          <cell r="J518">
            <v>1.2191743682462827E-4</v>
          </cell>
        </row>
        <row r="519">
          <cell r="A519" t="str">
            <v>T_TW-BEVELC-S4</v>
          </cell>
          <cell r="B519" t="str">
            <v>VAR_fin</v>
          </cell>
          <cell r="C519" t="str">
            <v>T-ELC-TWSTGout_S4</v>
          </cell>
          <cell r="H519">
            <v>4.8540665318491475E-5</v>
          </cell>
          <cell r="I519">
            <v>5.518696755428729E-5</v>
          </cell>
          <cell r="J519">
            <v>3.0721934804746543E-5</v>
          </cell>
        </row>
        <row r="520">
          <cell r="A520" t="str">
            <v>T_TW-BEVELC-S4</v>
          </cell>
          <cell r="B520" t="str">
            <v>VAR_ncap</v>
          </cell>
          <cell r="C520" t="str">
            <v>-</v>
          </cell>
          <cell r="H520">
            <v>9.6914475209459694E-6</v>
          </cell>
          <cell r="I520">
            <v>1.11292647301195E-5</v>
          </cell>
          <cell r="J520">
            <v>1.1435550130513101E-5</v>
          </cell>
        </row>
        <row r="521">
          <cell r="A521" t="str">
            <v>T_TW-BEVELC-S4</v>
          </cell>
          <cell r="B521" t="str">
            <v>VAR_cap</v>
          </cell>
          <cell r="C521" t="str">
            <v>-</v>
          </cell>
          <cell r="H521">
            <v>7.0916804429866642E-5</v>
          </cell>
          <cell r="I521">
            <v>8.1435177511154073E-5</v>
          </cell>
          <cell r="J521">
            <v>4.7398942463985268E-5</v>
          </cell>
        </row>
        <row r="522">
          <cell r="A522" t="str">
            <v>T_B_u-BeVELCEXT</v>
          </cell>
          <cell r="B522" t="str">
            <v>VAR_fout</v>
          </cell>
          <cell r="C522" t="str">
            <v>TPBSu</v>
          </cell>
        </row>
        <row r="523">
          <cell r="A523" t="str">
            <v>T_B_u-BeVELCEXT</v>
          </cell>
          <cell r="B523" t="str">
            <v>VAR_fin</v>
          </cell>
          <cell r="C523" t="str">
            <v>TELC</v>
          </cell>
        </row>
        <row r="524">
          <cell r="A524" t="str">
            <v>T_B_u-BeVELCEXT</v>
          </cell>
          <cell r="B524" t="str">
            <v>VAR_cap</v>
          </cell>
          <cell r="C524" t="str">
            <v>-</v>
          </cell>
        </row>
        <row r="525">
          <cell r="A525" t="str">
            <v>T_B_u-HYBDSL-S1</v>
          </cell>
          <cell r="B525" t="str">
            <v>VAR_fout</v>
          </cell>
          <cell r="C525" t="str">
            <v>CO2_T</v>
          </cell>
          <cell r="H525">
            <v>13.183938214941831</v>
          </cell>
          <cell r="I525">
            <v>3.113621829950354</v>
          </cell>
          <cell r="J525">
            <v>14.57601622819597</v>
          </cell>
        </row>
        <row r="526">
          <cell r="A526" t="str">
            <v>T_B_u-HYBDSL-S1</v>
          </cell>
          <cell r="B526" t="str">
            <v>VAR_fout</v>
          </cell>
          <cell r="C526" t="str">
            <v>TPBSu</v>
          </cell>
          <cell r="H526">
            <v>3.3164475621722908E-2</v>
          </cell>
          <cell r="I526">
            <v>8.0494841338032263E-3</v>
          </cell>
          <cell r="J526">
            <v>4.4634200142407529E-2</v>
          </cell>
        </row>
        <row r="527">
          <cell r="A527" t="str">
            <v>T_B_u-HYBDSL-S1</v>
          </cell>
          <cell r="B527" t="str">
            <v>VAR_fin</v>
          </cell>
          <cell r="C527" t="str">
            <v>TDSL</v>
          </cell>
          <cell r="H527">
            <v>0.17986273144531817</v>
          </cell>
          <cell r="I527">
            <v>4.2477787584588776E-2</v>
          </cell>
          <cell r="J527">
            <v>0.19885424595083248</v>
          </cell>
        </row>
        <row r="528">
          <cell r="A528" t="str">
            <v>T_B_u-HYBDSL-S1</v>
          </cell>
          <cell r="B528" t="str">
            <v>VAR_ncap</v>
          </cell>
          <cell r="C528" t="str">
            <v>-</v>
          </cell>
          <cell r="H528">
            <v>2.7418522964330601E-6</v>
          </cell>
          <cell r="I528">
            <v>4.04820282587155E-5</v>
          </cell>
          <cell r="J528">
            <v>8.3386290776939198E-4</v>
          </cell>
        </row>
        <row r="529">
          <cell r="A529" t="str">
            <v>T_B_u-HYBDSL-S1</v>
          </cell>
          <cell r="B529" t="str">
            <v>VAR_cap</v>
          </cell>
          <cell r="C529" t="str">
            <v>-</v>
          </cell>
          <cell r="H529">
            <v>6.2652675620678195E-4</v>
          </cell>
          <cell r="I529">
            <v>1.5357701767535929E-4</v>
          </cell>
          <cell r="J529">
            <v>8.5464602301062197E-4</v>
          </cell>
        </row>
        <row r="530">
          <cell r="A530" t="str">
            <v>T_B_u-HYBDSL-S2</v>
          </cell>
          <cell r="B530" t="str">
            <v>VAR_fout</v>
          </cell>
          <cell r="C530" t="str">
            <v>CO2_T</v>
          </cell>
          <cell r="H530">
            <v>0.11493773927779528</v>
          </cell>
          <cell r="I530">
            <v>8.6588547212553788</v>
          </cell>
          <cell r="J530">
            <v>4.3441809222936092</v>
          </cell>
        </row>
        <row r="531">
          <cell r="A531" t="str">
            <v>T_B_u-HYBDSL-S2</v>
          </cell>
          <cell r="B531" t="str">
            <v>VAR_fout</v>
          </cell>
          <cell r="C531" t="str">
            <v>TPBSu</v>
          </cell>
          <cell r="H531">
            <v>2.0898162016473249E-4</v>
          </cell>
          <cell r="I531">
            <v>1.7320656028224898E-2</v>
          </cell>
          <cell r="J531">
            <v>8.6957921032409045E-3</v>
          </cell>
        </row>
        <row r="532">
          <cell r="A532" t="str">
            <v>T_B_u-HYBDSL-S2</v>
          </cell>
          <cell r="B532" t="str">
            <v>VAR_fin</v>
          </cell>
          <cell r="C532" t="str">
            <v>TDSL</v>
          </cell>
          <cell r="H532">
            <v>1.5680455563137174E-3</v>
          </cell>
          <cell r="I532">
            <v>0.11812898664741324</v>
          </cell>
          <cell r="J532">
            <v>5.9265769744796894E-2</v>
          </cell>
        </row>
        <row r="533">
          <cell r="A533" t="str">
            <v>T_B_u-HYBDSL-S2</v>
          </cell>
          <cell r="B533" t="str">
            <v>VAR_ncap</v>
          </cell>
          <cell r="C533" t="str">
            <v>-</v>
          </cell>
          <cell r="H533">
            <v>1.0578582553794999E-6</v>
          </cell>
          <cell r="I533">
            <v>3.2515007351167999E-4</v>
          </cell>
          <cell r="J533">
            <v>7.7087041419035704E-7</v>
          </cell>
        </row>
        <row r="534">
          <cell r="A534" t="str">
            <v>T_B_u-HYBDSL-S2</v>
          </cell>
          <cell r="B534" t="str">
            <v>VAR_cap</v>
          </cell>
          <cell r="C534" t="str">
            <v>-</v>
          </cell>
          <cell r="H534">
            <v>4.0367220484062304E-6</v>
          </cell>
          <cell r="I534">
            <v>3.26688244383533E-4</v>
          </cell>
          <cell r="J534">
            <v>1.64020994419239E-4</v>
          </cell>
        </row>
        <row r="535">
          <cell r="A535" t="str">
            <v>T_B_u-HYBDSL-S3</v>
          </cell>
          <cell r="B535" t="str">
            <v>VAR_fout</v>
          </cell>
          <cell r="C535" t="str">
            <v>CO2_T</v>
          </cell>
          <cell r="H535">
            <v>84.133990775473222</v>
          </cell>
          <cell r="I535">
            <v>154.41194331917859</v>
          </cell>
          <cell r="J535">
            <v>150.4537521629756</v>
          </cell>
        </row>
        <row r="536">
          <cell r="A536" t="str">
            <v>T_B_u-HYBDSL-S3</v>
          </cell>
          <cell r="B536" t="str">
            <v>VAR_fout</v>
          </cell>
          <cell r="C536" t="str">
            <v>TPBSu</v>
          </cell>
          <cell r="H536">
            <v>0.10762968108926579</v>
          </cell>
          <cell r="I536">
            <v>0.20229801768175312</v>
          </cell>
          <cell r="J536">
            <v>0.21975227898164237</v>
          </cell>
        </row>
        <row r="537">
          <cell r="A537" t="str">
            <v>T_B_u-HYBDSL-S3</v>
          </cell>
          <cell r="B537" t="str">
            <v>VAR_fin</v>
          </cell>
          <cell r="C537" t="str">
            <v>TDSL</v>
          </cell>
          <cell r="H537">
            <v>1.1478034212206445</v>
          </cell>
          <cell r="I537">
            <v>2.106574942962872</v>
          </cell>
          <cell r="J537">
            <v>2.0525750636149511</v>
          </cell>
        </row>
        <row r="538">
          <cell r="A538" t="str">
            <v>T_B_u-HYBDSL-S3</v>
          </cell>
          <cell r="B538" t="str">
            <v>VAR_ncap</v>
          </cell>
          <cell r="C538" t="str">
            <v>-</v>
          </cell>
          <cell r="H538">
            <v>2.0284793122319301E-3</v>
          </cell>
          <cell r="I538">
            <v>1.78639013403131E-3</v>
          </cell>
          <cell r="J538">
            <v>3.5321231562596401E-3</v>
          </cell>
        </row>
        <row r="539">
          <cell r="A539" t="str">
            <v>T_B_u-HYBDSL-S3</v>
          </cell>
          <cell r="B539" t="str">
            <v>VAR_cap</v>
          </cell>
          <cell r="C539" t="str">
            <v>-</v>
          </cell>
          <cell r="H539">
            <v>2.0296578826662702E-3</v>
          </cell>
          <cell r="I539">
            <v>3.8148694462632401E-3</v>
          </cell>
          <cell r="J539">
            <v>4.1439997321398398E-3</v>
          </cell>
        </row>
        <row r="540">
          <cell r="A540" t="str">
            <v>T_C-HY-GSL-S1</v>
          </cell>
          <cell r="B540" t="str">
            <v>VAR_fout</v>
          </cell>
          <cell r="C540" t="str">
            <v>CO2_T</v>
          </cell>
          <cell r="H540">
            <v>83.855583938098633</v>
          </cell>
          <cell r="I540">
            <v>122.45110717120839</v>
          </cell>
          <cell r="J540">
            <v>59.5508254659307</v>
          </cell>
        </row>
        <row r="541">
          <cell r="A541" t="str">
            <v>T_C-HY-GSL-S1</v>
          </cell>
          <cell r="B541" t="str">
            <v>VAR_fout</v>
          </cell>
          <cell r="C541" t="str">
            <v>TPCAR</v>
          </cell>
          <cell r="H541">
            <v>1.051375746989939</v>
          </cell>
          <cell r="I541">
            <v>1.5637543537905565</v>
          </cell>
          <cell r="J541">
            <v>0.78503277204003086</v>
          </cell>
        </row>
        <row r="542">
          <cell r="A542" t="str">
            <v>T_C-HY-GSL-S1</v>
          </cell>
          <cell r="B542" t="str">
            <v>VAR_fin</v>
          </cell>
          <cell r="C542" t="str">
            <v>TGSL</v>
          </cell>
          <cell r="H542">
            <v>1.136254524906485</v>
          </cell>
          <cell r="I542">
            <v>1.659229094460817</v>
          </cell>
          <cell r="J542">
            <v>0.8069217542809044</v>
          </cell>
        </row>
        <row r="543">
          <cell r="A543" t="str">
            <v>T_C-HY-GSL-S1</v>
          </cell>
          <cell r="B543" t="str">
            <v>VAR_ncap</v>
          </cell>
          <cell r="C543" t="str">
            <v>-</v>
          </cell>
          <cell r="H543">
            <v>0.16287840346058299</v>
          </cell>
          <cell r="I543">
            <v>0.10307000688414</v>
          </cell>
          <cell r="J543">
            <v>3.1076232969831301E-2</v>
          </cell>
        </row>
        <row r="544">
          <cell r="A544" t="str">
            <v>T_C-HY-GSL-S1</v>
          </cell>
          <cell r="B544" t="str">
            <v>VAR_cap</v>
          </cell>
          <cell r="C544" t="str">
            <v>-</v>
          </cell>
          <cell r="H544">
            <v>0.15978149297887204</v>
          </cell>
          <cell r="I544">
            <v>0.23765144949633421</v>
          </cell>
          <cell r="J544">
            <v>0.11930541538236</v>
          </cell>
        </row>
        <row r="545">
          <cell r="A545" t="str">
            <v>TFRLFDSLEXT</v>
          </cell>
          <cell r="B545" t="str">
            <v>VAR_fout</v>
          </cell>
          <cell r="C545" t="str">
            <v>CO2_T</v>
          </cell>
        </row>
        <row r="546">
          <cell r="A546" t="str">
            <v>TFRLFDSLEXT</v>
          </cell>
          <cell r="B546" t="str">
            <v>VAR_fout</v>
          </cell>
          <cell r="C546" t="str">
            <v>TFRLF</v>
          </cell>
        </row>
        <row r="547">
          <cell r="A547" t="str">
            <v>TFRLFDSLEXT</v>
          </cell>
          <cell r="B547" t="str">
            <v>VAR_fin</v>
          </cell>
          <cell r="C547" t="str">
            <v>TDSL</v>
          </cell>
        </row>
        <row r="548">
          <cell r="A548" t="str">
            <v>TFRLFDSLEXT</v>
          </cell>
          <cell r="B548" t="str">
            <v>VAR_ncap</v>
          </cell>
          <cell r="C548" t="str">
            <v>-</v>
          </cell>
        </row>
        <row r="549">
          <cell r="A549" t="str">
            <v>TFRLFDSLEXT</v>
          </cell>
          <cell r="B549" t="str">
            <v>VAR_cap</v>
          </cell>
          <cell r="C549" t="str">
            <v>-</v>
          </cell>
          <cell r="H549">
            <v>4.7742704888998656E-8</v>
          </cell>
          <cell r="I549">
            <v>4.7837841451011309E-8</v>
          </cell>
          <cell r="J549">
            <v>2.3992592985394427E-8</v>
          </cell>
        </row>
        <row r="550">
          <cell r="A550" t="str">
            <v>T_C-HY-GSL-S2</v>
          </cell>
          <cell r="B550" t="str">
            <v>VAR_fout</v>
          </cell>
          <cell r="C550" t="str">
            <v>CO2_T</v>
          </cell>
          <cell r="H550">
            <v>30.194593900989169</v>
          </cell>
          <cell r="I550">
            <v>6.0614086375254832</v>
          </cell>
          <cell r="J550">
            <v>97.772161740492336</v>
          </cell>
        </row>
        <row r="551">
          <cell r="A551" t="str">
            <v>T_C-HY-GSL-S2</v>
          </cell>
          <cell r="B551" t="str">
            <v>VAR_fout</v>
          </cell>
          <cell r="C551" t="str">
            <v>TPCAR</v>
          </cell>
          <cell r="H551">
            <v>0.73131921125695509</v>
          </cell>
          <cell r="I551">
            <v>0.11456289952384725</v>
          </cell>
          <cell r="J551">
            <v>1.1780435539778558</v>
          </cell>
        </row>
        <row r="552">
          <cell r="A552" t="str">
            <v>T_C-HY-GSL-S2</v>
          </cell>
          <cell r="B552" t="str">
            <v>VAR_fin</v>
          </cell>
          <cell r="C552" t="str">
            <v>TGSL</v>
          </cell>
          <cell r="H552">
            <v>0.40914083876679064</v>
          </cell>
          <cell r="I552">
            <v>8.2132908367553992E-2</v>
          </cell>
          <cell r="J552">
            <v>1.3248260398440703</v>
          </cell>
        </row>
        <row r="553">
          <cell r="A553" t="str">
            <v>T_C-HY-GSL-S2</v>
          </cell>
          <cell r="B553" t="str">
            <v>VAR_ncap</v>
          </cell>
          <cell r="C553" t="str">
            <v>-</v>
          </cell>
          <cell r="H553">
            <v>3.2728629946997302E-3</v>
          </cell>
          <cell r="I553">
            <v>3.4863011317463901E-5</v>
          </cell>
          <cell r="J553">
            <v>0.144609533757974</v>
          </cell>
        </row>
        <row r="554">
          <cell r="A554" t="str">
            <v>T_C-HY-GSL-S2</v>
          </cell>
          <cell r="B554" t="str">
            <v>VAR_cap</v>
          </cell>
          <cell r="C554" t="str">
            <v>-</v>
          </cell>
          <cell r="H554">
            <v>5.6388875818817991E-2</v>
          </cell>
          <cell r="I554">
            <v>9.4799818360392224E-3</v>
          </cell>
          <cell r="J554">
            <v>0.124254199392018</v>
          </cell>
        </row>
        <row r="555">
          <cell r="A555" t="str">
            <v>TPSHPNGAEXT</v>
          </cell>
          <cell r="B555" t="str">
            <v>VAR_ncap</v>
          </cell>
          <cell r="C555" t="str">
            <v>-</v>
          </cell>
          <cell r="H555">
            <v>1.97574511322379E-6</v>
          </cell>
          <cell r="I555">
            <v>2.3340736677367299E-3</v>
          </cell>
          <cell r="J555">
            <v>4.3726488099146202E-7</v>
          </cell>
        </row>
        <row r="556">
          <cell r="A556" t="str">
            <v>TPSHPNGAEXT</v>
          </cell>
          <cell r="B556" t="str">
            <v>VAR_cap</v>
          </cell>
          <cell r="C556" t="str">
            <v>-</v>
          </cell>
          <cell r="H556">
            <v>1.8707600436212296E-6</v>
          </cell>
          <cell r="I556">
            <v>2.3357688843567313E-3</v>
          </cell>
          <cell r="J556">
            <v>2.1617246953227658E-3</v>
          </cell>
        </row>
        <row r="557">
          <cell r="A557" t="str">
            <v>T_C-HY-DSL-S1</v>
          </cell>
          <cell r="B557" t="str">
            <v>VAR_fout</v>
          </cell>
          <cell r="C557" t="str">
            <v>CO2_T</v>
          </cell>
          <cell r="H557">
            <v>17.948317685918155</v>
          </cell>
          <cell r="I557">
            <v>36.085017767540691</v>
          </cell>
          <cell r="J557">
            <v>15.89522747594226</v>
          </cell>
        </row>
        <row r="558">
          <cell r="A558" t="str">
            <v>T_C-HY-DSL-S1</v>
          </cell>
          <cell r="B558" t="str">
            <v>VAR_fout</v>
          </cell>
          <cell r="C558" t="str">
            <v>TPCAR</v>
          </cell>
          <cell r="H558">
            <v>0.25226815023186189</v>
          </cell>
          <cell r="I558">
            <v>0.46857096603212939</v>
          </cell>
          <cell r="J558">
            <v>0.20763867301855343</v>
          </cell>
        </row>
        <row r="559">
          <cell r="A559" t="str">
            <v>T_C-HY-DSL-S1</v>
          </cell>
          <cell r="B559" t="str">
            <v>VAR_fin</v>
          </cell>
          <cell r="C559" t="str">
            <v>TDSL</v>
          </cell>
          <cell r="H559">
            <v>0.24486108712030227</v>
          </cell>
          <cell r="I559">
            <v>0.49229219328159191</v>
          </cell>
          <cell r="J559">
            <v>0.2168516708859792</v>
          </cell>
        </row>
        <row r="560">
          <cell r="A560" t="str">
            <v>T_C-HY-DSL-S1</v>
          </cell>
          <cell r="B560" t="str">
            <v>VAR_ncap</v>
          </cell>
          <cell r="C560" t="str">
            <v>-</v>
          </cell>
          <cell r="H560">
            <v>3.0307908250757999E-2</v>
          </cell>
          <cell r="I560">
            <v>4.7302180524805199E-2</v>
          </cell>
          <cell r="J560">
            <v>8.0745312354618299E-5</v>
          </cell>
        </row>
        <row r="561">
          <cell r="A561" t="str">
            <v>T_C-HY-DSL-S1</v>
          </cell>
          <cell r="B561" t="str">
            <v>VAR_cap</v>
          </cell>
          <cell r="C561" t="str">
            <v>-</v>
          </cell>
          <cell r="H561">
            <v>3.8337111728606731E-2</v>
          </cell>
          <cell r="I561">
            <v>7.1210223276980983E-2</v>
          </cell>
          <cell r="J561">
            <v>3.1555577310129E-2</v>
          </cell>
        </row>
        <row r="562">
          <cell r="A562" t="str">
            <v>T_C-HY-GSL-S3</v>
          </cell>
          <cell r="B562" t="str">
            <v>VAR_fout</v>
          </cell>
          <cell r="C562" t="str">
            <v>CO2_T</v>
          </cell>
          <cell r="H562">
            <v>22.057496222229613</v>
          </cell>
          <cell r="I562">
            <v>1.5467156490567922E-2</v>
          </cell>
          <cell r="J562">
            <v>9.5352332155570398E-3</v>
          </cell>
        </row>
        <row r="563">
          <cell r="A563" t="str">
            <v>T_C-HY-GSL-S3</v>
          </cell>
          <cell r="B563" t="str">
            <v>VAR_fout</v>
          </cell>
          <cell r="C563" t="str">
            <v>TPCAR</v>
          </cell>
          <cell r="H563">
            <v>0.76159509352126431</v>
          </cell>
          <cell r="I563">
            <v>1.5216663315493467E-4</v>
          </cell>
          <cell r="J563">
            <v>9.7362107168453264E-5</v>
          </cell>
        </row>
        <row r="564">
          <cell r="A564" t="str">
            <v>T_C-HY-GSL-S3</v>
          </cell>
          <cell r="B564" t="str">
            <v>VAR_fin</v>
          </cell>
          <cell r="C564" t="str">
            <v>TGSL</v>
          </cell>
          <cell r="H564">
            <v>0.29888206263183748</v>
          </cell>
          <cell r="I564">
            <v>2.0958206626785802E-4</v>
          </cell>
          <cell r="J564">
            <v>1.2920370210781911E-4</v>
          </cell>
        </row>
        <row r="565">
          <cell r="A565" t="str">
            <v>T_C-HY-GSL-S3</v>
          </cell>
          <cell r="B565" t="str">
            <v>VAR_ncap</v>
          </cell>
          <cell r="C565" t="str">
            <v>-</v>
          </cell>
          <cell r="H565">
            <v>5.9791148556970796E-6</v>
          </cell>
          <cell r="I565">
            <v>4.5538241324887196E-6</v>
          </cell>
          <cell r="J565">
            <v>4.3038197891526496E-6</v>
          </cell>
        </row>
        <row r="566">
          <cell r="A566" t="str">
            <v>T_C-HY-GSL-S3</v>
          </cell>
          <cell r="B566" t="str">
            <v>VAR_cap</v>
          </cell>
          <cell r="C566" t="str">
            <v>-</v>
          </cell>
          <cell r="H566">
            <v>5.2368170006338838E-2</v>
          </cell>
          <cell r="I566">
            <v>1.13286390373417E-5</v>
          </cell>
          <cell r="J566">
            <v>7.46864323217832E-6</v>
          </cell>
        </row>
        <row r="567">
          <cell r="A567" t="str">
            <v>T_C-HY-DSL-S2</v>
          </cell>
          <cell r="B567" t="str">
            <v>VAR_fout</v>
          </cell>
          <cell r="C567" t="str">
            <v>CO2_T</v>
          </cell>
          <cell r="H567">
            <v>106.44888931713305</v>
          </cell>
          <cell r="I567">
            <v>68.955801812429584</v>
          </cell>
          <cell r="J567">
            <v>98.401255423922493</v>
          </cell>
        </row>
        <row r="568">
          <cell r="A568" t="str">
            <v>T_C-HY-DSL-S2</v>
          </cell>
          <cell r="B568" t="str">
            <v>VAR_fout</v>
          </cell>
          <cell r="C568" t="str">
            <v>TPCAR</v>
          </cell>
          <cell r="H568">
            <v>1.7444933199648911</v>
          </cell>
          <cell r="I568">
            <v>0.77714475849641063</v>
          </cell>
          <cell r="J568">
            <v>1.1623038984722711</v>
          </cell>
        </row>
        <row r="569">
          <cell r="A569" t="str">
            <v>T_C-HY-DSL-S2</v>
          </cell>
          <cell r="B569" t="str">
            <v>VAR_fin</v>
          </cell>
          <cell r="C569" t="str">
            <v>TDSL</v>
          </cell>
          <cell r="H569">
            <v>1.4522358706293745</v>
          </cell>
          <cell r="I569">
            <v>0.94073399471254515</v>
          </cell>
          <cell r="J569">
            <v>1.3424455037370047</v>
          </cell>
        </row>
        <row r="570">
          <cell r="A570" t="str">
            <v>T_C-HY-DSL-S2</v>
          </cell>
          <cell r="B570" t="str">
            <v>VAR_ncap</v>
          </cell>
          <cell r="C570" t="str">
            <v>-</v>
          </cell>
          <cell r="H570">
            <v>8.4902629545614602E-2</v>
          </cell>
          <cell r="I570">
            <v>4.20904237325581E-5</v>
          </cell>
          <cell r="J570">
            <v>0.118783514711005</v>
          </cell>
        </row>
        <row r="571">
          <cell r="A571" t="str">
            <v>T_C-HY-DSL-S2</v>
          </cell>
          <cell r="B571" t="str">
            <v>VAR_cap</v>
          </cell>
          <cell r="C571" t="str">
            <v>-</v>
          </cell>
          <cell r="H571">
            <v>0.17081229364458378</v>
          </cell>
          <cell r="I571">
            <v>7.939552206639347E-2</v>
          </cell>
          <cell r="J571">
            <v>0.12259393905532</v>
          </cell>
        </row>
        <row r="572">
          <cell r="A572" t="str">
            <v>D-T-ELC-Bus_c_S1</v>
          </cell>
          <cell r="B572" t="str">
            <v>VAR_fout</v>
          </cell>
          <cell r="C572" t="str">
            <v>T-ELC-Bus_c_BatSTGin_S1</v>
          </cell>
          <cell r="H572">
            <v>7.935157931792064E-2</v>
          </cell>
          <cell r="I572">
            <v>8.5841386443951964E-2</v>
          </cell>
          <cell r="J572">
            <v>8.9975458443016451E-2</v>
          </cell>
        </row>
        <row r="573">
          <cell r="A573" t="str">
            <v>D-T-ELC-Bus_c_S1</v>
          </cell>
          <cell r="B573" t="str">
            <v>VAR_fin</v>
          </cell>
          <cell r="C573" t="str">
            <v>TELC</v>
          </cell>
          <cell r="H573">
            <v>7.935157931792064E-2</v>
          </cell>
          <cell r="I573">
            <v>8.5841386443951964E-2</v>
          </cell>
          <cell r="J573">
            <v>8.9975458443016451E-2</v>
          </cell>
        </row>
        <row r="574">
          <cell r="A574" t="str">
            <v>D-T-ELC-Bus_c_S1</v>
          </cell>
          <cell r="B574" t="str">
            <v>VAR_ncap</v>
          </cell>
          <cell r="C574" t="str">
            <v>-</v>
          </cell>
          <cell r="H574">
            <v>1.00078133830253E-2</v>
          </cell>
          <cell r="I574">
            <v>8.5552884350471295E-4</v>
          </cell>
          <cell r="J574">
            <v>9.2446114140428293E-3</v>
          </cell>
        </row>
        <row r="575">
          <cell r="A575" t="str">
            <v>D-T-ELC-Bus_c_S1</v>
          </cell>
          <cell r="B575" t="str">
            <v>VAR_cap</v>
          </cell>
          <cell r="C575" t="str">
            <v>-</v>
          </cell>
          <cell r="H575">
            <v>1.0047117859889199E-2</v>
          </cell>
          <cell r="I575">
            <v>1.0869646359542001E-2</v>
          </cell>
          <cell r="J575">
            <v>1.14299211779547E-2</v>
          </cell>
        </row>
        <row r="576">
          <cell r="A576" t="str">
            <v>T_C-HY-GSL-S4</v>
          </cell>
          <cell r="B576" t="str">
            <v>VAR_fout</v>
          </cell>
          <cell r="C576" t="str">
            <v>CO2_T</v>
          </cell>
          <cell r="H576">
            <v>1.159572227755618</v>
          </cell>
          <cell r="I576">
            <v>2.0882970110677451E-2</v>
          </cell>
          <cell r="J576">
            <v>3.2665745984824211E-2</v>
          </cell>
        </row>
        <row r="577">
          <cell r="A577" t="str">
            <v>T_C-HY-GSL-S4</v>
          </cell>
          <cell r="B577" t="str">
            <v>VAR_fout</v>
          </cell>
          <cell r="C577" t="str">
            <v>TPCAR</v>
          </cell>
          <cell r="H577">
            <v>2.5115540987049066E-2</v>
          </cell>
          <cell r="I577">
            <v>1.9893263542231085E-4</v>
          </cell>
          <cell r="J577">
            <v>3.3868366379466669E-4</v>
          </cell>
        </row>
        <row r="578">
          <cell r="A578" t="str">
            <v>T_C-HY-GSL-S4</v>
          </cell>
          <cell r="B578" t="str">
            <v>VAR_fin</v>
          </cell>
          <cell r="C578" t="str">
            <v>TGSL</v>
          </cell>
          <cell r="H578">
            <v>1.5712360809696738E-2</v>
          </cell>
          <cell r="I578">
            <v>2.82967074670426E-4</v>
          </cell>
          <cell r="J578">
            <v>4.4262528434721172E-4</v>
          </cell>
        </row>
        <row r="579">
          <cell r="A579" t="str">
            <v>T_C-HY-GSL-S4</v>
          </cell>
          <cell r="B579" t="str">
            <v>VAR_ncap</v>
          </cell>
          <cell r="C579" t="str">
            <v>-</v>
          </cell>
          <cell r="H579">
            <v>8.9277112114738702E-6</v>
          </cell>
          <cell r="I579">
            <v>8.2241445454632108E-6</v>
          </cell>
          <cell r="J579">
            <v>3.2555347201248901E-5</v>
          </cell>
        </row>
        <row r="580">
          <cell r="A580" t="str">
            <v>T_C-HY-GSL-S4</v>
          </cell>
          <cell r="B580" t="str">
            <v>VAR_cap</v>
          </cell>
          <cell r="C580" t="str">
            <v>-</v>
          </cell>
          <cell r="H580">
            <v>1.9836060508400615E-3</v>
          </cell>
          <cell r="I580">
            <v>1.7450657043100199E-5</v>
          </cell>
          <cell r="J580">
            <v>3.41725624623524E-5</v>
          </cell>
        </row>
        <row r="581">
          <cell r="A581" t="str">
            <v>T_C-HY-DSL-S3</v>
          </cell>
          <cell r="B581" t="str">
            <v>VAR_fout</v>
          </cell>
          <cell r="C581" t="str">
            <v>CO2_T</v>
          </cell>
          <cell r="H581">
            <v>0.45239493484550386</v>
          </cell>
          <cell r="I581">
            <v>1.5343185505411496E-2</v>
          </cell>
          <cell r="J581">
            <v>9.9544893366607101E-3</v>
          </cell>
        </row>
        <row r="582">
          <cell r="A582" t="str">
            <v>T_C-HY-DSL-S3</v>
          </cell>
          <cell r="B582" t="str">
            <v>VAR_fout</v>
          </cell>
          <cell r="C582" t="str">
            <v>TPCAR</v>
          </cell>
          <cell r="H582">
            <v>9.0273059703792312E-3</v>
          </cell>
          <cell r="I582">
            <v>1.4962442767574557E-4</v>
          </cell>
          <cell r="J582">
            <v>1.0238823324328072E-4</v>
          </cell>
        </row>
        <row r="583">
          <cell r="A583" t="str">
            <v>T_C-HY-DSL-S3</v>
          </cell>
          <cell r="B583" t="str">
            <v>VAR_fin</v>
          </cell>
          <cell r="C583" t="str">
            <v>TDSL</v>
          </cell>
          <cell r="H583">
            <v>6.1718272148090598E-3</v>
          </cell>
          <cell r="I583">
            <v>2.0932040252948875E-4</v>
          </cell>
          <cell r="J583">
            <v>1.358047658480317E-4</v>
          </cell>
        </row>
        <row r="584">
          <cell r="A584" t="str">
            <v>T_C-HY-DSL-S3</v>
          </cell>
          <cell r="B584" t="str">
            <v>VAR_ncap</v>
          </cell>
          <cell r="C584" t="str">
            <v>-</v>
          </cell>
          <cell r="H584">
            <v>5.9451749018690098E-6</v>
          </cell>
          <cell r="I584">
            <v>4.8043810100692598E-6</v>
          </cell>
          <cell r="J584">
            <v>4.5472059145095398E-6</v>
          </cell>
        </row>
        <row r="585">
          <cell r="A585" t="str">
            <v>T_C-HY-DSL-S3</v>
          </cell>
          <cell r="B585" t="str">
            <v>VAR_cap</v>
          </cell>
          <cell r="C585" t="str">
            <v>-</v>
          </cell>
          <cell r="H585">
            <v>6.2339003847584201E-4</v>
          </cell>
          <cell r="I585">
            <v>1.1111145385425699E-5</v>
          </cell>
          <cell r="J585">
            <v>7.7945993415930602E-6</v>
          </cell>
        </row>
        <row r="586">
          <cell r="A586" t="str">
            <v>D-T-ELC-Bus_c_S2</v>
          </cell>
          <cell r="B586" t="str">
            <v>VAR_fout</v>
          </cell>
          <cell r="C586" t="str">
            <v>T-ELC-Bus_c_BatSTGin_S2</v>
          </cell>
          <cell r="H586">
            <v>8.7136927649657855E-4</v>
          </cell>
          <cell r="I586">
            <v>1.1264349472650394E-3</v>
          </cell>
          <cell r="J586">
            <v>1.1607935241234419E-3</v>
          </cell>
        </row>
        <row r="587">
          <cell r="A587" t="str">
            <v>D-T-ELC-Bus_c_S2</v>
          </cell>
          <cell r="B587" t="str">
            <v>VAR_fin</v>
          </cell>
          <cell r="C587" t="str">
            <v>TELC</v>
          </cell>
          <cell r="H587">
            <v>8.7136927649657855E-4</v>
          </cell>
          <cell r="I587">
            <v>1.1264349472650394E-3</v>
          </cell>
          <cell r="J587">
            <v>1.1607935241234419E-3</v>
          </cell>
        </row>
        <row r="588">
          <cell r="A588" t="str">
            <v>D-T-ELC-Bus_c_S2</v>
          </cell>
          <cell r="B588" t="str">
            <v>VAR_ncap</v>
          </cell>
          <cell r="C588" t="str">
            <v>-</v>
          </cell>
          <cell r="H588">
            <v>8.5949368477813894E-5</v>
          </cell>
          <cell r="I588">
            <v>4.6439709829741698E-5</v>
          </cell>
          <cell r="J588">
            <v>1.0634456081075899E-4</v>
          </cell>
        </row>
        <row r="589">
          <cell r="A589" t="str">
            <v>D-T-ELC-Bus_c_S2</v>
          </cell>
          <cell r="B589" t="str">
            <v>VAR_cap</v>
          </cell>
          <cell r="C589" t="str">
            <v>-</v>
          </cell>
          <cell r="H589">
            <v>1.04144631850487E-4</v>
          </cell>
          <cell r="I589">
            <v>1.3505399390433299E-4</v>
          </cell>
          <cell r="J589">
            <v>1.4471745842238601E-4</v>
          </cell>
        </row>
        <row r="590">
          <cell r="A590" t="str">
            <v>T_C-HY-DSL-S4</v>
          </cell>
          <cell r="B590" t="str">
            <v>VAR_fout</v>
          </cell>
          <cell r="C590" t="str">
            <v>CO2_T</v>
          </cell>
          <cell r="H590">
            <v>0.9093931702152348</v>
          </cell>
          <cell r="I590">
            <v>2.1099031699520619E-2</v>
          </cell>
          <cell r="J590">
            <v>3.4546545040134803E-2</v>
          </cell>
        </row>
        <row r="591">
          <cell r="A591" t="str">
            <v>T_C-HY-DSL-S4</v>
          </cell>
          <cell r="B591" t="str">
            <v>VAR_fout</v>
          </cell>
          <cell r="C591" t="str">
            <v>TPCAR</v>
          </cell>
          <cell r="H591">
            <v>1.9565687580204952E-2</v>
          </cell>
          <cell r="I591">
            <v>2.0258701103574358E-4</v>
          </cell>
          <cell r="J591">
            <v>3.6057582358037422E-4</v>
          </cell>
        </row>
        <row r="592">
          <cell r="A592" t="str">
            <v>T_C-HY-DSL-S4</v>
          </cell>
          <cell r="B592" t="str">
            <v>VAR_fin</v>
          </cell>
          <cell r="C592" t="str">
            <v>TDSL</v>
          </cell>
          <cell r="H592">
            <v>1.2406455255323792E-2</v>
          </cell>
          <cell r="I592">
            <v>2.8784490722401921E-4</v>
          </cell>
          <cell r="J592">
            <v>4.7130347940156723E-4</v>
          </cell>
        </row>
        <row r="593">
          <cell r="A593" t="str">
            <v>T_C-HY-DSL-S4</v>
          </cell>
          <cell r="B593" t="str">
            <v>VAR_ncap</v>
          </cell>
          <cell r="C593" t="str">
            <v>-</v>
          </cell>
          <cell r="H593">
            <v>8.9116416539020102E-6</v>
          </cell>
          <cell r="I593">
            <v>8.7336185612747102E-6</v>
          </cell>
          <cell r="J593">
            <v>3.3732212198672399E-5</v>
          </cell>
        </row>
        <row r="594">
          <cell r="A594" t="str">
            <v>T_C-HY-DSL-S4</v>
          </cell>
          <cell r="B594" t="str">
            <v>VAR_cap</v>
          </cell>
          <cell r="C594" t="str">
            <v>-</v>
          </cell>
          <cell r="H594">
            <v>1.5486560796397753E-3</v>
          </cell>
          <cell r="I594">
            <v>1.7651209146848299E-5</v>
          </cell>
          <cell r="J594">
            <v>3.5430607971282298E-5</v>
          </cell>
        </row>
        <row r="595">
          <cell r="A595" t="str">
            <v>D-T-ELC-Bus_c_S3</v>
          </cell>
          <cell r="B595" t="str">
            <v>VAR_fout</v>
          </cell>
          <cell r="C595" t="str">
            <v>T-ELC-Bus_c_BatSTGin_S3</v>
          </cell>
          <cell r="H595">
            <v>1.8897875289280289E-4</v>
          </cell>
          <cell r="I595">
            <v>2.8184473026942122E-4</v>
          </cell>
          <cell r="J595">
            <v>2.0212909460226824E-4</v>
          </cell>
        </row>
        <row r="596">
          <cell r="A596" t="str">
            <v>D-T-ELC-Bus_c_S3</v>
          </cell>
          <cell r="B596" t="str">
            <v>VAR_fin</v>
          </cell>
          <cell r="C596" t="str">
            <v>TELC</v>
          </cell>
          <cell r="H596">
            <v>1.8897875289280289E-4</v>
          </cell>
          <cell r="I596">
            <v>2.8184473026942122E-4</v>
          </cell>
          <cell r="J596">
            <v>2.0212909460226824E-4</v>
          </cell>
        </row>
        <row r="597">
          <cell r="A597" t="str">
            <v>D-T-ELC-Bus_c_S3</v>
          </cell>
          <cell r="B597" t="str">
            <v>VAR_ncap</v>
          </cell>
          <cell r="C597" t="str">
            <v>-</v>
          </cell>
          <cell r="H597">
            <v>1.57350538182862E-5</v>
          </cell>
          <cell r="I597">
            <v>1.7699090253020499E-5</v>
          </cell>
          <cell r="J597">
            <v>2.0607962579113E-5</v>
          </cell>
        </row>
        <row r="598">
          <cell r="A598" t="str">
            <v>D-T-ELC-Bus_c_S3</v>
          </cell>
          <cell r="B598" t="str">
            <v>VAR_cap</v>
          </cell>
          <cell r="C598" t="str">
            <v>-</v>
          </cell>
          <cell r="H598">
            <v>2.3898828269250001E-5</v>
          </cell>
          <cell r="I598">
            <v>3.3434144071306797E-5</v>
          </cell>
          <cell r="J598">
            <v>2.66702770388182E-5</v>
          </cell>
        </row>
        <row r="599">
          <cell r="A599" t="str">
            <v>D-T-ELC-Bus_c_S4</v>
          </cell>
          <cell r="B599" t="str">
            <v>VAR_fout</v>
          </cell>
          <cell r="C599" t="str">
            <v>T-ELC-Bus_c_BatSTGin_S4</v>
          </cell>
          <cell r="H599">
            <v>5.4488359046458611E-5</v>
          </cell>
          <cell r="I599">
            <v>6.0732758062929433E-5</v>
          </cell>
          <cell r="J599">
            <v>4.151013536539414E-5</v>
          </cell>
        </row>
        <row r="600">
          <cell r="A600" t="str">
            <v>D-T-ELC-Bus_c_S4</v>
          </cell>
          <cell r="B600" t="str">
            <v>VAR_fin</v>
          </cell>
          <cell r="C600" t="str">
            <v>TELC</v>
          </cell>
          <cell r="H600">
            <v>5.4488359046458611E-5</v>
          </cell>
          <cell r="I600">
            <v>6.0732758062929433E-5</v>
          </cell>
          <cell r="J600">
            <v>4.151013536539414E-5</v>
          </cell>
        </row>
        <row r="601">
          <cell r="A601" t="str">
            <v>D-T-ELC-Bus_c_S4</v>
          </cell>
          <cell r="B601" t="str">
            <v>VAR_ncap</v>
          </cell>
          <cell r="C601" t="str">
            <v>-</v>
          </cell>
          <cell r="H601">
            <v>5.9442460309370303E-6</v>
          </cell>
          <cell r="I601">
            <v>5.1901066201083003E-6</v>
          </cell>
          <cell r="J601">
            <v>6.7768806345699703E-6</v>
          </cell>
        </row>
        <row r="602">
          <cell r="A602" t="str">
            <v>D-T-ELC-Bus_c_S4</v>
          </cell>
          <cell r="B602" t="str">
            <v>VAR_cap</v>
          </cell>
          <cell r="C602" t="str">
            <v>-</v>
          </cell>
          <cell r="H602">
            <v>8.2259683422887292E-6</v>
          </cell>
          <cell r="I602">
            <v>9.2499452804639395E-6</v>
          </cell>
          <cell r="J602">
            <v>7.6876853677060893E-6</v>
          </cell>
        </row>
        <row r="603">
          <cell r="A603" t="str">
            <v>D-TH2O</v>
          </cell>
          <cell r="B603" t="str">
            <v>VAR_fout</v>
          </cell>
          <cell r="C603" t="str">
            <v>TH2O</v>
          </cell>
          <cell r="H603">
            <v>1.5561498584880322E-4</v>
          </cell>
          <cell r="I603">
            <v>2.4690176316867978E-4</v>
          </cell>
          <cell r="J603">
            <v>2.5041340344330242E-4</v>
          </cell>
        </row>
        <row r="604">
          <cell r="A604" t="str">
            <v>D-TH2O</v>
          </cell>
          <cell r="B604" t="str">
            <v>VAR_fin</v>
          </cell>
          <cell r="C604" t="str">
            <v>H2</v>
          </cell>
          <cell r="H604">
            <v>1.5561498584880322E-4</v>
          </cell>
          <cell r="I604">
            <v>2.4690176316867978E-4</v>
          </cell>
          <cell r="J604">
            <v>2.5044134225141114E-4</v>
          </cell>
        </row>
        <row r="605">
          <cell r="A605" t="str">
            <v>D-TH2O</v>
          </cell>
          <cell r="B605" t="str">
            <v>VAR_ncap</v>
          </cell>
          <cell r="C605" t="str">
            <v>-</v>
          </cell>
          <cell r="H605">
            <v>5.9220601544061498E-8</v>
          </cell>
          <cell r="I605">
            <v>3.1817557990806899E-7</v>
          </cell>
          <cell r="J605">
            <v>7.4474914883630504E-8</v>
          </cell>
        </row>
        <row r="606">
          <cell r="A606" t="str">
            <v>D-TH2O</v>
          </cell>
          <cell r="B606" t="str">
            <v>VAR_cap</v>
          </cell>
          <cell r="C606" t="str">
            <v>-</v>
          </cell>
          <cell r="H606">
            <v>5.7937123277178597E-4</v>
          </cell>
          <cell r="I606">
            <v>5.7968940835169402E-4</v>
          </cell>
          <cell r="J606">
            <v>5.79763883266578E-4</v>
          </cell>
        </row>
        <row r="607">
          <cell r="A607" t="str">
            <v>TFHGV-HYBDSL</v>
          </cell>
          <cell r="B607" t="str">
            <v>VAR_fout</v>
          </cell>
          <cell r="C607" t="str">
            <v>CO2_T</v>
          </cell>
          <cell r="H607">
            <v>1093.15409256986</v>
          </cell>
          <cell r="I607">
            <v>1141.4128622686621</v>
          </cell>
          <cell r="J607">
            <v>1239.9604599338104</v>
          </cell>
        </row>
        <row r="608">
          <cell r="A608" t="str">
            <v>TFHGV-HYBDSL</v>
          </cell>
          <cell r="B608" t="str">
            <v>VAR_fout</v>
          </cell>
          <cell r="C608" t="str">
            <v>TFHGV</v>
          </cell>
          <cell r="H608">
            <v>2.437850728091175</v>
          </cell>
          <cell r="I608">
            <v>2.5454729541310859</v>
          </cell>
          <cell r="J608">
            <v>2.7652446536129434</v>
          </cell>
        </row>
        <row r="609">
          <cell r="A609" t="str">
            <v>TFHGV-HYBDSL</v>
          </cell>
          <cell r="B609" t="str">
            <v>VAR_fin</v>
          </cell>
          <cell r="C609" t="str">
            <v>TDSL</v>
          </cell>
          <cell r="H609">
            <v>14.913425546655661</v>
          </cell>
          <cell r="I609">
            <v>15.571798939545168</v>
          </cell>
          <cell r="J609">
            <v>16.916240926791435</v>
          </cell>
        </row>
        <row r="610">
          <cell r="A610" t="str">
            <v>TFHGV-HYBDSL</v>
          </cell>
          <cell r="B610" t="str">
            <v>VAR_ncap</v>
          </cell>
          <cell r="C610" t="str">
            <v>-</v>
          </cell>
          <cell r="H610">
            <v>4.0517319140708302E-2</v>
          </cell>
          <cell r="I610">
            <v>2.2186519769393599E-2</v>
          </cell>
          <cell r="J610">
            <v>5.0276626269272803E-2</v>
          </cell>
        </row>
        <row r="611">
          <cell r="A611" t="str">
            <v>TFHGV-HYBDSL</v>
          </cell>
          <cell r="B611" t="str">
            <v>VAR_cap</v>
          </cell>
          <cell r="C611" t="str">
            <v>-</v>
          </cell>
          <cell r="H611">
            <v>4.74905874369266E-2</v>
          </cell>
          <cell r="I611">
            <v>4.9859294046451098E-2</v>
          </cell>
          <cell r="J611">
            <v>5.4170108368366901E-2</v>
          </cell>
        </row>
        <row r="612">
          <cell r="A612" t="str">
            <v>D-TKER</v>
          </cell>
          <cell r="B612" t="str">
            <v>VAR_fout</v>
          </cell>
          <cell r="C612" t="str">
            <v>CO2</v>
          </cell>
          <cell r="H612">
            <v>131.94631250028701</v>
          </cell>
          <cell r="I612">
            <v>96.995560688496795</v>
          </cell>
          <cell r="J612">
            <v>60.624913459778902</v>
          </cell>
        </row>
        <row r="613">
          <cell r="A613" t="str">
            <v>D-TKER</v>
          </cell>
          <cell r="B613" t="str">
            <v>VAR_fout</v>
          </cell>
          <cell r="C613" t="str">
            <v>TKER</v>
          </cell>
          <cell r="H613">
            <v>1.78581340210263</v>
          </cell>
          <cell r="I613">
            <v>1.31277615069083</v>
          </cell>
          <cell r="J613">
            <v>0.82052147503212303</v>
          </cell>
        </row>
        <row r="614">
          <cell r="A614" t="str">
            <v>D-TKER</v>
          </cell>
          <cell r="B614" t="str">
            <v>VAR_fin</v>
          </cell>
          <cell r="C614" t="str">
            <v>KER</v>
          </cell>
          <cell r="H614">
            <v>1.8124493475314218</v>
          </cell>
          <cell r="I614">
            <v>1.3323566028639626</v>
          </cell>
          <cell r="J614">
            <v>0.83275980027168672</v>
          </cell>
        </row>
        <row r="615">
          <cell r="A615" t="str">
            <v>T_B_u-BEVELC-S1</v>
          </cell>
          <cell r="B615" t="str">
            <v>VAR_fout</v>
          </cell>
          <cell r="C615" t="str">
            <v>TPBSu</v>
          </cell>
          <cell r="H615">
            <v>8.663034944133699E-2</v>
          </cell>
          <cell r="I615">
            <v>8.479534508107954E-2</v>
          </cell>
          <cell r="J615">
            <v>9.5107155354463874E-2</v>
          </cell>
        </row>
        <row r="616">
          <cell r="A616" t="str">
            <v>T_B_u-BEVELC-S1</v>
          </cell>
          <cell r="B616" t="str">
            <v>VAR_fin</v>
          </cell>
          <cell r="C616" t="str">
            <v>T-ELC-Bus_u_BatSTGout_S1</v>
          </cell>
          <cell r="H616">
            <v>0.18389814647325395</v>
          </cell>
          <cell r="I616">
            <v>0.17935090899869527</v>
          </cell>
          <cell r="J616">
            <v>0.17920098889156399</v>
          </cell>
        </row>
        <row r="617">
          <cell r="A617" t="str">
            <v>T_B_u-BEVELC-S1</v>
          </cell>
          <cell r="B617" t="str">
            <v>VAR_ncap</v>
          </cell>
          <cell r="C617" t="str">
            <v>-</v>
          </cell>
          <cell r="H617">
            <v>1.89068161797489E-3</v>
          </cell>
          <cell r="I617">
            <v>1.2016814742388901E-4</v>
          </cell>
          <cell r="J617">
            <v>1.5633992447743701E-3</v>
          </cell>
        </row>
        <row r="618">
          <cell r="A618" t="str">
            <v>T_B_u-BEVELC-S1</v>
          </cell>
          <cell r="B618" t="str">
            <v>VAR_cap</v>
          </cell>
          <cell r="C618" t="str">
            <v>-</v>
          </cell>
          <cell r="H618">
            <v>1.8921005429887641E-3</v>
          </cell>
          <cell r="I618">
            <v>2.0109628417351289E-3</v>
          </cell>
          <cell r="J618">
            <v>1.9554415008248443E-3</v>
          </cell>
        </row>
        <row r="619">
          <cell r="A619" t="str">
            <v>TPSHPH2OEXT</v>
          </cell>
          <cell r="B619" t="str">
            <v>VAR_fout</v>
          </cell>
          <cell r="C619" t="str">
            <v>TPSHP</v>
          </cell>
          <cell r="H619">
            <v>1.0984209309943699E-5</v>
          </cell>
          <cell r="I619">
            <v>1.14799325749885E-5</v>
          </cell>
          <cell r="J619">
            <v>1.9057080158267499E-5</v>
          </cell>
        </row>
        <row r="620">
          <cell r="A620" t="str">
            <v>TPSHPH2OEXT</v>
          </cell>
          <cell r="B620" t="str">
            <v>VAR_fin</v>
          </cell>
          <cell r="C620" t="str">
            <v>TH2O</v>
          </cell>
          <cell r="H620">
            <v>6.1245288273625437E-6</v>
          </cell>
          <cell r="I620">
            <v>6.4009321024177937E-6</v>
          </cell>
          <cell r="J620">
            <v>1.0625765906427868E-5</v>
          </cell>
        </row>
        <row r="621">
          <cell r="A621" t="str">
            <v>TPSHPH2OEXT</v>
          </cell>
          <cell r="B621" t="str">
            <v>VAR_ncap</v>
          </cell>
          <cell r="C621" t="str">
            <v>-</v>
          </cell>
          <cell r="H621">
            <v>1.05760226103416E-5</v>
          </cell>
          <cell r="I621">
            <v>9.3392716580800298E-7</v>
          </cell>
          <cell r="J621">
            <v>3.5669370500087999E-6</v>
          </cell>
        </row>
        <row r="622">
          <cell r="A622" t="str">
            <v>TPSHPH2OEXT</v>
          </cell>
          <cell r="B622" t="str">
            <v>VAR_cap</v>
          </cell>
          <cell r="C622" t="str">
            <v>-</v>
          </cell>
          <cell r="H622">
            <v>1.05760226103416E-5</v>
          </cell>
          <cell r="I622">
            <v>1.13688993553372E-5</v>
          </cell>
          <cell r="J622">
            <v>1.2434499017184154E-5</v>
          </cell>
        </row>
        <row r="623">
          <cell r="A623" t="str">
            <v>T_B_u-BEVELC-S2</v>
          </cell>
          <cell r="B623" t="str">
            <v>VAR_fout</v>
          </cell>
          <cell r="C623" t="str">
            <v>TPBSu</v>
          </cell>
          <cell r="H623">
            <v>2.1761318624772819E-2</v>
          </cell>
          <cell r="I623">
            <v>2.5146767015166851E-2</v>
          </cell>
          <cell r="J623">
            <v>4.1738815994522858E-2</v>
          </cell>
        </row>
        <row r="624">
          <cell r="A624" t="str">
            <v>T_B_u-BEVELC-S2</v>
          </cell>
          <cell r="B624" t="str">
            <v>VAR_fin</v>
          </cell>
          <cell r="C624" t="str">
            <v>T-ELC-Bus_u_BatSTGout_S2</v>
          </cell>
          <cell r="H624">
            <v>6.3764893010929913E-2</v>
          </cell>
          <cell r="I624">
            <v>7.3183354423989808E-2</v>
          </cell>
          <cell r="J624">
            <v>0.1082334004697333</v>
          </cell>
        </row>
        <row r="625">
          <cell r="A625" t="str">
            <v>T_B_u-BEVELC-S2</v>
          </cell>
          <cell r="B625" t="str">
            <v>VAR_ncap</v>
          </cell>
          <cell r="C625" t="str">
            <v>-</v>
          </cell>
          <cell r="H625">
            <v>4.0849757478374302E-4</v>
          </cell>
          <cell r="I625">
            <v>6.5542425748613505E-5</v>
          </cell>
          <cell r="J625">
            <v>6.8259685268098403E-4</v>
          </cell>
        </row>
        <row r="626">
          <cell r="A626" t="str">
            <v>T_B_u-BEVELC-S2</v>
          </cell>
          <cell r="B626" t="str">
            <v>VAR_cap</v>
          </cell>
          <cell r="C626" t="str">
            <v>-</v>
          </cell>
          <cell r="H626">
            <v>4.1048270950681045E-4</v>
          </cell>
          <cell r="I626">
            <v>4.7429711270867062E-4</v>
          </cell>
          <cell r="J626">
            <v>7.8715340825204802E-4</v>
          </cell>
        </row>
        <row r="627">
          <cell r="A627" t="str">
            <v>TFHGV-ICEDSL</v>
          </cell>
          <cell r="B627" t="str">
            <v>VAR_fout</v>
          </cell>
          <cell r="C627" t="str">
            <v>CO2_T</v>
          </cell>
          <cell r="H627">
            <v>2.1734138205178978E-2</v>
          </cell>
          <cell r="I627">
            <v>3.2136168720954698E-2</v>
          </cell>
          <cell r="J627">
            <v>1.0534420347483701E-2</v>
          </cell>
        </row>
        <row r="628">
          <cell r="A628" t="str">
            <v>TFHGV-ICEDSL</v>
          </cell>
          <cell r="B628" t="str">
            <v>VAR_fout</v>
          </cell>
          <cell r="C628" t="str">
            <v>TFHGV</v>
          </cell>
          <cell r="H628">
            <v>3.5196706679301495E-5</v>
          </cell>
          <cell r="I628">
            <v>5.2041967046959463E-5</v>
          </cell>
          <cell r="J628">
            <v>1.7059655161229132E-5</v>
          </cell>
        </row>
        <row r="629">
          <cell r="A629" t="str">
            <v>TFHGV-ICEDSL</v>
          </cell>
          <cell r="B629" t="str">
            <v>VAR_fin</v>
          </cell>
          <cell r="C629" t="str">
            <v>TDSL</v>
          </cell>
          <cell r="H629">
            <v>2.9650938888375167E-4</v>
          </cell>
          <cell r="I629">
            <v>4.3841976426950533E-4</v>
          </cell>
          <cell r="J629">
            <v>1.4371651224397961E-4</v>
          </cell>
        </row>
        <row r="630">
          <cell r="A630" t="str">
            <v>TFHGV-ICEDSL</v>
          </cell>
          <cell r="B630" t="str">
            <v>VAR_ncap</v>
          </cell>
          <cell r="C630" t="str">
            <v>-</v>
          </cell>
          <cell r="H630">
            <v>7.0241464489154295E-7</v>
          </cell>
          <cell r="I630">
            <v>7.5489210784227296E-7</v>
          </cell>
          <cell r="J630">
            <v>2.60825168394054E-7</v>
          </cell>
        </row>
        <row r="631">
          <cell r="A631" t="str">
            <v>TFHGV-ICEDSL</v>
          </cell>
          <cell r="B631" t="str">
            <v>VAR_cap</v>
          </cell>
          <cell r="C631" t="str">
            <v>-</v>
          </cell>
          <cell r="H631">
            <v>8.2004546515718396E-7</v>
          </cell>
          <cell r="I631">
            <v>1.23463169400492E-6</v>
          </cell>
          <cell r="J631">
            <v>3.9330015497062901E-7</v>
          </cell>
        </row>
        <row r="632">
          <cell r="A632" t="str">
            <v>D-T-ELC-Bus_u_S1</v>
          </cell>
          <cell r="B632" t="str">
            <v>VAR_fout</v>
          </cell>
          <cell r="C632" t="str">
            <v>T-ELC-Bus_u_BatSTGin_S1</v>
          </cell>
          <cell r="H632">
            <v>0.18395152513689969</v>
          </cell>
          <cell r="I632">
            <v>0.17940309100472038</v>
          </cell>
          <cell r="J632">
            <v>0.17924022345529225</v>
          </cell>
        </row>
        <row r="633">
          <cell r="A633" t="str">
            <v>D-T-ELC-Bus_u_S1</v>
          </cell>
          <cell r="B633" t="str">
            <v>VAR_fin</v>
          </cell>
          <cell r="C633" t="str">
            <v>TELC</v>
          </cell>
          <cell r="H633">
            <v>0.18395152513689969</v>
          </cell>
          <cell r="I633">
            <v>0.17940309100472038</v>
          </cell>
          <cell r="J633">
            <v>0.17924022345529225</v>
          </cell>
        </row>
        <row r="634">
          <cell r="A634" t="str">
            <v>D-T-ELC-Bus_u_S1</v>
          </cell>
          <cell r="B634" t="str">
            <v>VAR_ncap</v>
          </cell>
          <cell r="C634" t="str">
            <v>-</v>
          </cell>
          <cell r="H634">
            <v>1.8862135502871101E-2</v>
          </cell>
          <cell r="I634">
            <v>3.9381365277297601E-5</v>
          </cell>
          <cell r="J634">
            <v>1.5615724488711199E-2</v>
          </cell>
        </row>
        <row r="635">
          <cell r="A635" t="str">
            <v>D-T-ELC-Bus_u_S1</v>
          </cell>
          <cell r="B635" t="str">
            <v>VAR_cap</v>
          </cell>
          <cell r="C635" t="str">
            <v>-</v>
          </cell>
          <cell r="H635">
            <v>1.9443657073839E-2</v>
          </cell>
          <cell r="I635">
            <v>1.8963566120755702E-2</v>
          </cell>
          <cell r="J635">
            <v>1.8945564889271301E-2</v>
          </cell>
        </row>
        <row r="636">
          <cell r="A636" t="str">
            <v>T-Plg-DSL-mix_S1</v>
          </cell>
          <cell r="B636" t="str">
            <v>VAR_fout</v>
          </cell>
          <cell r="C636" t="str">
            <v>CO2_T</v>
          </cell>
          <cell r="H636">
            <v>1.7574325917823371E-2</v>
          </cell>
          <cell r="I636">
            <v>1.233461993005508E-2</v>
          </cell>
          <cell r="J636">
            <v>5.2001717241776102E-3</v>
          </cell>
        </row>
        <row r="637">
          <cell r="A637" t="str">
            <v>T-Plg-DSL-mix_S1</v>
          </cell>
          <cell r="B637" t="str">
            <v>VAR_fout</v>
          </cell>
          <cell r="C637" t="str">
            <v>T-PEVmix-ELC_DSL_S1</v>
          </cell>
          <cell r="H637">
            <v>1.7948868676357006E-4</v>
          </cell>
          <cell r="I637">
            <v>1.2991450606413728E-4</v>
          </cell>
          <cell r="J637">
            <v>5.9448152542035824E-5</v>
          </cell>
        </row>
        <row r="638">
          <cell r="A638" t="str">
            <v>T-Plg-DSL-mix_S1</v>
          </cell>
          <cell r="B638" t="str">
            <v>VAR_fin</v>
          </cell>
          <cell r="C638" t="str">
            <v>TDSL</v>
          </cell>
          <cell r="H638">
            <v>2.3975888018858626E-4</v>
          </cell>
          <cell r="I638">
            <v>1.6827585170607186E-4</v>
          </cell>
          <cell r="J638">
            <v>7.0943679729571743E-5</v>
          </cell>
        </row>
        <row r="639">
          <cell r="A639" t="str">
            <v>T_B_u-BEVELC-S3</v>
          </cell>
          <cell r="B639" t="str">
            <v>VAR_fout</v>
          </cell>
          <cell r="C639" t="str">
            <v>TPBSu</v>
          </cell>
          <cell r="H639">
            <v>1.3083621163810844E-4</v>
          </cell>
          <cell r="I639">
            <v>1.8763072825872613E-4</v>
          </cell>
          <cell r="J639">
            <v>1.3426799387853604E-4</v>
          </cell>
        </row>
        <row r="640">
          <cell r="A640" t="str">
            <v>T_B_u-BEVELC-S3</v>
          </cell>
          <cell r="B640" t="str">
            <v>VAR_fin</v>
          </cell>
          <cell r="C640" t="str">
            <v>T-ELC-Bus_u_BatSTGout_S3</v>
          </cell>
          <cell r="H640">
            <v>5.7925391642975853E-4</v>
          </cell>
          <cell r="I640">
            <v>8.0871107510216401E-4</v>
          </cell>
          <cell r="J640">
            <v>5.2167303274521231E-4</v>
          </cell>
        </row>
        <row r="641">
          <cell r="A641" t="str">
            <v>T_B_u-BEVELC-S3</v>
          </cell>
          <cell r="B641" t="str">
            <v>VAR_ncap</v>
          </cell>
          <cell r="C641" t="str">
            <v>-</v>
          </cell>
          <cell r="H641">
            <v>2.1329342913910598E-6</v>
          </cell>
          <cell r="I641">
            <v>1.4168029778945001E-6</v>
          </cell>
          <cell r="J641">
            <v>2.0449375144632999E-6</v>
          </cell>
        </row>
        <row r="642">
          <cell r="A642" t="str">
            <v>T_B_u-BEVELC-S3</v>
          </cell>
          <cell r="B642" t="str">
            <v>VAR_cap</v>
          </cell>
          <cell r="C642" t="str">
            <v>-</v>
          </cell>
          <cell r="H642">
            <v>2.4808369852599898E-6</v>
          </cell>
          <cell r="I642">
            <v>3.5497372692855599E-6</v>
          </cell>
          <cell r="J642">
            <v>2.5302226368428201E-6</v>
          </cell>
        </row>
        <row r="643">
          <cell r="A643" t="str">
            <v>D-T-ELC-Bus_u_S2</v>
          </cell>
          <cell r="B643" t="str">
            <v>VAR_fout</v>
          </cell>
          <cell r="C643" t="str">
            <v>T-ELC-Bus_u_BatSTGin_S2</v>
          </cell>
          <cell r="H643">
            <v>6.3805505886833619E-2</v>
          </cell>
          <cell r="I643">
            <v>7.3217412625075209E-2</v>
          </cell>
          <cell r="J643">
            <v>0.10826235586846872</v>
          </cell>
        </row>
        <row r="644">
          <cell r="A644" t="str">
            <v>D-T-ELC-Bus_u_S2</v>
          </cell>
          <cell r="B644" t="str">
            <v>VAR_fin</v>
          </cell>
          <cell r="C644" t="str">
            <v>TELC</v>
          </cell>
          <cell r="H644">
            <v>6.3805505886833619E-2</v>
          </cell>
          <cell r="I644">
            <v>7.3217412625075209E-2</v>
          </cell>
          <cell r="J644">
            <v>0.10826235586846872</v>
          </cell>
        </row>
        <row r="645">
          <cell r="A645" t="str">
            <v>D-T-ELC-Bus_u_S2</v>
          </cell>
          <cell r="B645" t="str">
            <v>VAR_ncap</v>
          </cell>
          <cell r="C645" t="str">
            <v>-</v>
          </cell>
          <cell r="H645">
            <v>6.7094619525943497E-3</v>
          </cell>
          <cell r="I645">
            <v>1.02518356728597E-3</v>
          </cell>
          <cell r="J645">
            <v>9.7516853047548407E-3</v>
          </cell>
        </row>
        <row r="646">
          <cell r="A646" t="str">
            <v>D-T-ELC-Bus_u_S2</v>
          </cell>
          <cell r="B646" t="str">
            <v>VAR_cap</v>
          </cell>
          <cell r="C646" t="str">
            <v>-</v>
          </cell>
          <cell r="H646">
            <v>6.7444892614767302E-3</v>
          </cell>
          <cell r="I646">
            <v>7.7392713421538997E-3</v>
          </cell>
          <cell r="J646">
            <v>1.14432546154707E-2</v>
          </cell>
        </row>
        <row r="647">
          <cell r="A647" t="str">
            <v>T-Plg-DSL-mix_S2</v>
          </cell>
          <cell r="B647" t="str">
            <v>VAR_fout</v>
          </cell>
          <cell r="C647" t="str">
            <v>CO2_T</v>
          </cell>
          <cell r="H647">
            <v>6.95024004121466E-2</v>
          </cell>
          <cell r="I647">
            <v>5.7670181987576619E-2</v>
          </cell>
          <cell r="J647">
            <v>1.995805330043339E-2</v>
          </cell>
        </row>
        <row r="648">
          <cell r="A648" t="str">
            <v>T-Plg-DSL-mix_S2</v>
          </cell>
          <cell r="B648" t="str">
            <v>VAR_fout</v>
          </cell>
          <cell r="C648" t="str">
            <v>T-PEVmix-ELC_DSL_S2</v>
          </cell>
          <cell r="H648">
            <v>5.8123156975799228E-4</v>
          </cell>
          <cell r="I648">
            <v>5.0225675385937778E-4</v>
          </cell>
          <cell r="J648">
            <v>1.9340635925451508E-4</v>
          </cell>
        </row>
        <row r="649">
          <cell r="A649" t="str">
            <v>T-Plg-DSL-mix_S2</v>
          </cell>
          <cell r="B649" t="str">
            <v>VAR_fin</v>
          </cell>
          <cell r="C649" t="str">
            <v>TDSL</v>
          </cell>
          <cell r="H649">
            <v>9.4819100152996759E-4</v>
          </cell>
          <cell r="I649">
            <v>7.867691949191895E-4</v>
          </cell>
          <cell r="J649">
            <v>2.7227903547658071E-4</v>
          </cell>
        </row>
        <row r="650">
          <cell r="A650" t="str">
            <v>T_B_u-BEVELC-S4</v>
          </cell>
          <cell r="B650" t="str">
            <v>VAR_fout</v>
          </cell>
          <cell r="C650" t="str">
            <v>TPBSu</v>
          </cell>
          <cell r="H650">
            <v>1.980648993049589E-6</v>
          </cell>
          <cell r="I650">
            <v>1.0114623094789784E-6</v>
          </cell>
          <cell r="J650">
            <v>1.435433475206041E-7</v>
          </cell>
        </row>
        <row r="651">
          <cell r="A651" t="str">
            <v>T_B_u-BEVELC-S4</v>
          </cell>
          <cell r="B651" t="str">
            <v>VAR_fin</v>
          </cell>
          <cell r="C651" t="str">
            <v>T-ELC-Bus_u_BatSTGout_S4</v>
          </cell>
          <cell r="H651">
            <v>1.3027473598484993E-5</v>
          </cell>
          <cell r="I651">
            <v>6.3340799460899955E-6</v>
          </cell>
          <cell r="J651">
            <v>8.18021998385987E-7</v>
          </cell>
        </row>
        <row r="652">
          <cell r="A652" t="str">
            <v>T_B_u-BEVELC-S4</v>
          </cell>
          <cell r="B652" t="str">
            <v>VAR_ncap</v>
          </cell>
          <cell r="C652" t="str">
            <v>-</v>
          </cell>
          <cell r="H652">
            <v>7.8078674387056697E-8</v>
          </cell>
          <cell r="I652">
            <v>7.7850478193853905E-8</v>
          </cell>
          <cell r="J652">
            <v>3.1936093620189201E-8</v>
          </cell>
        </row>
        <row r="653">
          <cell r="A653" t="str">
            <v>T_B_u-BEVELC-S4</v>
          </cell>
          <cell r="B653" t="str">
            <v>VAR_cap</v>
          </cell>
          <cell r="C653" t="str">
            <v>-</v>
          </cell>
          <cell r="H653">
            <v>8.9829253785663195E-8</v>
          </cell>
          <cell r="I653">
            <v>1.0741695589313811E-7</v>
          </cell>
          <cell r="J653">
            <v>4.5597967875557101E-8</v>
          </cell>
        </row>
        <row r="654">
          <cell r="A654" t="str">
            <v>D-TBDS1</v>
          </cell>
          <cell r="B654" t="str">
            <v>VAR_fout</v>
          </cell>
          <cell r="C654" t="str">
            <v>TDSL</v>
          </cell>
          <cell r="H654">
            <v>2.2065405602838983</v>
          </cell>
          <cell r="I654">
            <v>2.1632642953986863</v>
          </cell>
          <cell r="J654">
            <v>2.100816646917687</v>
          </cell>
        </row>
        <row r="655">
          <cell r="A655" t="str">
            <v>D-TBDS1</v>
          </cell>
          <cell r="B655" t="str">
            <v>VAR_fout</v>
          </cell>
          <cell r="C655" t="str">
            <v>TKER</v>
          </cell>
          <cell r="H655">
            <v>0.76467831774962902</v>
          </cell>
          <cell r="I655">
            <v>0.807857575802024</v>
          </cell>
          <cell r="J655">
            <v>0.87025388845805596</v>
          </cell>
        </row>
        <row r="656">
          <cell r="A656" t="str">
            <v>D-TBDS1</v>
          </cell>
          <cell r="B656" t="str">
            <v>VAR_fin</v>
          </cell>
          <cell r="C656" t="str">
            <v>BDS</v>
          </cell>
          <cell r="H656">
            <v>3.0155355926951906</v>
          </cell>
          <cell r="I656">
            <v>3.0154368116817043</v>
          </cell>
          <cell r="J656">
            <v>3.015384857835957</v>
          </cell>
        </row>
        <row r="657">
          <cell r="A657" t="str">
            <v>D-T-ELC-Bus_u_S3</v>
          </cell>
          <cell r="B657" t="str">
            <v>VAR_fout</v>
          </cell>
          <cell r="C657" t="str">
            <v>T-ELC-Bus_u_BatSTGin_S3</v>
          </cell>
          <cell r="H657">
            <v>5.9731511662182457E-4</v>
          </cell>
          <cell r="I657">
            <v>8.2434013300276799E-4</v>
          </cell>
          <cell r="J657">
            <v>5.3305919547316999E-4</v>
          </cell>
        </row>
        <row r="658">
          <cell r="A658" t="str">
            <v>D-T-ELC-Bus_u_S3</v>
          </cell>
          <cell r="B658" t="str">
            <v>VAR_fin</v>
          </cell>
          <cell r="C658" t="str">
            <v>TELC</v>
          </cell>
          <cell r="H658">
            <v>5.9731511662182457E-4</v>
          </cell>
          <cell r="I658">
            <v>8.2434013300276799E-4</v>
          </cell>
          <cell r="J658">
            <v>5.3305919547316999E-4</v>
          </cell>
        </row>
        <row r="659">
          <cell r="A659" t="str">
            <v>D-T-ELC-Bus_u_S3</v>
          </cell>
          <cell r="B659" t="str">
            <v>VAR_ncap</v>
          </cell>
          <cell r="C659" t="str">
            <v>-</v>
          </cell>
          <cell r="H659">
            <v>5.0893497909414899E-5</v>
          </cell>
          <cell r="I659">
            <v>3.64503659664038E-5</v>
          </cell>
          <cell r="J659">
            <v>4.3810446109246802E-5</v>
          </cell>
        </row>
        <row r="660">
          <cell r="A660" t="str">
            <v>D-T-ELC-Bus_u_S3</v>
          </cell>
          <cell r="B660" t="str">
            <v>VAR_cap</v>
          </cell>
          <cell r="C660" t="str">
            <v>-</v>
          </cell>
          <cell r="H660">
            <v>6.3129612662039195E-5</v>
          </cell>
          <cell r="I660">
            <v>8.7343863875818706E-5</v>
          </cell>
          <cell r="J660">
            <v>5.6295470904346999E-5</v>
          </cell>
        </row>
        <row r="661">
          <cell r="A661" t="str">
            <v>T-Plg-DSL-mix_S3</v>
          </cell>
          <cell r="B661" t="str">
            <v>VAR_fout</v>
          </cell>
          <cell r="C661" t="str">
            <v>CO2_T</v>
          </cell>
          <cell r="H661">
            <v>719.59856877372999</v>
          </cell>
          <cell r="I661">
            <v>605.73837056850334</v>
          </cell>
          <cell r="J661">
            <v>329.1360900289846</v>
          </cell>
        </row>
        <row r="662">
          <cell r="A662" t="str">
            <v>T-Plg-DSL-mix_S3</v>
          </cell>
          <cell r="B662" t="str">
            <v>VAR_fout</v>
          </cell>
          <cell r="C662" t="str">
            <v>T-PEVmix-ELC_DSL_S3</v>
          </cell>
          <cell r="H662">
            <v>5.6683512467023602</v>
          </cell>
          <cell r="I662">
            <v>4.9539190681905527</v>
          </cell>
          <cell r="J662">
            <v>3.1133251793509915</v>
          </cell>
        </row>
        <row r="663">
          <cell r="A663" t="str">
            <v>T-Plg-DSL-mix_S3</v>
          </cell>
          <cell r="B663" t="str">
            <v>VAR_fin</v>
          </cell>
          <cell r="C663" t="str">
            <v>TDSL</v>
          </cell>
          <cell r="H663">
            <v>9.8171701060536147</v>
          </cell>
          <cell r="I663">
            <v>8.2638249736494434</v>
          </cell>
          <cell r="J663">
            <v>4.4902604369574961</v>
          </cell>
        </row>
        <row r="664">
          <cell r="A664" t="str">
            <v>D-T-ELC-Bus_u_S4</v>
          </cell>
          <cell r="B664" t="str">
            <v>VAR_fout</v>
          </cell>
          <cell r="C664" t="str">
            <v>T-ELC-Bus_u_BatSTGin_S4</v>
          </cell>
          <cell r="H664">
            <v>5.6583929821646263E-5</v>
          </cell>
          <cell r="I664">
            <v>5.9291337709747569E-5</v>
          </cell>
          <cell r="J664">
            <v>3.6396387583405442E-5</v>
          </cell>
        </row>
        <row r="665">
          <cell r="A665" t="str">
            <v>D-T-ELC-Bus_u_S4</v>
          </cell>
          <cell r="B665" t="str">
            <v>VAR_fin</v>
          </cell>
          <cell r="C665" t="str">
            <v>TELC</v>
          </cell>
          <cell r="H665">
            <v>5.6583929821646263E-5</v>
          </cell>
          <cell r="I665">
            <v>5.9291337709747569E-5</v>
          </cell>
          <cell r="J665">
            <v>3.6396387583405442E-5</v>
          </cell>
        </row>
        <row r="666">
          <cell r="A666" t="str">
            <v>D-T-ELC-Bus_u_S4</v>
          </cell>
          <cell r="B666" t="str">
            <v>VAR_ncap</v>
          </cell>
          <cell r="C666" t="str">
            <v>-</v>
          </cell>
          <cell r="H666">
            <v>1.08214235549857E-5</v>
          </cell>
          <cell r="I666">
            <v>1.2692988505999E-5</v>
          </cell>
          <cell r="J666">
            <v>4.7124939405357397E-6</v>
          </cell>
        </row>
        <row r="667">
          <cell r="A667" t="str">
            <v>D-T-ELC-Bus_u_S4</v>
          </cell>
          <cell r="B667" t="str">
            <v>VAR_cap</v>
          </cell>
          <cell r="C667" t="str">
            <v>-</v>
          </cell>
          <cell r="H667">
            <v>1.33499550545064E-5</v>
          </cell>
          <cell r="I667">
            <v>2.0083872645040701E-5</v>
          </cell>
          <cell r="J667">
            <v>6.9399691843227404E-6</v>
          </cell>
        </row>
        <row r="668">
          <cell r="A668" t="str">
            <v>T_C-FC-H2O-S1</v>
          </cell>
          <cell r="B668" t="str">
            <v>VAR_fout</v>
          </cell>
          <cell r="C668" t="str">
            <v>TPCAR</v>
          </cell>
          <cell r="H668">
            <v>1.6922523446739973E-6</v>
          </cell>
          <cell r="I668">
            <v>2.2969463825857185E-6</v>
          </cell>
          <cell r="J668">
            <v>1.808388005403717E-6</v>
          </cell>
        </row>
        <row r="669">
          <cell r="A669" t="str">
            <v>T_C-FC-H2O-S1</v>
          </cell>
          <cell r="B669" t="str">
            <v>VAR_fin</v>
          </cell>
          <cell r="C669" t="str">
            <v>TH2O</v>
          </cell>
          <cell r="H669">
            <v>1.4850424824929748E-6</v>
          </cell>
          <cell r="I669">
            <v>1.9015925600151425E-6</v>
          </cell>
          <cell r="J669">
            <v>1.3499427142001203E-6</v>
          </cell>
        </row>
        <row r="670">
          <cell r="A670" t="str">
            <v>T_C-FC-H2O-S1</v>
          </cell>
          <cell r="B670" t="str">
            <v>VAR_ncap</v>
          </cell>
          <cell r="C670" t="str">
            <v>-</v>
          </cell>
          <cell r="H670">
            <v>2.2975706156566101E-7</v>
          </cell>
          <cell r="I670">
            <v>3.0173580205385702E-7</v>
          </cell>
          <cell r="J670">
            <v>3.1310654416486801E-7</v>
          </cell>
        </row>
        <row r="671">
          <cell r="A671" t="str">
            <v>T_C-FC-H2O-S1</v>
          </cell>
          <cell r="B671" t="str">
            <v>VAR_cap</v>
          </cell>
          <cell r="C671" t="str">
            <v>-</v>
          </cell>
          <cell r="H671">
            <v>5.2737862516207403E-7</v>
          </cell>
          <cell r="I671">
            <v>5.6049141757389496E-7</v>
          </cell>
          <cell r="J671">
            <v>4.7716975286852104E-7</v>
          </cell>
        </row>
        <row r="672">
          <cell r="A672" t="str">
            <v>T_B_c-ICEDSL-S1</v>
          </cell>
          <cell r="B672" t="str">
            <v>VAR_fout</v>
          </cell>
          <cell r="C672" t="str">
            <v>CO2_T</v>
          </cell>
          <cell r="H672">
            <v>13.129407390953673</v>
          </cell>
          <cell r="I672">
            <v>10.962979024001964</v>
          </cell>
          <cell r="J672">
            <v>6.5196685165757162E-2</v>
          </cell>
        </row>
        <row r="673">
          <cell r="A673" t="str">
            <v>T_B_c-ICEDSL-S1</v>
          </cell>
          <cell r="B673" t="str">
            <v>VAR_fout</v>
          </cell>
          <cell r="C673" t="str">
            <v>TPBSc</v>
          </cell>
          <cell r="H673">
            <v>2.6359393771350687E-2</v>
          </cell>
          <cell r="I673">
            <v>2.3800030142952133E-2</v>
          </cell>
          <cell r="J673">
            <v>1.4392697502866418E-4</v>
          </cell>
        </row>
        <row r="674">
          <cell r="A674" t="str">
            <v>T_B_c-ICEDSL-S1</v>
          </cell>
          <cell r="B674" t="str">
            <v>VAR_fin</v>
          </cell>
          <cell r="C674" t="str">
            <v>TDSL</v>
          </cell>
          <cell r="H674">
            <v>0.17911879114534304</v>
          </cell>
          <cell r="I674">
            <v>0.14956315175991755</v>
          </cell>
          <cell r="J674">
            <v>8.8945000226135307E-4</v>
          </cell>
        </row>
        <row r="675">
          <cell r="A675" t="str">
            <v>T_B_c-ICEDSL-S1</v>
          </cell>
          <cell r="B675" t="str">
            <v>VAR_ncap</v>
          </cell>
          <cell r="C675" t="str">
            <v>-</v>
          </cell>
          <cell r="H675">
            <v>3.2989099825036399E-5</v>
          </cell>
          <cell r="I675">
            <v>3.9038813086908101E-4</v>
          </cell>
          <cell r="J675">
            <v>3.7330504468427199E-7</v>
          </cell>
        </row>
        <row r="676">
          <cell r="A676" t="str">
            <v>T_B_c-ICEDSL-S1</v>
          </cell>
          <cell r="B676" t="str">
            <v>VAR_cap</v>
          </cell>
          <cell r="C676" t="str">
            <v>-</v>
          </cell>
          <cell r="H676">
            <v>5.7398927503796691E-4</v>
          </cell>
          <cell r="I676">
            <v>5.1765761859887301E-4</v>
          </cell>
          <cell r="J676">
            <v>3.2928240282579905E-6</v>
          </cell>
        </row>
        <row r="677">
          <cell r="A677" t="str">
            <v>T-Plg-DSL-mix_S4</v>
          </cell>
          <cell r="B677" t="str">
            <v>VAR_fout</v>
          </cell>
          <cell r="C677" t="str">
            <v>CO2_T</v>
          </cell>
          <cell r="H677">
            <v>0.22288586578215969</v>
          </cell>
          <cell r="I677">
            <v>8.3411022839238319E-2</v>
          </cell>
          <cell r="J677">
            <v>2.388218790905822E-2</v>
          </cell>
        </row>
        <row r="678">
          <cell r="A678" t="str">
            <v>T-Plg-DSL-mix_S4</v>
          </cell>
          <cell r="B678" t="str">
            <v>VAR_fout</v>
          </cell>
          <cell r="C678" t="str">
            <v>T-PEVmix-ELC_DSL_S4</v>
          </cell>
          <cell r="H678">
            <v>1.6363056489131192E-3</v>
          </cell>
          <cell r="I678">
            <v>6.4125668117340987E-4</v>
          </cell>
          <cell r="J678">
            <v>2.0312332969837815E-4</v>
          </cell>
        </row>
        <row r="679">
          <cell r="A679" t="str">
            <v>T-Plg-DSL-mix_S4</v>
          </cell>
          <cell r="B679" t="str">
            <v>VAR_fin</v>
          </cell>
          <cell r="C679" t="str">
            <v>TDSL</v>
          </cell>
          <cell r="H679">
            <v>3.0407348674237346E-3</v>
          </cell>
          <cell r="I679">
            <v>1.1379402843006577E-3</v>
          </cell>
          <cell r="J679">
            <v>3.2581429616723349E-4</v>
          </cell>
        </row>
        <row r="680">
          <cell r="A680" t="str">
            <v>T_C-FC-H2O-S2</v>
          </cell>
          <cell r="B680" t="str">
            <v>VAR_fout</v>
          </cell>
          <cell r="C680" t="str">
            <v>TPCAR</v>
          </cell>
          <cell r="H680">
            <v>3.3267421397351826E-6</v>
          </cell>
          <cell r="I680">
            <v>3.5780953302641984E-6</v>
          </cell>
          <cell r="J680">
            <v>3.7076048420320774E-6</v>
          </cell>
        </row>
        <row r="681">
          <cell r="A681" t="str">
            <v>T_C-FC-H2O-S2</v>
          </cell>
          <cell r="B681" t="str">
            <v>VAR_fin</v>
          </cell>
          <cell r="C681" t="str">
            <v>TH2O</v>
          </cell>
          <cell r="H681">
            <v>3.6074550928591476E-6</v>
          </cell>
          <cell r="I681">
            <v>3.6285128578553068E-6</v>
          </cell>
          <cell r="J681">
            <v>3.3644377860569278E-6</v>
          </cell>
        </row>
        <row r="682">
          <cell r="A682" t="str">
            <v>T_C-FC-H2O-S2</v>
          </cell>
          <cell r="B682" t="str">
            <v>VAR_ncap</v>
          </cell>
          <cell r="C682" t="str">
            <v>-</v>
          </cell>
          <cell r="H682">
            <v>2.1245226439065301E-7</v>
          </cell>
          <cell r="I682">
            <v>2.6574728403652099E-7</v>
          </cell>
          <cell r="J682">
            <v>3.2378397912325699E-7</v>
          </cell>
        </row>
        <row r="683">
          <cell r="A683" t="str">
            <v>T_C-FC-H2O-S2</v>
          </cell>
          <cell r="B683" t="str">
            <v>VAR_cap</v>
          </cell>
          <cell r="C683" t="str">
            <v>-</v>
          </cell>
          <cell r="H683">
            <v>4.8853777595518199E-7</v>
          </cell>
          <cell r="I683">
            <v>4.9725106311079395E-7</v>
          </cell>
          <cell r="J683">
            <v>4.6376330028524298E-7</v>
          </cell>
        </row>
        <row r="684">
          <cell r="A684" t="str">
            <v>T_B_c-ICEDSL-S2</v>
          </cell>
          <cell r="B684" t="str">
            <v>VAR_fout</v>
          </cell>
          <cell r="C684" t="str">
            <v>CO2_T</v>
          </cell>
          <cell r="H684">
            <v>20.342257434491877</v>
          </cell>
          <cell r="I684">
            <v>3.3311584720969458</v>
          </cell>
          <cell r="J684">
            <v>4.9664452670554499E-2</v>
          </cell>
        </row>
        <row r="685">
          <cell r="A685" t="str">
            <v>T_B_c-ICEDSL-S2</v>
          </cell>
          <cell r="B685" t="str">
            <v>VAR_fout</v>
          </cell>
          <cell r="C685" t="str">
            <v>TPBSc</v>
          </cell>
          <cell r="H685">
            <v>2.8325066669514704E-2</v>
          </cell>
          <cell r="I685">
            <v>4.6906851741769402E-3</v>
          </cell>
          <cell r="J685">
            <v>7.6717053240929302E-5</v>
          </cell>
        </row>
        <row r="686">
          <cell r="A686" t="str">
            <v>T_B_c-ICEDSL-S2</v>
          </cell>
          <cell r="B686" t="str">
            <v>VAR_fin</v>
          </cell>
          <cell r="C686" t="str">
            <v>TDSL</v>
          </cell>
          <cell r="H686">
            <v>0.27752056527274094</v>
          </cell>
          <cell r="I686">
            <v>4.5445545321922881E-2</v>
          </cell>
          <cell r="J686">
            <v>6.7755051392298106E-4</v>
          </cell>
        </row>
        <row r="687">
          <cell r="A687" t="str">
            <v>T_B_c-ICEDSL-S2</v>
          </cell>
          <cell r="B687" t="str">
            <v>VAR_ncap</v>
          </cell>
          <cell r="C687" t="str">
            <v>-</v>
          </cell>
          <cell r="H687">
            <v>3.0211704257593E-6</v>
          </cell>
          <cell r="I687">
            <v>1.7870283729715199E-6</v>
          </cell>
          <cell r="J687">
            <v>2.7109685495259698E-7</v>
          </cell>
        </row>
        <row r="688">
          <cell r="A688" t="str">
            <v>T_B_c-ICEDSL-S2</v>
          </cell>
          <cell r="B688" t="str">
            <v>VAR_cap</v>
          </cell>
          <cell r="C688" t="str">
            <v>-</v>
          </cell>
          <cell r="H688">
            <v>6.15575417167644E-4</v>
          </cell>
          <cell r="I688">
            <v>1.0197242571701599E-4</v>
          </cell>
          <cell r="J688">
            <v>1.69748211545333E-6</v>
          </cell>
        </row>
        <row r="689">
          <cell r="A689" t="str">
            <v>T_TW-FCLH2O-S1</v>
          </cell>
          <cell r="B689" t="str">
            <v>VAR_fout</v>
          </cell>
          <cell r="C689" t="str">
            <v>TPTWL</v>
          </cell>
          <cell r="H689">
            <v>1.0082146237859336E-4</v>
          </cell>
          <cell r="I689">
            <v>1.281672204786483E-4</v>
          </cell>
          <cell r="J689">
            <v>9.2542346394059496E-5</v>
          </cell>
        </row>
        <row r="690">
          <cell r="A690" t="str">
            <v>T_TW-FCLH2O-S1</v>
          </cell>
          <cell r="B690" t="str">
            <v>VAR_fin</v>
          </cell>
          <cell r="C690" t="str">
            <v>TH2O</v>
          </cell>
          <cell r="H690">
            <v>2.1512942037901076E-5</v>
          </cell>
          <cell r="I690">
            <v>2.7018726363513294E-5</v>
          </cell>
          <cell r="J690">
            <v>1.9031408813216272E-5</v>
          </cell>
        </row>
        <row r="691">
          <cell r="A691" t="str">
            <v>T_TW-FCLH2O-S1</v>
          </cell>
          <cell r="B691" t="str">
            <v>VAR_ncap</v>
          </cell>
          <cell r="C691" t="str">
            <v>-</v>
          </cell>
          <cell r="H691">
            <v>2.4457577352253001E-5</v>
          </cell>
          <cell r="I691">
            <v>2.2229119195798001E-5</v>
          </cell>
          <cell r="J691">
            <v>1.9885258486159801E-5</v>
          </cell>
        </row>
        <row r="692">
          <cell r="A692" t="str">
            <v>T_TW-FCLH2O-S1</v>
          </cell>
          <cell r="B692" t="str">
            <v>VAR_cap</v>
          </cell>
          <cell r="C692" t="str">
            <v>-</v>
          </cell>
          <cell r="H692">
            <v>3.8362416876215449E-5</v>
          </cell>
          <cell r="I692">
            <v>4.9133415380352495E-5</v>
          </cell>
          <cell r="J692">
            <v>3.5312727855899877E-5</v>
          </cell>
        </row>
        <row r="693">
          <cell r="A693" t="str">
            <v>D-T-ELC-TW_Bat_S1</v>
          </cell>
          <cell r="B693" t="str">
            <v>VAR_fout</v>
          </cell>
          <cell r="C693" t="str">
            <v>T-ELC-TWSTGin_S1</v>
          </cell>
          <cell r="H693">
            <v>6.322183828089558E-4</v>
          </cell>
          <cell r="I693">
            <v>5.8621023983711142E-4</v>
          </cell>
          <cell r="J693">
            <v>3.8987664544623156E-4</v>
          </cell>
        </row>
        <row r="694">
          <cell r="A694" t="str">
            <v>D-T-ELC-TW_Bat_S1</v>
          </cell>
          <cell r="B694" t="str">
            <v>VAR_fin</v>
          </cell>
          <cell r="C694" t="str">
            <v>TELC</v>
          </cell>
          <cell r="H694">
            <v>6.322183828089558E-4</v>
          </cell>
          <cell r="I694">
            <v>5.8621023983711142E-4</v>
          </cell>
          <cell r="J694">
            <v>3.8987664544623156E-4</v>
          </cell>
        </row>
        <row r="695">
          <cell r="A695" t="str">
            <v>D-T-ELC-TW_Bat_S1</v>
          </cell>
          <cell r="B695" t="str">
            <v>VAR_ncap</v>
          </cell>
          <cell r="C695" t="str">
            <v>-</v>
          </cell>
          <cell r="H695">
            <v>5.9300790914324598E-5</v>
          </cell>
          <cell r="I695">
            <v>1.6142205159649801E-6</v>
          </cell>
          <cell r="J695">
            <v>3.0105615008801299E-5</v>
          </cell>
        </row>
        <row r="696">
          <cell r="A696" t="str">
            <v>D-T-ELC-TW_Bat_S1</v>
          </cell>
          <cell r="B696" t="str">
            <v>VAR_cap</v>
          </cell>
          <cell r="C696" t="str">
            <v>-</v>
          </cell>
          <cell r="H696">
            <v>6.6985085112087296E-5</v>
          </cell>
          <cell r="I696">
            <v>6.2181418160750404E-5</v>
          </cell>
          <cell r="J696">
            <v>4.1321770067203397E-5</v>
          </cell>
        </row>
        <row r="697">
          <cell r="A697" t="str">
            <v>T_C-FC-H2O-S3</v>
          </cell>
          <cell r="B697" t="str">
            <v>VAR_fout</v>
          </cell>
          <cell r="C697" t="str">
            <v>TPCAR</v>
          </cell>
          <cell r="H697">
            <v>3.6600795230028391E-6</v>
          </cell>
          <cell r="I697">
            <v>3.7177302547419431E-6</v>
          </cell>
          <cell r="J697">
            <v>4.546176791502166E-6</v>
          </cell>
        </row>
        <row r="698">
          <cell r="A698" t="str">
            <v>T_C-FC-H2O-S3</v>
          </cell>
          <cell r="B698" t="str">
            <v>VAR_fin</v>
          </cell>
          <cell r="C698" t="str">
            <v>TH2O</v>
          </cell>
          <cell r="H698">
            <v>4.2891343272868255E-6</v>
          </cell>
          <cell r="I698">
            <v>4.0345564518666909E-6</v>
          </cell>
          <cell r="J698">
            <v>4.3902379522388992E-6</v>
          </cell>
        </row>
        <row r="699">
          <cell r="A699" t="str">
            <v>T_C-FC-H2O-S3</v>
          </cell>
          <cell r="B699" t="str">
            <v>VAR_ncap</v>
          </cell>
          <cell r="C699" t="str">
            <v>-</v>
          </cell>
          <cell r="H699">
            <v>1.7554699792388E-7</v>
          </cell>
          <cell r="I699">
            <v>2.37217248115905E-7</v>
          </cell>
          <cell r="J699">
            <v>3.39350775671732E-7</v>
          </cell>
        </row>
        <row r="700">
          <cell r="A700" t="str">
            <v>T_C-FC-H2O-S3</v>
          </cell>
          <cell r="B700" t="str">
            <v>VAR_cap</v>
          </cell>
          <cell r="C700" t="str">
            <v>-</v>
          </cell>
          <cell r="H700">
            <v>5.17983979091009E-7</v>
          </cell>
          <cell r="I700">
            <v>4.2699720154022899E-7</v>
          </cell>
          <cell r="J700">
            <v>4.53408524151126E-7</v>
          </cell>
        </row>
        <row r="701">
          <cell r="A701" t="str">
            <v>T_B_c-ICEDSL-S3</v>
          </cell>
          <cell r="B701" t="str">
            <v>VAR_fout</v>
          </cell>
          <cell r="C701" t="str">
            <v>CO2_T</v>
          </cell>
          <cell r="H701">
            <v>6.0115251952171667</v>
          </cell>
          <cell r="I701">
            <v>9.5161213446690596E-2</v>
          </cell>
          <cell r="J701">
            <v>2.3130105992496368E-2</v>
          </cell>
        </row>
        <row r="702">
          <cell r="A702" t="str">
            <v>T_B_c-ICEDSL-S3</v>
          </cell>
          <cell r="B702" t="str">
            <v>VAR_fout</v>
          </cell>
          <cell r="C702" t="str">
            <v>TPBSc</v>
          </cell>
          <cell r="H702">
            <v>5.5935704393595851E-3</v>
          </cell>
          <cell r="I702">
            <v>9.5254310536845878E-5</v>
          </cell>
          <cell r="J702">
            <v>2.4435177657754426E-5</v>
          </cell>
        </row>
        <row r="703">
          <cell r="A703" t="str">
            <v>T_B_c-ICEDSL-S3</v>
          </cell>
          <cell r="B703" t="str">
            <v>VAR_fin</v>
          </cell>
          <cell r="C703" t="str">
            <v>TDSL</v>
          </cell>
          <cell r="H703">
            <v>8.2012622035704974E-2</v>
          </cell>
          <cell r="I703">
            <v>1.2982430211008263E-3</v>
          </cell>
          <cell r="J703">
            <v>3.1555396988398936E-4</v>
          </cell>
        </row>
        <row r="704">
          <cell r="A704" t="str">
            <v>T_B_c-ICEDSL-S3</v>
          </cell>
          <cell r="B704" t="str">
            <v>VAR_ncap</v>
          </cell>
          <cell r="C704" t="str">
            <v>-</v>
          </cell>
          <cell r="H704">
            <v>1.0488265225832799E-6</v>
          </cell>
          <cell r="I704">
            <v>1.0381790974407499E-6</v>
          </cell>
          <cell r="J704">
            <v>1.9121500836808199E-7</v>
          </cell>
        </row>
        <row r="705">
          <cell r="A705" t="str">
            <v>T_B_c-ICEDSL-S3</v>
          </cell>
          <cell r="B705" t="str">
            <v>VAR_cap</v>
          </cell>
          <cell r="C705" t="str">
            <v>-</v>
          </cell>
          <cell r="H705">
            <v>1.21572461892732E-4</v>
          </cell>
          <cell r="I705">
            <v>2.0870056200240301E-6</v>
          </cell>
          <cell r="J705">
            <v>5.4681340716740403E-7</v>
          </cell>
        </row>
        <row r="706">
          <cell r="A706" t="str">
            <v>T_TW-FCLH2O-S2</v>
          </cell>
          <cell r="B706" t="str">
            <v>VAR_fout</v>
          </cell>
          <cell r="C706" t="str">
            <v>TPTWL</v>
          </cell>
          <cell r="H706">
            <v>4.5358503662254144E-5</v>
          </cell>
          <cell r="I706">
            <v>5.9265651872062571E-5</v>
          </cell>
          <cell r="J706">
            <v>4.2723764352013592E-5</v>
          </cell>
        </row>
        <row r="707">
          <cell r="A707" t="str">
            <v>T_TW-FCLH2O-S2</v>
          </cell>
          <cell r="B707" t="str">
            <v>VAR_fin</v>
          </cell>
          <cell r="C707" t="str">
            <v>TH2O</v>
          </cell>
          <cell r="H707">
            <v>1.6642490252523508E-5</v>
          </cell>
          <cell r="I707">
            <v>2.1545751955413244E-5</v>
          </cell>
          <cell r="J707">
            <v>1.5217212608120559E-5</v>
          </cell>
        </row>
        <row r="708">
          <cell r="A708" t="str">
            <v>T_TW-FCLH2O-S2</v>
          </cell>
          <cell r="B708" t="str">
            <v>VAR_ncap</v>
          </cell>
          <cell r="C708" t="str">
            <v>-</v>
          </cell>
          <cell r="H708">
            <v>1.06478913529069E-5</v>
          </cell>
          <cell r="I708">
            <v>8.8840331385235804E-6</v>
          </cell>
          <cell r="J708">
            <v>7.2154106510318097E-6</v>
          </cell>
        </row>
        <row r="709">
          <cell r="A709" t="str">
            <v>T_TW-FCLH2O-S2</v>
          </cell>
          <cell r="B709" t="str">
            <v>VAR_cap</v>
          </cell>
          <cell r="C709" t="str">
            <v>-</v>
          </cell>
          <cell r="H709">
            <v>1.7467200953667302E-5</v>
          </cell>
          <cell r="I709">
            <v>2.3051636147255709E-5</v>
          </cell>
          <cell r="J709">
            <v>1.6657132563339852E-5</v>
          </cell>
        </row>
        <row r="710">
          <cell r="A710" t="str">
            <v>D-T-ELC-TW_Bat_S2</v>
          </cell>
          <cell r="B710" t="str">
            <v>VAR_fout</v>
          </cell>
          <cell r="C710" t="str">
            <v>T-ELC-TWSTGin_S2</v>
          </cell>
          <cell r="H710">
            <v>7.059708161387256E-4</v>
          </cell>
          <cell r="I710">
            <v>6.1435552280655523E-4</v>
          </cell>
          <cell r="J710">
            <v>3.8105805268969216E-4</v>
          </cell>
        </row>
        <row r="711">
          <cell r="A711" t="str">
            <v>D-T-ELC-TW_Bat_S2</v>
          </cell>
          <cell r="B711" t="str">
            <v>VAR_fin</v>
          </cell>
          <cell r="C711" t="str">
            <v>TELC</v>
          </cell>
          <cell r="H711">
            <v>7.059708161387256E-4</v>
          </cell>
          <cell r="I711">
            <v>6.1435552280655523E-4</v>
          </cell>
          <cell r="J711">
            <v>3.8105805268969216E-4</v>
          </cell>
        </row>
        <row r="712">
          <cell r="A712" t="str">
            <v>D-T-ELC-TW_Bat_S2</v>
          </cell>
          <cell r="B712" t="str">
            <v>VAR_ncap</v>
          </cell>
          <cell r="C712" t="str">
            <v>-</v>
          </cell>
          <cell r="H712">
            <v>5.7487225657106601E-5</v>
          </cell>
          <cell r="I712">
            <v>2.7964565849892699E-7</v>
          </cell>
          <cell r="J712">
            <v>2.0536764977552099E-5</v>
          </cell>
        </row>
        <row r="713">
          <cell r="A713" t="str">
            <v>D-T-ELC-TW_Bat_S2</v>
          </cell>
          <cell r="B713" t="str">
            <v>VAR_cap</v>
          </cell>
          <cell r="C713" t="str">
            <v>-</v>
          </cell>
          <cell r="H713">
            <v>7.4724517173018696E-5</v>
          </cell>
          <cell r="I713">
            <v>6.5408190734574803E-5</v>
          </cell>
          <cell r="J713">
            <v>4.0409921862739898E-5</v>
          </cell>
        </row>
        <row r="714">
          <cell r="A714" t="str">
            <v>T_C-FC-H2O-S4</v>
          </cell>
          <cell r="B714" t="str">
            <v>VAR_fout</v>
          </cell>
          <cell r="C714" t="str">
            <v>TPCAR</v>
          </cell>
          <cell r="H714">
            <v>2.926483869682496E-6</v>
          </cell>
          <cell r="I714">
            <v>3.5812663788858577E-6</v>
          </cell>
          <cell r="J714">
            <v>4.8903781278032021E-6</v>
          </cell>
        </row>
        <row r="715">
          <cell r="A715" t="str">
            <v>T_C-FC-H2O-S4</v>
          </cell>
          <cell r="B715" t="str">
            <v>VAR_fin</v>
          </cell>
          <cell r="C715" t="str">
            <v>TH2O</v>
          </cell>
          <cell r="H715">
            <v>3.3837661156971442E-6</v>
          </cell>
          <cell r="I715">
            <v>3.8836599397625679E-6</v>
          </cell>
          <cell r="J715">
            <v>4.7439606229309217E-6</v>
          </cell>
        </row>
        <row r="716">
          <cell r="A716" t="str">
            <v>T_C-FC-H2O-S4</v>
          </cell>
          <cell r="B716" t="str">
            <v>VAR_ncap</v>
          </cell>
          <cell r="C716" t="str">
            <v>-</v>
          </cell>
          <cell r="H716">
            <v>2.0992798847222699E-7</v>
          </cell>
          <cell r="I716">
            <v>2.83813746884735E-7</v>
          </cell>
          <cell r="J716">
            <v>4.3170565935789701E-7</v>
          </cell>
        </row>
        <row r="717">
          <cell r="A717" t="str">
            <v>T_C-FC-H2O-S4</v>
          </cell>
          <cell r="B717" t="str">
            <v>VAR_cap</v>
          </cell>
          <cell r="C717" t="str">
            <v>-</v>
          </cell>
          <cell r="H717">
            <v>4.7506284599087801E-7</v>
          </cell>
          <cell r="I717">
            <v>5.0827845225442598E-7</v>
          </cell>
          <cell r="J717">
            <v>5.6437700980941799E-7</v>
          </cell>
        </row>
        <row r="718">
          <cell r="A718" t="str">
            <v>T_B_c-ICEDSL-S4</v>
          </cell>
          <cell r="B718" t="str">
            <v>VAR_fout</v>
          </cell>
          <cell r="C718" t="str">
            <v>CO2_T</v>
          </cell>
          <cell r="H718">
            <v>6.16237504576031E-5</v>
          </cell>
        </row>
        <row r="719">
          <cell r="A719" t="str">
            <v>T_B_c-ICEDSL-S4</v>
          </cell>
          <cell r="B719" t="str">
            <v>VAR_fout</v>
          </cell>
          <cell r="C719" t="str">
            <v>TPBSc</v>
          </cell>
          <cell r="H719">
            <v>4.0287030991325902E-8</v>
          </cell>
        </row>
        <row r="720">
          <cell r="A720" t="str">
            <v>T_B_c-ICEDSL-S4</v>
          </cell>
          <cell r="B720" t="str">
            <v>VAR_fin</v>
          </cell>
          <cell r="C720" t="str">
            <v>TDSL</v>
          </cell>
          <cell r="H720">
            <v>8.4070600897139309E-7</v>
          </cell>
        </row>
        <row r="721">
          <cell r="A721" t="str">
            <v>T_B_c-ICEDSL-S4</v>
          </cell>
          <cell r="B721" t="str">
            <v>VAR_ncap</v>
          </cell>
          <cell r="C721" t="str">
            <v>-</v>
          </cell>
          <cell r="H721">
            <v>1.2999949121148299E-8</v>
          </cell>
          <cell r="I721">
            <v>1.20345679682538E-8</v>
          </cell>
        </row>
        <row r="722">
          <cell r="A722" t="str">
            <v>T_B_c-ICEDSL-S4</v>
          </cell>
          <cell r="B722" t="str">
            <v>VAR_cap</v>
          </cell>
          <cell r="C722" t="str">
            <v>-</v>
          </cell>
          <cell r="H722">
            <v>1.2999949121148299E-8</v>
          </cell>
          <cell r="I722">
            <v>2.09133552442197E-8</v>
          </cell>
          <cell r="J722">
            <v>2.1119299214907298E-9</v>
          </cell>
        </row>
        <row r="723">
          <cell r="A723" t="str">
            <v>D-T-ELC-HGV</v>
          </cell>
          <cell r="B723" t="str">
            <v>VAR_fout</v>
          </cell>
          <cell r="C723" t="str">
            <v>T-ELC-HGV_BatSTGin</v>
          </cell>
          <cell r="H723">
            <v>4.0014584140512572E-4</v>
          </cell>
          <cell r="I723">
            <v>4.2022449627430254E-4</v>
          </cell>
          <cell r="J723">
            <v>1.9142447706188282E-4</v>
          </cell>
        </row>
        <row r="724">
          <cell r="A724" t="str">
            <v>D-T-ELC-HGV</v>
          </cell>
          <cell r="B724" t="str">
            <v>VAR_fin</v>
          </cell>
          <cell r="C724" t="str">
            <v>TELC</v>
          </cell>
          <cell r="H724">
            <v>4.0014584140512572E-4</v>
          </cell>
          <cell r="I724">
            <v>4.2022449627430254E-4</v>
          </cell>
          <cell r="J724">
            <v>1.9142447706188282E-4</v>
          </cell>
        </row>
        <row r="725">
          <cell r="A725" t="str">
            <v>D-T-ELC-HGV</v>
          </cell>
          <cell r="B725" t="str">
            <v>VAR_ncap</v>
          </cell>
          <cell r="C725" t="str">
            <v>-</v>
          </cell>
          <cell r="H725">
            <v>4.5786206486317802E-5</v>
          </cell>
          <cell r="I725">
            <v>3.0383061332735101E-5</v>
          </cell>
          <cell r="J725">
            <v>2.0436827023190401E-5</v>
          </cell>
        </row>
        <row r="726">
          <cell r="A726" t="str">
            <v>D-T-ELC-HGV</v>
          </cell>
          <cell r="B726" t="str">
            <v>VAR_cap</v>
          </cell>
          <cell r="C726" t="str">
            <v>-</v>
          </cell>
          <cell r="H726">
            <v>5.1425331103605203E-5</v>
          </cell>
          <cell r="I726">
            <v>6.1654413533962407E-5</v>
          </cell>
          <cell r="J726">
            <v>2.5768709023803798E-5</v>
          </cell>
        </row>
        <row r="727">
          <cell r="A727" t="str">
            <v>T_TW-FCLH2O-S3</v>
          </cell>
          <cell r="B727" t="str">
            <v>VAR_fout</v>
          </cell>
          <cell r="C727" t="str">
            <v>TPTWL</v>
          </cell>
          <cell r="H727">
            <v>2.1598626140019711E-5</v>
          </cell>
          <cell r="I727">
            <v>3.1079543450721712E-5</v>
          </cell>
          <cell r="J727">
            <v>3.0234495991298616E-5</v>
          </cell>
        </row>
        <row r="728">
          <cell r="A728" t="str">
            <v>T_TW-FCLH2O-S3</v>
          </cell>
          <cell r="B728" t="str">
            <v>VAR_fin</v>
          </cell>
          <cell r="C728" t="str">
            <v>TH2O</v>
          </cell>
          <cell r="H728">
            <v>1.2161962712256987E-5</v>
          </cell>
          <cell r="I728">
            <v>1.7375307414633777E-5</v>
          </cell>
          <cell r="J728">
            <v>1.6593513550185936E-5</v>
          </cell>
        </row>
        <row r="729">
          <cell r="A729" t="str">
            <v>T_TW-FCLH2O-S3</v>
          </cell>
          <cell r="B729" t="str">
            <v>VAR_ncap</v>
          </cell>
          <cell r="C729" t="str">
            <v>-</v>
          </cell>
          <cell r="H729">
            <v>4.5173963996651202E-6</v>
          </cell>
          <cell r="I729">
            <v>3.8014834884226501E-6</v>
          </cell>
          <cell r="J729">
            <v>3.6913390235988899E-6</v>
          </cell>
        </row>
        <row r="730">
          <cell r="A730" t="str">
            <v>T_TW-FCLH2O-S3</v>
          </cell>
          <cell r="B730" t="str">
            <v>VAR_cap</v>
          </cell>
          <cell r="C730" t="str">
            <v>-</v>
          </cell>
          <cell r="H730">
            <v>8.3757938498295497E-6</v>
          </cell>
          <cell r="I730">
            <v>1.2177277338252201E-5</v>
          </cell>
          <cell r="J730">
            <v>1.2095878572599201E-5</v>
          </cell>
        </row>
        <row r="731">
          <cell r="A731" t="str">
            <v>D-T-ELC-TW_Bat_S3</v>
          </cell>
          <cell r="B731" t="str">
            <v>VAR_fout</v>
          </cell>
          <cell r="C731" t="str">
            <v>T-ELC-TWSTGin_S3</v>
          </cell>
          <cell r="H731">
            <v>1.0932403575630841E-3</v>
          </cell>
          <cell r="I731">
            <v>9.5508157928754554E-4</v>
          </cell>
          <cell r="J731">
            <v>5.8065648535455573E-4</v>
          </cell>
        </row>
        <row r="732">
          <cell r="A732" t="str">
            <v>D-T-ELC-TW_Bat_S3</v>
          </cell>
          <cell r="B732" t="str">
            <v>VAR_fin</v>
          </cell>
          <cell r="C732" t="str">
            <v>TELC</v>
          </cell>
          <cell r="H732">
            <v>1.0932403575630841E-3</v>
          </cell>
          <cell r="I732">
            <v>9.5508157928754554E-4</v>
          </cell>
          <cell r="J732">
            <v>5.8065648535455573E-4</v>
          </cell>
        </row>
        <row r="733">
          <cell r="A733" t="str">
            <v>D-T-ELC-TW_Bat_S3</v>
          </cell>
          <cell r="B733" t="str">
            <v>VAR_ncap</v>
          </cell>
          <cell r="C733" t="str">
            <v>-</v>
          </cell>
          <cell r="H733">
            <v>6.5957518516235894E-5</v>
          </cell>
          <cell r="I733">
            <v>1.8343226825593899E-6</v>
          </cell>
          <cell r="J733">
            <v>1.08687739348193E-6</v>
          </cell>
        </row>
        <row r="734">
          <cell r="A734" t="str">
            <v>D-T-ELC-TW_Bat_S3</v>
          </cell>
          <cell r="B734" t="str">
            <v>VAR_cap</v>
          </cell>
          <cell r="C734" t="str">
            <v>-</v>
          </cell>
          <cell r="H734">
            <v>1.1569940092283E-4</v>
          </cell>
          <cell r="I734">
            <v>1.0106391640312001E-4</v>
          </cell>
          <cell r="J734">
            <v>6.1571447515623799E-5</v>
          </cell>
        </row>
        <row r="735">
          <cell r="A735" t="str">
            <v>T_TW-FCLH2O-S4</v>
          </cell>
          <cell r="B735" t="str">
            <v>VAR_fout</v>
          </cell>
          <cell r="C735" t="str">
            <v>TPTWL</v>
          </cell>
          <cell r="H735">
            <v>1.0463371690114964E-5</v>
          </cell>
          <cell r="I735">
            <v>1.572268768825268E-5</v>
          </cell>
          <cell r="J735">
            <v>1.8905110685191995E-5</v>
          </cell>
        </row>
        <row r="736">
          <cell r="A736" t="str">
            <v>T_TW-FCLH2O-S4</v>
          </cell>
          <cell r="B736" t="str">
            <v>VAR_fin</v>
          </cell>
          <cell r="C736" t="str">
            <v>TH2O</v>
          </cell>
          <cell r="H736">
            <v>6.6307150956718395E-6</v>
          </cell>
          <cell r="I736">
            <v>9.8764669778357557E-6</v>
          </cell>
          <cell r="J736">
            <v>1.1693657728926453E-5</v>
          </cell>
        </row>
        <row r="737">
          <cell r="A737" t="str">
            <v>T_TW-FCLH2O-S4</v>
          </cell>
          <cell r="B737" t="str">
            <v>VAR_ncap</v>
          </cell>
          <cell r="C737" t="str">
            <v>-</v>
          </cell>
          <cell r="H737">
            <v>2.3132899172589402E-6</v>
          </cell>
          <cell r="I737">
            <v>2.1331791558115999E-6</v>
          </cell>
          <cell r="J737">
            <v>1.9979962845278E-6</v>
          </cell>
        </row>
        <row r="738">
          <cell r="A738" t="str">
            <v>T_TW-FCLH2O-S4</v>
          </cell>
          <cell r="B738" t="str">
            <v>VAR_cap</v>
          </cell>
          <cell r="C738" t="str">
            <v>-</v>
          </cell>
          <cell r="H738">
            <v>4.1747186186704897E-6</v>
          </cell>
          <cell r="I738">
            <v>6.3078977744820896E-6</v>
          </cell>
          <cell r="J738">
            <v>7.6596592341553296E-6</v>
          </cell>
        </row>
        <row r="739">
          <cell r="A739" t="str">
            <v>D-T-ELC-TW_Bat_S4</v>
          </cell>
          <cell r="B739" t="str">
            <v>VAR_fout</v>
          </cell>
          <cell r="C739" t="str">
            <v>T-ELC-TWSTGin_S4</v>
          </cell>
          <cell r="H739">
            <v>1.0818349386887947E-3</v>
          </cell>
          <cell r="I739">
            <v>1.0895350656851257E-3</v>
          </cell>
          <cell r="J739">
            <v>8.6159583557845457E-4</v>
          </cell>
        </row>
        <row r="740">
          <cell r="A740" t="str">
            <v>D-T-ELC-TW_Bat_S4</v>
          </cell>
          <cell r="B740" t="str">
            <v>VAR_fin</v>
          </cell>
          <cell r="C740" t="str">
            <v>TELC</v>
          </cell>
          <cell r="H740">
            <v>1.0818349386887947E-3</v>
          </cell>
          <cell r="I740">
            <v>1.0895350656851257E-3</v>
          </cell>
          <cell r="J740">
            <v>8.6159583557845457E-4</v>
          </cell>
        </row>
        <row r="741">
          <cell r="A741" t="str">
            <v>D-T-ELC-TW_Bat_S4</v>
          </cell>
          <cell r="B741" t="str">
            <v>VAR_ncap</v>
          </cell>
          <cell r="C741" t="str">
            <v>-</v>
          </cell>
          <cell r="H741">
            <v>6.8540381721364605E-5</v>
          </cell>
          <cell r="I741">
            <v>8.9778857666121802E-7</v>
          </cell>
          <cell r="J741">
            <v>5.9072968378448802E-6</v>
          </cell>
        </row>
        <row r="742">
          <cell r="A742" t="str">
            <v>D-T-ELC-TW_Bat_S4</v>
          </cell>
          <cell r="B742" t="str">
            <v>VAR_cap</v>
          </cell>
          <cell r="C742" t="str">
            <v>-</v>
          </cell>
          <cell r="H742">
            <v>1.14475087379678E-4</v>
          </cell>
          <cell r="I742">
            <v>1.1537287595633999E-4</v>
          </cell>
          <cell r="J742">
            <v>9.1178608665725501E-5</v>
          </cell>
        </row>
        <row r="743">
          <cell r="A743" t="str">
            <v>T_B_u-ICENGA-S1</v>
          </cell>
          <cell r="B743" t="str">
            <v>VAR_fout</v>
          </cell>
          <cell r="C743" t="str">
            <v>CO2_T</v>
          </cell>
          <cell r="H743">
            <v>1.223476596915303E-2</v>
          </cell>
          <cell r="I743">
            <v>1.0645510982565248E-2</v>
          </cell>
          <cell r="J743">
            <v>9.1476940913494207E-3</v>
          </cell>
        </row>
        <row r="744">
          <cell r="A744" t="str">
            <v>T_B_u-ICENGA-S1</v>
          </cell>
          <cell r="B744" t="str">
            <v>VAR_fout</v>
          </cell>
          <cell r="C744" t="str">
            <v>TPBSu</v>
          </cell>
          <cell r="H744">
            <v>3.0825036906031457E-5</v>
          </cell>
          <cell r="I744">
            <v>2.7908500517479477E-5</v>
          </cell>
          <cell r="J744">
            <v>2.6460977244198975E-5</v>
          </cell>
        </row>
        <row r="745">
          <cell r="A745" t="str">
            <v>T_B_u-ICENGA-S1</v>
          </cell>
          <cell r="B745" t="str">
            <v>VAR_fin</v>
          </cell>
          <cell r="C745" t="str">
            <v>TNGA</v>
          </cell>
          <cell r="H745">
            <v>2.1692847463037303E-4</v>
          </cell>
          <cell r="I745">
            <v>1.8875019472633416E-4</v>
          </cell>
          <cell r="J745">
            <v>1.6219315764803946E-4</v>
          </cell>
        </row>
        <row r="746">
          <cell r="A746" t="str">
            <v>T_B_u-ICENGA-S1</v>
          </cell>
          <cell r="B746" t="str">
            <v>VAR_ncap</v>
          </cell>
          <cell r="C746" t="str">
            <v>-</v>
          </cell>
          <cell r="H746">
            <v>4.5282490237154899E-7</v>
          </cell>
          <cell r="I746">
            <v>2.1859936105083701E-7</v>
          </cell>
          <cell r="J746">
            <v>4.0485870386378699E-7</v>
          </cell>
        </row>
        <row r="747">
          <cell r="A747" t="str">
            <v>T_B_u-ICENGA-S1</v>
          </cell>
          <cell r="B747" t="str">
            <v>VAR_cap</v>
          </cell>
          <cell r="C747" t="str">
            <v>-</v>
          </cell>
          <cell r="H747">
            <v>6.6266731543800396E-7</v>
          </cell>
          <cell r="I747">
            <v>5.9338210012440201E-7</v>
          </cell>
          <cell r="J747">
            <v>5.7686374143202472E-7</v>
          </cell>
        </row>
        <row r="748">
          <cell r="A748" t="str">
            <v>T_B_u-ICENGA-S2</v>
          </cell>
          <cell r="B748" t="str">
            <v>VAR_fout</v>
          </cell>
          <cell r="C748" t="str">
            <v>CO2_T</v>
          </cell>
          <cell r="H748">
            <v>1.844140706333041E-2</v>
          </cell>
          <cell r="I748">
            <v>1.5588949069956963E-2</v>
          </cell>
          <cell r="J748">
            <v>1.062817086417139E-2</v>
          </cell>
        </row>
        <row r="749">
          <cell r="A749" t="str">
            <v>T_B_u-ICENGA-S2</v>
          </cell>
          <cell r="B749" t="str">
            <v>VAR_fout</v>
          </cell>
          <cell r="C749" t="str">
            <v>TPBSu</v>
          </cell>
          <cell r="H749">
            <v>3.1941362660699084E-5</v>
          </cell>
          <cell r="I749">
            <v>2.859652085724038E-5</v>
          </cell>
          <cell r="J749">
            <v>2.124459442085841E-5</v>
          </cell>
        </row>
        <row r="750">
          <cell r="A750" t="str">
            <v>T_B_u-ICENGA-S2</v>
          </cell>
          <cell r="B750" t="str">
            <v>VAR_fin</v>
          </cell>
          <cell r="C750" t="str">
            <v>TNGA</v>
          </cell>
          <cell r="H750">
            <v>3.2697530254131906E-4</v>
          </cell>
          <cell r="I750">
            <v>2.7639980620491043E-4</v>
          </cell>
          <cell r="J750">
            <v>1.8844274581864169E-4</v>
          </cell>
        </row>
        <row r="751">
          <cell r="A751" t="str">
            <v>T_B_u-ICENGA-S2</v>
          </cell>
          <cell r="B751" t="str">
            <v>VAR_ncap</v>
          </cell>
          <cell r="C751" t="str">
            <v>-</v>
          </cell>
          <cell r="H751">
            <v>3.4363455708760298E-7</v>
          </cell>
          <cell r="I751">
            <v>2.01318131600882E-7</v>
          </cell>
          <cell r="J751">
            <v>2.7266019603220602E-7</v>
          </cell>
        </row>
        <row r="752">
          <cell r="A752" t="str">
            <v>T_B_u-ICENGA-S2</v>
          </cell>
          <cell r="B752" t="str">
            <v>VAR_cap</v>
          </cell>
          <cell r="C752" t="str">
            <v>-</v>
          </cell>
          <cell r="H752">
            <v>6.4428798444416401E-7</v>
          </cell>
          <cell r="I752">
            <v>5.7192057950633405E-7</v>
          </cell>
          <cell r="J752">
            <v>4.3392626381517097E-7</v>
          </cell>
        </row>
        <row r="753">
          <cell r="A753" t="str">
            <v>T_B_c-ICEDSLEXT</v>
          </cell>
          <cell r="B753" t="str">
            <v>VAR_fout</v>
          </cell>
          <cell r="C753" t="str">
            <v>CO2_T</v>
          </cell>
        </row>
        <row r="754">
          <cell r="A754" t="str">
            <v>T_B_c-ICEDSLEXT</v>
          </cell>
          <cell r="B754" t="str">
            <v>VAR_fout</v>
          </cell>
          <cell r="C754" t="str">
            <v>TPBSc</v>
          </cell>
        </row>
        <row r="755">
          <cell r="A755" t="str">
            <v>T_B_c-ICEDSLEXT</v>
          </cell>
          <cell r="B755" t="str">
            <v>VAR_fin</v>
          </cell>
          <cell r="C755" t="str">
            <v>TDSL</v>
          </cell>
        </row>
        <row r="756">
          <cell r="A756" t="str">
            <v>T_B_c-ICEDSLEXT</v>
          </cell>
          <cell r="B756" t="str">
            <v>VAR_cap</v>
          </cell>
          <cell r="C756" t="str">
            <v>-</v>
          </cell>
        </row>
        <row r="757">
          <cell r="A757" t="str">
            <v>T_B_u-ICENGA-S3</v>
          </cell>
          <cell r="B757" t="str">
            <v>VAR_fout</v>
          </cell>
          <cell r="C757" t="str">
            <v>CO2_T</v>
          </cell>
          <cell r="H757">
            <v>0.65266797189917714</v>
          </cell>
          <cell r="I757">
            <v>0.65646202199171588</v>
          </cell>
          <cell r="J757">
            <v>0.58109261628490372</v>
          </cell>
        </row>
        <row r="758">
          <cell r="A758" t="str">
            <v>T_B_u-ICENGA-S3</v>
          </cell>
          <cell r="B758" t="str">
            <v>VAR_fout</v>
          </cell>
          <cell r="C758" t="str">
            <v>TPBSu</v>
          </cell>
          <cell r="H758">
            <v>7.8186040251017872E-4</v>
          </cell>
          <cell r="I758">
            <v>7.8752380140153296E-4</v>
          </cell>
          <cell r="J758">
            <v>7.9978687687242496E-4</v>
          </cell>
        </row>
        <row r="759">
          <cell r="A759" t="str">
            <v>T_B_u-ICENGA-S3</v>
          </cell>
          <cell r="B759" t="str">
            <v>VAR_fin</v>
          </cell>
          <cell r="C759" t="str">
            <v>TNGA</v>
          </cell>
          <cell r="H759">
            <v>1.1572127161332947E-2</v>
          </cell>
          <cell r="I759">
            <v>1.1639397553044618E-2</v>
          </cell>
          <cell r="J759">
            <v>1.0303060572427365E-2</v>
          </cell>
        </row>
        <row r="760">
          <cell r="A760" t="str">
            <v>T_B_u-ICENGA-S3</v>
          </cell>
          <cell r="B760" t="str">
            <v>VAR_ncap</v>
          </cell>
          <cell r="C760" t="str">
            <v>-</v>
          </cell>
          <cell r="H760">
            <v>1.45872535712844E-5</v>
          </cell>
          <cell r="I760">
            <v>2.6976143510990598E-7</v>
          </cell>
          <cell r="J760">
            <v>1.49937142373455E-5</v>
          </cell>
        </row>
        <row r="761">
          <cell r="A761" t="str">
            <v>T_B_u-ICENGA-S3</v>
          </cell>
          <cell r="B761" t="str">
            <v>VAR_cap</v>
          </cell>
          <cell r="C761" t="str">
            <v>-</v>
          </cell>
          <cell r="H761">
            <v>1.4754910589927999E-5</v>
          </cell>
          <cell r="I761">
            <v>1.48570150063943E-5</v>
          </cell>
          <cell r="J761">
            <v>1.50861132604229E-5</v>
          </cell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59.676192539754538</v>
          </cell>
          <cell r="G9">
            <v>68.853242596395731</v>
          </cell>
          <cell r="H9">
            <v>91.460132377237827</v>
          </cell>
        </row>
        <row r="28">
          <cell r="F28">
            <v>0</v>
          </cell>
          <cell r="G28">
            <v>5.7797348711785858E-3</v>
          </cell>
          <cell r="H28">
            <v>3.7103772936897504E-2</v>
          </cell>
        </row>
      </sheetData>
      <sheetData sheetId="56"/>
      <sheetData sheetId="57"/>
      <sheetData sheetId="58">
        <row r="14">
          <cell r="F14">
            <v>55.379444177760448</v>
          </cell>
          <cell r="G14">
            <v>32.820801747702752</v>
          </cell>
          <cell r="H14">
            <v>0</v>
          </cell>
        </row>
        <row r="15">
          <cell r="F15">
            <v>71.527220576763739</v>
          </cell>
          <cell r="G15">
            <v>72.611420479222218</v>
          </cell>
          <cell r="H15">
            <v>74.778517360081523</v>
          </cell>
        </row>
        <row r="16">
          <cell r="F16">
            <v>63.379822784125643</v>
          </cell>
          <cell r="G16">
            <v>62.29562285182444</v>
          </cell>
          <cell r="H16">
            <v>60.128526588089521</v>
          </cell>
        </row>
        <row r="17">
          <cell r="F17">
            <v>12.707638474595978</v>
          </cell>
          <cell r="G17">
            <v>12.822222946613371</v>
          </cell>
          <cell r="H17">
            <v>13.058474499856187</v>
          </cell>
        </row>
        <row r="18">
          <cell r="F18">
            <v>3.0282203709429943E-4</v>
          </cell>
          <cell r="G18">
            <v>4.6540735740193805E-3</v>
          </cell>
          <cell r="H18">
            <v>2.054623491649222E-3</v>
          </cell>
        </row>
        <row r="19">
          <cell r="F19">
            <v>7.4918605075369529</v>
          </cell>
          <cell r="G19">
            <v>7.6680267389392176</v>
          </cell>
          <cell r="H19">
            <v>8.0332770298922132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3.4341069705995624</v>
          </cell>
          <cell r="H21">
            <v>14.444739484211851</v>
          </cell>
        </row>
        <row r="22">
          <cell r="F22">
            <v>8.0866134651143295E-4</v>
          </cell>
          <cell r="G22">
            <v>9.802744557376457E-4</v>
          </cell>
          <cell r="H22">
            <v>1.0364866482240375E-3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9.8284607613114468E-3</v>
          </cell>
          <cell r="G24">
            <v>9.4243137394325674E-3</v>
          </cell>
          <cell r="H24">
            <v>2.2781067881832958E-3</v>
          </cell>
        </row>
        <row r="25">
          <cell r="F25">
            <v>1.1524414588201608</v>
          </cell>
          <cell r="G25">
            <v>1.558056403409819</v>
          </cell>
          <cell r="H25">
            <v>1.969849350342151</v>
          </cell>
        </row>
        <row r="26">
          <cell r="F26">
            <v>1.4039889003936628</v>
          </cell>
          <cell r="G26">
            <v>1.4035775523859619</v>
          </cell>
          <cell r="H26">
            <v>1.4435536789674706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1.5607899605386101E-4</v>
          </cell>
          <cell r="G28">
            <v>1.3050020571841474E-4</v>
          </cell>
          <cell r="H28">
            <v>7.1910757170873547E-5</v>
          </cell>
        </row>
        <row r="29">
          <cell r="F29">
            <v>0</v>
          </cell>
          <cell r="G29">
            <v>0.35628257758543935</v>
          </cell>
          <cell r="H29">
            <v>1.6293865241414898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8.6310281659358586E-4</v>
          </cell>
          <cell r="H32">
            <v>5.5614834826030607E-3</v>
          </cell>
        </row>
        <row r="33">
          <cell r="F33">
            <v>2.5790329114304571</v>
          </cell>
          <cell r="G33">
            <v>2.5790364082906949</v>
          </cell>
          <cell r="H33">
            <v>3.1848625731331874</v>
          </cell>
        </row>
        <row r="34">
          <cell r="F34">
            <v>1.3197162191352605</v>
          </cell>
          <cell r="G34">
            <v>1.9115141486918026</v>
          </cell>
          <cell r="H34">
            <v>16.667284720005938</v>
          </cell>
        </row>
        <row r="35">
          <cell r="F35">
            <v>25.120406883360332</v>
          </cell>
          <cell r="G35">
            <v>33.744545794783598</v>
          </cell>
          <cell r="H35">
            <v>37.274973135622666</v>
          </cell>
        </row>
        <row r="36">
          <cell r="F36">
            <v>4.6113958817842207</v>
          </cell>
          <cell r="G36">
            <v>4.8947973348722034</v>
          </cell>
          <cell r="H36">
            <v>5.5149208857340621</v>
          </cell>
        </row>
        <row r="37">
          <cell r="F37">
            <v>4.0174259123015519</v>
          </cell>
          <cell r="G37">
            <v>4.2223558984405489</v>
          </cell>
          <cell r="H37">
            <v>4.6641084789200997</v>
          </cell>
        </row>
        <row r="38">
          <cell r="F38">
            <v>11.285467172830737</v>
          </cell>
          <cell r="G38">
            <v>11.861140885316839</v>
          </cell>
          <cell r="H38">
            <v>13.102079382771391</v>
          </cell>
        </row>
        <row r="39">
          <cell r="F39">
            <v>1.0216138919786559</v>
          </cell>
          <cell r="G39">
            <v>0.1657372466525398</v>
          </cell>
          <cell r="H39">
            <v>3.6697862188381253E-2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0.17107180910199157</v>
          </cell>
          <cell r="G41">
            <v>1.3085075195118126E-2</v>
          </cell>
          <cell r="H41">
            <v>0.13886068273798613</v>
          </cell>
        </row>
        <row r="42">
          <cell r="F42">
            <v>2.2218775437243279</v>
          </cell>
          <cell r="G42">
            <v>2.9834302576503382</v>
          </cell>
          <cell r="H42">
            <v>3.9164685350667554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3.2566046599739738E-4</v>
          </cell>
          <cell r="G44">
            <v>1.7858112001400208E-4</v>
          </cell>
          <cell r="H44">
            <v>5.8910476331489202E-5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3.194450272559358E-4</v>
          </cell>
          <cell r="G47">
            <v>5.0474014418156203E-4</v>
          </cell>
          <cell r="H47">
            <v>2.4985260615265477E-4</v>
          </cell>
        </row>
        <row r="48">
          <cell r="F48">
            <v>4.9512746886335827E-3</v>
          </cell>
          <cell r="G48">
            <v>1.8661666740808335E-3</v>
          </cell>
          <cell r="H48">
            <v>4.4323740108111632E-4</v>
          </cell>
        </row>
        <row r="49">
          <cell r="F49">
            <v>1.5272420470521152E-4</v>
          </cell>
          <cell r="G49">
            <v>1.539540768619905E-4</v>
          </cell>
          <cell r="H49">
            <v>1.4450601276131547E-4</v>
          </cell>
        </row>
        <row r="50">
          <cell r="F50">
            <v>2.7808160806500943E-4</v>
          </cell>
          <cell r="G50">
            <v>2.1959674147861225E-4</v>
          </cell>
          <cell r="H50">
            <v>1.2563223665288599E-4</v>
          </cell>
        </row>
        <row r="51">
          <cell r="F51">
            <v>1.2607386876382596</v>
          </cell>
          <cell r="G51">
            <v>4.1522913345254349</v>
          </cell>
          <cell r="H51">
            <v>3.3321095989254133</v>
          </cell>
        </row>
        <row r="52">
          <cell r="F52">
            <v>9.8677064210947354E-4</v>
          </cell>
          <cell r="G52">
            <v>1.9363706206892502E-3</v>
          </cell>
          <cell r="H52">
            <v>1.4870496210717958</v>
          </cell>
        </row>
        <row r="53">
          <cell r="F53">
            <v>5.4619768609994379E-4</v>
          </cell>
          <cell r="G53">
            <v>3.2406998109093751E-4</v>
          </cell>
          <cell r="H53">
            <v>2.0602042974192963E-4</v>
          </cell>
        </row>
        <row r="54">
          <cell r="F54">
            <v>1.1059391453121377</v>
          </cell>
          <cell r="G54">
            <v>1.1059391134417496</v>
          </cell>
          <cell r="H54">
            <v>1.10593913841544</v>
          </cell>
        </row>
        <row r="55">
          <cell r="F55">
            <v>3.3511330404303576</v>
          </cell>
          <cell r="G55">
            <v>5.298209391822966</v>
          </cell>
          <cell r="H55">
            <v>1.3549168515347289E-4</v>
          </cell>
        </row>
        <row r="56">
          <cell r="F56">
            <v>2.8544874462366833E-4</v>
          </cell>
          <cell r="G56">
            <v>2.1241179113913182E-4</v>
          </cell>
          <cell r="H56">
            <v>7.3237208770299066E-5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4.1337889061616046E-4</v>
          </cell>
          <cell r="G58">
            <v>3.1088054652984188E-3</v>
          </cell>
          <cell r="H58">
            <v>7.3015685775502055</v>
          </cell>
        </row>
        <row r="70">
          <cell r="F70">
            <v>1.3812073629147002E-3</v>
          </cell>
          <cell r="G70">
            <v>2.1662293663414867E-2</v>
          </cell>
          <cell r="H70">
            <v>9.4499716500734951E-2</v>
          </cell>
        </row>
        <row r="71">
          <cell r="F71">
            <v>6.026702203015033E-2</v>
          </cell>
          <cell r="G71">
            <v>6.4036010631893722E-2</v>
          </cell>
          <cell r="H71">
            <v>0.73088735875212862</v>
          </cell>
        </row>
        <row r="72">
          <cell r="F72">
            <v>5.4778575137290571E-2</v>
          </cell>
          <cell r="G72">
            <v>4.3048735742092711E-2</v>
          </cell>
          <cell r="H72">
            <v>0.49055361593546926</v>
          </cell>
        </row>
        <row r="73">
          <cell r="F73">
            <v>0.36375704061694197</v>
          </cell>
          <cell r="G73">
            <v>0.55923438155356797</v>
          </cell>
          <cell r="H73">
            <v>0.97101083545016831</v>
          </cell>
        </row>
        <row r="74">
          <cell r="F74">
            <v>0.17706501806464564</v>
          </cell>
          <cell r="G74">
            <v>0.19815710445442772</v>
          </cell>
          <cell r="H74">
            <v>0.46658723028726579</v>
          </cell>
        </row>
        <row r="75">
          <cell r="F75">
            <v>6.0984146763210748E-2</v>
          </cell>
          <cell r="G75">
            <v>6.827123876710707E-2</v>
          </cell>
          <cell r="H75">
            <v>0.13938473814133784</v>
          </cell>
        </row>
        <row r="76">
          <cell r="F76">
            <v>0.16949557180064542</v>
          </cell>
          <cell r="G76">
            <v>0.18890185293071551</v>
          </cell>
          <cell r="H76">
            <v>0.4354202380593189</v>
          </cell>
        </row>
        <row r="90">
          <cell r="F90">
            <v>0</v>
          </cell>
          <cell r="G90">
            <v>2.1858679804814139E-5</v>
          </cell>
          <cell r="H90">
            <v>2.3133928278859806E-5</v>
          </cell>
        </row>
        <row r="91">
          <cell r="F91">
            <v>2.0907428423788597E-2</v>
          </cell>
          <cell r="G91">
            <v>1.9939347426612682E-2</v>
          </cell>
          <cell r="H91">
            <v>4.7685943317515344E-3</v>
          </cell>
        </row>
        <row r="92">
          <cell r="F92">
            <v>3.0138611903470967</v>
          </cell>
          <cell r="G92">
            <v>4.0746171610652846</v>
          </cell>
          <cell r="H92">
            <v>5.1515278976507659</v>
          </cell>
        </row>
        <row r="93">
          <cell r="F93">
            <v>12.342947509565585</v>
          </cell>
          <cell r="G93">
            <v>12.034786780229821</v>
          </cell>
          <cell r="H93">
            <v>11.399072702181154</v>
          </cell>
        </row>
        <row r="94">
          <cell r="F94">
            <v>8.0269197970557092E-4</v>
          </cell>
          <cell r="G94">
            <v>6.7114391512327579E-4</v>
          </cell>
          <cell r="H94">
            <v>3.698267511644925E-4</v>
          </cell>
        </row>
        <row r="95">
          <cell r="F95">
            <v>0</v>
          </cell>
          <cell r="G95">
            <v>0.45426028642143501</v>
          </cell>
          <cell r="H95">
            <v>2.1589371444874743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2.4841511264219216</v>
          </cell>
          <cell r="G97">
            <v>2.4841446679586063</v>
          </cell>
          <cell r="H97">
            <v>1.6614995303437592</v>
          </cell>
        </row>
        <row r="98">
          <cell r="F98">
            <v>0.90177477981676235</v>
          </cell>
          <cell r="G98">
            <v>0.90177457850380649</v>
          </cell>
          <cell r="H98">
            <v>0.90177500977602187</v>
          </cell>
        </row>
        <row r="99">
          <cell r="F99">
            <v>1.3002833035174579</v>
          </cell>
          <cell r="G99">
            <v>0</v>
          </cell>
          <cell r="H99">
            <v>0</v>
          </cell>
        </row>
        <row r="100">
          <cell r="F100">
            <v>6.5403841862482202E-5</v>
          </cell>
          <cell r="G100">
            <v>7.2004566517995977E-5</v>
          </cell>
          <cell r="H100">
            <v>3.9917885741151205E-5</v>
          </cell>
        </row>
        <row r="101">
          <cell r="F101">
            <v>0.56276656880678144</v>
          </cell>
          <cell r="G101">
            <v>0.4354615725205031</v>
          </cell>
          <cell r="H101">
            <v>0.26072950581772486</v>
          </cell>
        </row>
        <row r="102">
          <cell r="F102">
            <v>8.165547485639405E-6</v>
          </cell>
          <cell r="G102">
            <v>8.2770044953637088E-6</v>
          </cell>
          <cell r="H102">
            <v>8.3421012082212682E-6</v>
          </cell>
        </row>
        <row r="103">
          <cell r="F103">
            <v>1.6626678159548445</v>
          </cell>
          <cell r="G103">
            <v>0.18771534752353661</v>
          </cell>
          <cell r="H103">
            <v>4.0560795050316206E-2</v>
          </cell>
        </row>
        <row r="104">
          <cell r="F104">
            <v>0.84817309168917687</v>
          </cell>
          <cell r="G104">
            <v>2.900594740519994E-2</v>
          </cell>
          <cell r="H104">
            <v>0.30781524753108752</v>
          </cell>
        </row>
        <row r="105">
          <cell r="F105">
            <v>4.7001255732630094</v>
          </cell>
          <cell r="G105">
            <v>6.3111024681065002</v>
          </cell>
          <cell r="H105">
            <v>8.2848372857181527</v>
          </cell>
        </row>
        <row r="106">
          <cell r="F106">
            <v>1.9218639914408743E-3</v>
          </cell>
          <cell r="G106">
            <v>9.0452032553649578E-4</v>
          </cell>
          <cell r="H106">
            <v>1.9983890393126275E-4</v>
          </cell>
        </row>
        <row r="107">
          <cell r="F107">
            <v>1.5166312073848325E-4</v>
          </cell>
          <cell r="G107">
            <v>2.2690153270547292E-4</v>
          </cell>
          <cell r="H107">
            <v>1.0081771827212394E-4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1.1550864376595107E-2</v>
          </cell>
          <cell r="G109">
            <v>4.5170727180763098E-3</v>
          </cell>
          <cell r="H109">
            <v>1.251907069250574E-3</v>
          </cell>
        </row>
        <row r="110">
          <cell r="F110">
            <v>7.3518982716855785E-4</v>
          </cell>
          <cell r="G110">
            <v>5.6831975594868762E-4</v>
          </cell>
          <cell r="H110">
            <v>3.1223585909326127E-4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2.5759870818667614</v>
          </cell>
          <cell r="G112">
            <v>8.3767581245130653</v>
          </cell>
          <cell r="H112">
            <v>9.5308310335774618</v>
          </cell>
        </row>
        <row r="113">
          <cell r="F113">
            <v>1.4529396576057627E-3</v>
          </cell>
          <cell r="G113">
            <v>8.6205807777884908E-4</v>
          </cell>
          <cell r="H113">
            <v>5.48034640692818E-4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1.1649104657944704</v>
          </cell>
          <cell r="G115">
            <v>1.0059078009164026</v>
          </cell>
          <cell r="H115">
            <v>1.0059078236312418</v>
          </cell>
        </row>
        <row r="116">
          <cell r="F116">
            <v>4.7461869696685524</v>
          </cell>
          <cell r="G116">
            <v>7.9473140877344539</v>
          </cell>
          <cell r="H116">
            <v>2.0323752773020951E-4</v>
          </cell>
        </row>
        <row r="117">
          <cell r="F117">
            <v>4.463633757274662E-4</v>
          </cell>
          <cell r="G117">
            <v>3.248374962098515E-4</v>
          </cell>
          <cell r="H117">
            <v>1.0755587618051933E-4</v>
          </cell>
        </row>
        <row r="118">
          <cell r="F118">
            <v>1.2293118377403259E-4</v>
          </cell>
          <cell r="G118">
            <v>9.1732808868386475E-4</v>
          </cell>
          <cell r="H118">
            <v>2.1198101547075012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5.5625712542849008</v>
          </cell>
          <cell r="G123">
            <v>5.8463184302332794</v>
          </cell>
          <cell r="H123">
            <v>6.4579731448823408</v>
          </cell>
        </row>
      </sheetData>
      <sheetData sheetId="59">
        <row r="13">
          <cell r="F13">
            <v>15.884548045122385</v>
          </cell>
          <cell r="G13">
            <v>16.027778603900391</v>
          </cell>
          <cell r="H13">
            <v>16.323093045052858</v>
          </cell>
        </row>
        <row r="14">
          <cell r="F14">
            <v>167.60362118400434</v>
          </cell>
          <cell r="G14">
            <v>98.945504675496295</v>
          </cell>
          <cell r="H14">
            <v>0</v>
          </cell>
        </row>
        <row r="15">
          <cell r="F15">
            <v>71.527220576763739</v>
          </cell>
          <cell r="G15">
            <v>72.611420479222218</v>
          </cell>
          <cell r="H15">
            <v>74.778517360081523</v>
          </cell>
        </row>
        <row r="16">
          <cell r="F16">
            <v>63.379822784125643</v>
          </cell>
          <cell r="G16">
            <v>62.29562285182444</v>
          </cell>
          <cell r="H16">
            <v>60.128526588089521</v>
          </cell>
        </row>
        <row r="18">
          <cell r="F18">
            <v>1.0146291146300595E-3</v>
          </cell>
          <cell r="G18">
            <v>1.4663611060238864E-2</v>
          </cell>
          <cell r="H18">
            <v>6.4781587224912573E-3</v>
          </cell>
        </row>
        <row r="19">
          <cell r="F19">
            <v>20.958776794599963</v>
          </cell>
          <cell r="G19">
            <v>21.451608811292115</v>
          </cell>
          <cell r="H19">
            <v>22.473410981066259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5.5169703253465414</v>
          </cell>
          <cell r="H21">
            <v>23.009668448599193</v>
          </cell>
        </row>
        <row r="22">
          <cell r="F22">
            <v>2.0359220263948432E-3</v>
          </cell>
          <cell r="G22">
            <v>2.5316567489761122E-3</v>
          </cell>
          <cell r="H22">
            <v>2.427050127769375E-3</v>
          </cell>
          <cell r="P22">
            <v>5.2471895168909661</v>
          </cell>
          <cell r="Q22">
            <v>10.577563014611888</v>
          </cell>
          <cell r="R22">
            <v>15.250654063691158</v>
          </cell>
        </row>
        <row r="23">
          <cell r="F23">
            <v>0</v>
          </cell>
          <cell r="G23">
            <v>3.7415401320811896E-5</v>
          </cell>
          <cell r="H23">
            <v>2.0526662280432138E-5</v>
          </cell>
          <cell r="P23">
            <v>0.11357666221762554</v>
          </cell>
          <cell r="Q23">
            <v>5.1326914056599997E-2</v>
          </cell>
          <cell r="R23">
            <v>4.3613562094698279E-2</v>
          </cell>
        </row>
        <row r="24">
          <cell r="F24">
            <v>3.9795300495319805E-2</v>
          </cell>
          <cell r="G24">
            <v>3.7967296610135051E-2</v>
          </cell>
          <cell r="H24">
            <v>9.1111254783547754E-3</v>
          </cell>
        </row>
        <row r="25">
          <cell r="F25">
            <v>3.9649822678737783</v>
          </cell>
          <cell r="G25">
            <v>5.0887923899035066</v>
          </cell>
          <cell r="H25">
            <v>6.4445072735664262</v>
          </cell>
        </row>
        <row r="26">
          <cell r="F26">
            <v>37.998638236265911</v>
          </cell>
          <cell r="G26">
            <v>37.782069781976801</v>
          </cell>
          <cell r="H26">
            <v>40.965836147354239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1.517443146227418E-3</v>
          </cell>
          <cell r="G28">
            <v>1.2214616919431864E-3</v>
          </cell>
          <cell r="H28">
            <v>6.7349748616458798E-4</v>
          </cell>
        </row>
        <row r="29">
          <cell r="F29">
            <v>0</v>
          </cell>
          <cell r="G29">
            <v>0.89070644396359855</v>
          </cell>
          <cell r="H29">
            <v>4.0734663103537292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3.9606403211395743E-5</v>
          </cell>
          <cell r="H31">
            <v>2.5985916530008747E-5</v>
          </cell>
        </row>
        <row r="32">
          <cell r="F32">
            <v>0</v>
          </cell>
          <cell r="G32">
            <v>5.7540187772905692E-3</v>
          </cell>
          <cell r="H32">
            <v>3.7076556550687083E-2</v>
          </cell>
        </row>
        <row r="33">
          <cell r="F33">
            <v>2.5790329114304571</v>
          </cell>
          <cell r="G33">
            <v>2.5790364082906949</v>
          </cell>
          <cell r="H33">
            <v>3.1848625731331874</v>
          </cell>
        </row>
        <row r="34">
          <cell r="F34">
            <v>1.3197162191352605</v>
          </cell>
          <cell r="G34">
            <v>1.9115141486918026</v>
          </cell>
          <cell r="H34">
            <v>16.667284720005938</v>
          </cell>
        </row>
        <row r="35">
          <cell r="F35">
            <v>25.120406883360332</v>
          </cell>
          <cell r="G35">
            <v>33.744545794783598</v>
          </cell>
          <cell r="H35">
            <v>37.274973135622666</v>
          </cell>
        </row>
        <row r="36">
          <cell r="F36">
            <v>4.6113958817842207</v>
          </cell>
          <cell r="G36">
            <v>4.8947973348722034</v>
          </cell>
          <cell r="H36">
            <v>5.5149208857340621</v>
          </cell>
        </row>
        <row r="37">
          <cell r="F37">
            <v>4.0174259123015519</v>
          </cell>
          <cell r="G37">
            <v>4.2223558984405489</v>
          </cell>
          <cell r="H37">
            <v>4.6641084789200997</v>
          </cell>
        </row>
        <row r="38">
          <cell r="F38">
            <v>11.285467172830737</v>
          </cell>
          <cell r="G38">
            <v>11.861140885316839</v>
          </cell>
          <cell r="H38">
            <v>13.102079382771391</v>
          </cell>
        </row>
        <row r="39">
          <cell r="F39">
            <v>2.8379231287800364</v>
          </cell>
          <cell r="G39">
            <v>0.46481331809658361</v>
          </cell>
          <cell r="H39">
            <v>0.10310394401717494</v>
          </cell>
        </row>
        <row r="40">
          <cell r="F40">
            <v>0</v>
          </cell>
          <cell r="G40">
            <v>3.3088388220290156E-5</v>
          </cell>
          <cell r="H40">
            <v>1.8299992240518027E-5</v>
          </cell>
        </row>
        <row r="41">
          <cell r="F41">
            <v>0.65141057147758696</v>
          </cell>
          <cell r="G41">
            <v>4.9785248226945487E-2</v>
          </cell>
          <cell r="H41">
            <v>0.53589531276410685</v>
          </cell>
        </row>
        <row r="42">
          <cell r="F42">
            <v>6.4253537016256574</v>
          </cell>
          <cell r="G42">
            <v>8.4501198583177413</v>
          </cell>
          <cell r="H42">
            <v>10.651920188524038</v>
          </cell>
        </row>
        <row r="43">
          <cell r="F43">
            <v>0</v>
          </cell>
          <cell r="G43">
            <v>3.9582718354330794E-5</v>
          </cell>
          <cell r="H43">
            <v>2.594965766905049E-5</v>
          </cell>
        </row>
        <row r="44">
          <cell r="F44">
            <v>5.2549062048500165E-3</v>
          </cell>
          <cell r="G44">
            <v>2.8816117816343845E-3</v>
          </cell>
          <cell r="H44">
            <v>9.5058829648510886E-4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1.8392878478327917E-2</v>
          </cell>
          <cell r="G48">
            <v>7.4447551979052624E-3</v>
          </cell>
          <cell r="H48">
            <v>1.9924280133600375E-3</v>
          </cell>
        </row>
        <row r="49">
          <cell r="F49">
            <v>3.5517256908188709E-4</v>
          </cell>
          <cell r="G49">
            <v>3.4989562923179619E-4</v>
          </cell>
          <cell r="H49">
            <v>3.2112447280292322E-4</v>
          </cell>
        </row>
        <row r="50">
          <cell r="F50">
            <v>1.3435721963889332E-3</v>
          </cell>
          <cell r="G50">
            <v>1.0282749504423897E-3</v>
          </cell>
          <cell r="H50">
            <v>5.8053577457142314E-4</v>
          </cell>
        </row>
        <row r="51">
          <cell r="F51">
            <v>4.1805945311940302</v>
          </cell>
          <cell r="G51">
            <v>13.697454761217966</v>
          </cell>
          <cell r="H51">
            <v>10.833592155719437</v>
          </cell>
        </row>
        <row r="52">
          <cell r="F52">
            <v>2.2948154467662173E-3</v>
          </cell>
          <cell r="G52">
            <v>4.4008423197482958E-3</v>
          </cell>
          <cell r="H52">
            <v>3.3045547134928812</v>
          </cell>
        </row>
        <row r="53">
          <cell r="F53">
            <v>2.2568552707444242E-3</v>
          </cell>
          <cell r="G53">
            <v>1.3616549049187434E-3</v>
          </cell>
          <cell r="H53">
            <v>8.3202382760906742E-4</v>
          </cell>
        </row>
        <row r="54">
          <cell r="F54">
            <v>2.9904202355138603</v>
          </cell>
          <cell r="G54">
            <v>2.9494628838776737</v>
          </cell>
          <cell r="H54">
            <v>2.87123219765017</v>
          </cell>
        </row>
        <row r="55">
          <cell r="F55">
            <v>9.3092145115168101</v>
          </cell>
          <cell r="G55">
            <v>14.730506476568149</v>
          </cell>
          <cell r="H55">
            <v>6.2954064740741071E-4</v>
          </cell>
        </row>
        <row r="56">
          <cell r="F56">
            <v>9.5475997561367894E-4</v>
          </cell>
          <cell r="G56">
            <v>6.980714749129966E-4</v>
          </cell>
          <cell r="H56">
            <v>2.5470703911844894E-4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6.8400527200407053E-4</v>
          </cell>
          <cell r="G58">
            <v>5.0971508206238908E-3</v>
          </cell>
          <cell r="H58">
            <v>11.776724129793454</v>
          </cell>
        </row>
        <row r="63">
          <cell r="F63">
            <v>1.9735640559778145E-3</v>
          </cell>
          <cell r="G63">
            <v>3.0946412456379472E-2</v>
          </cell>
          <cell r="H63">
            <v>0.1349999322854781</v>
          </cell>
        </row>
        <row r="64">
          <cell r="F64">
            <v>6.9509119369607228E-2</v>
          </cell>
          <cell r="G64">
            <v>7.3856064149515468E-2</v>
          </cell>
          <cell r="H64">
            <v>0.84296916583159387</v>
          </cell>
        </row>
        <row r="65">
          <cell r="F65">
            <v>6.1255191093876331E-2</v>
          </cell>
          <cell r="G65">
            <v>4.813852135363101E-2</v>
          </cell>
          <cell r="H65">
            <v>0.5485522570296576</v>
          </cell>
        </row>
        <row r="66">
          <cell r="F66">
            <v>0.40226623479699664</v>
          </cell>
          <cell r="G66">
            <v>0.61843774599744383</v>
          </cell>
          <cell r="H66">
            <v>1.0738069013874827</v>
          </cell>
        </row>
        <row r="67">
          <cell r="F67">
            <v>0.19581022876882376</v>
          </cell>
          <cell r="G67">
            <v>0.21913522744654576</v>
          </cell>
          <cell r="H67">
            <v>0.51598276393027653</v>
          </cell>
        </row>
        <row r="68">
          <cell r="F68">
            <v>6.744047740802056E-2</v>
          </cell>
          <cell r="G68">
            <v>7.5499020337150807E-2</v>
          </cell>
          <cell r="H68">
            <v>0.15414104671061241</v>
          </cell>
        </row>
        <row r="69">
          <cell r="F69">
            <v>0.18743931367957725</v>
          </cell>
          <cell r="G69">
            <v>0.20890003950828742</v>
          </cell>
          <cell r="H69">
            <v>0.48151609858264027</v>
          </cell>
        </row>
        <row r="90">
          <cell r="F90">
            <v>2.9072930629676783</v>
          </cell>
          <cell r="G90">
            <v>2.9072855043914707</v>
          </cell>
          <cell r="H90">
            <v>1.9445137646074233</v>
          </cell>
        </row>
        <row r="91">
          <cell r="F91">
            <v>1.1839506350858728</v>
          </cell>
          <cell r="G91">
            <v>1.1839503707797432</v>
          </cell>
          <cell r="H91">
            <v>1.1839509370020684</v>
          </cell>
        </row>
        <row r="92">
          <cell r="F92">
            <v>0.65014165175872896</v>
          </cell>
          <cell r="G92">
            <v>0</v>
          </cell>
          <cell r="H92">
            <v>0</v>
          </cell>
        </row>
        <row r="93">
          <cell r="F93">
            <v>7.6544512012886859E-5</v>
          </cell>
          <cell r="G93">
            <v>8.4269581875756185E-5</v>
          </cell>
          <cell r="H93">
            <v>4.6717363959552458E-5</v>
          </cell>
        </row>
        <row r="94">
          <cell r="F94">
            <v>0.80395224115254527</v>
          </cell>
          <cell r="G94">
            <v>0.62208796074357553</v>
          </cell>
          <cell r="H94">
            <v>0.37247072259674968</v>
          </cell>
        </row>
        <row r="95">
          <cell r="F95">
            <v>1.6331094971278817E-5</v>
          </cell>
          <cell r="G95">
            <v>1.6554008990727418E-5</v>
          </cell>
          <cell r="H95">
            <v>1.668420241644254E-5</v>
          </cell>
        </row>
        <row r="96">
          <cell r="F96">
            <v>0</v>
          </cell>
          <cell r="G96">
            <v>2.571609388801663E-5</v>
          </cell>
          <cell r="H96">
            <v>2.7216386210423277E-5</v>
          </cell>
        </row>
        <row r="97">
          <cell r="F97">
            <v>1.8541904180949695</v>
          </cell>
          <cell r="G97">
            <v>1.9487728100777608</v>
          </cell>
          <cell r="H97">
            <v>2.1526577149607795</v>
          </cell>
        </row>
      </sheetData>
      <sheetData sheetId="60">
        <row r="14">
          <cell r="F14">
            <v>2.0753299297466583</v>
          </cell>
          <cell r="G14">
            <v>1.2356852445439355</v>
          </cell>
          <cell r="H14">
            <v>0</v>
          </cell>
        </row>
        <row r="15">
          <cell r="F15">
            <v>7.4265511227876821</v>
          </cell>
          <cell r="G15">
            <v>7.4636493481494952</v>
          </cell>
          <cell r="H15">
            <v>7.730471351739066</v>
          </cell>
        </row>
        <row r="16">
          <cell r="F16">
            <v>4.8626020713231437</v>
          </cell>
          <cell r="G16">
            <v>4.862636622331725</v>
          </cell>
          <cell r="H16">
            <v>4.8628226878293628</v>
          </cell>
        </row>
        <row r="17">
          <cell r="F17">
            <v>4.3594884749595462</v>
          </cell>
          <cell r="G17">
            <v>4.3594884940596685</v>
          </cell>
          <cell r="H17">
            <v>4.3594885428280268</v>
          </cell>
        </row>
        <row r="18">
          <cell r="F18">
            <v>3.2363073455584333E-2</v>
          </cell>
          <cell r="G18">
            <v>3.2359388062938255E-2</v>
          </cell>
          <cell r="H18">
            <v>8.2636468994773012E-3</v>
          </cell>
        </row>
        <row r="19">
          <cell r="F19">
            <v>0.27948869856316527</v>
          </cell>
          <cell r="G19">
            <v>0.30246500529434817</v>
          </cell>
          <cell r="H19">
            <v>0.31756333246296836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0.165115779788021</v>
          </cell>
          <cell r="H21">
            <v>0.60731809768568468</v>
          </cell>
        </row>
        <row r="22">
          <cell r="F22">
            <v>7.4252666710879504E-5</v>
          </cell>
          <cell r="G22">
            <v>3.0803630069673252E-4</v>
          </cell>
          <cell r="H22">
            <v>3.0309727276100839E-4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9.4162167013445326E-4</v>
          </cell>
          <cell r="G24">
            <v>1.1792382345851905E-3</v>
          </cell>
          <cell r="H24">
            <v>2.5061840335588827E-4</v>
          </cell>
        </row>
        <row r="25">
          <cell r="F25">
            <v>4.2992966866428568E-2</v>
          </cell>
          <cell r="G25">
            <v>6.2565922005612007E-2</v>
          </cell>
          <cell r="H25">
            <v>9.1625914734944219E-2</v>
          </cell>
        </row>
        <row r="26">
          <cell r="F26">
            <v>6.9925873031457003E-2</v>
          </cell>
          <cell r="G26">
            <v>7.0079083358562694E-2</v>
          </cell>
          <cell r="H26">
            <v>7.029301701799022E-2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1.1352358162690195E-4</v>
          </cell>
          <cell r="G28">
            <v>4.0840364575173268E-5</v>
          </cell>
          <cell r="H28">
            <v>2.3427741118350504E-5</v>
          </cell>
        </row>
        <row r="29">
          <cell r="F29">
            <v>0</v>
          </cell>
          <cell r="G29">
            <v>1.3291706745327699E-2</v>
          </cell>
          <cell r="H29">
            <v>6.2336394734187658E-2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3.4243686571002901E-5</v>
          </cell>
          <cell r="H32">
            <v>2.2072578570699522E-4</v>
          </cell>
        </row>
        <row r="33">
          <cell r="F33">
            <v>0.4287888727219078</v>
          </cell>
          <cell r="G33">
            <v>0.42878975035293471</v>
          </cell>
          <cell r="H33">
            <v>0.529514180444142</v>
          </cell>
        </row>
        <row r="34">
          <cell r="F34">
            <v>0.3149141467046227</v>
          </cell>
          <cell r="G34">
            <v>0.48551267492745209</v>
          </cell>
          <cell r="H34">
            <v>3.3606382499867955</v>
          </cell>
        </row>
        <row r="35">
          <cell r="F35">
            <v>7.2414812051777204</v>
          </cell>
          <cell r="G35">
            <v>9.7275689426582375</v>
          </cell>
          <cell r="H35">
            <v>10.7452879610388</v>
          </cell>
        </row>
        <row r="36">
          <cell r="F36">
            <v>1.3293317549446106</v>
          </cell>
          <cell r="G36">
            <v>1.4110281826675966</v>
          </cell>
          <cell r="H36">
            <v>1.5897914209082242</v>
          </cell>
        </row>
        <row r="37">
          <cell r="F37">
            <v>1.1581081319477451</v>
          </cell>
          <cell r="G37">
            <v>1.217183547744499</v>
          </cell>
          <cell r="H37">
            <v>1.344527061536787</v>
          </cell>
        </row>
        <row r="38">
          <cell r="F38">
            <v>3.253271633558279</v>
          </cell>
          <cell r="G38">
            <v>3.419221597271239</v>
          </cell>
          <cell r="H38">
            <v>3.77694766978223</v>
          </cell>
        </row>
        <row r="39">
          <cell r="F39">
            <v>4.6754732429003069E-2</v>
          </cell>
          <cell r="G39">
            <v>3.941913545277137E-2</v>
          </cell>
          <cell r="H39">
            <v>8.728290743475987E-3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3.1636653059420795E-2</v>
          </cell>
          <cell r="G41">
            <v>3.3292330109336521E-2</v>
          </cell>
          <cell r="H41">
            <v>6.9963564179205448E-2</v>
          </cell>
        </row>
        <row r="42">
          <cell r="F42">
            <v>8.2152862253733444E-2</v>
          </cell>
          <cell r="G42">
            <v>0.11726360657883148</v>
          </cell>
          <cell r="H42">
            <v>0.14579157225382292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4.5778162714556897E-5</v>
          </cell>
          <cell r="G44">
            <v>4.5733984591137845E-5</v>
          </cell>
          <cell r="H44">
            <v>2.1026329098444187E-5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3.7326404328013197E-5</v>
          </cell>
          <cell r="G47">
            <v>3.5414579375828384E-5</v>
          </cell>
          <cell r="H47">
            <v>2.1752854756544083E-5</v>
          </cell>
        </row>
        <row r="48">
          <cell r="F48">
            <v>4.4013332159900648E-4</v>
          </cell>
          <cell r="G48">
            <v>1.6588748590298059E-4</v>
          </cell>
          <cell r="H48">
            <v>3.9388926844627261E-5</v>
          </cell>
        </row>
        <row r="49">
          <cell r="F49">
            <v>1.3524232532629441E-5</v>
          </cell>
          <cell r="G49">
            <v>1.3629216070936281E-5</v>
          </cell>
          <cell r="H49">
            <v>1.2774938052250512E-5</v>
          </cell>
        </row>
        <row r="50">
          <cell r="F50">
            <v>2.47478004937088E-5</v>
          </cell>
          <cell r="G50">
            <v>1.9923996893562327E-5</v>
          </cell>
          <cell r="H50">
            <v>1.1193141807562174E-5</v>
          </cell>
        </row>
        <row r="51">
          <cell r="F51">
            <v>9.355114938112391E-2</v>
          </cell>
          <cell r="G51">
            <v>0.30811408590337508</v>
          </cell>
          <cell r="H51">
            <v>0.24725379545906889</v>
          </cell>
        </row>
        <row r="52">
          <cell r="F52">
            <v>8.7718004560766399E-5</v>
          </cell>
          <cell r="G52">
            <v>1.7209565373088942E-4</v>
          </cell>
          <cell r="H52">
            <v>0.13218570907527027</v>
          </cell>
        </row>
        <row r="53">
          <cell r="F53">
            <v>4.0962285020794E-5</v>
          </cell>
          <cell r="G53">
            <v>3.2426363835331584E-5</v>
          </cell>
          <cell r="H53">
            <v>1.7596927428964618E-5</v>
          </cell>
        </row>
        <row r="54">
          <cell r="F54">
            <v>8.4744319446057634E-2</v>
          </cell>
          <cell r="G54">
            <v>8.4744270850377404E-2</v>
          </cell>
          <cell r="H54">
            <v>8.474424122527506E-2</v>
          </cell>
        </row>
        <row r="55">
          <cell r="F55">
            <v>0.19667400385454603</v>
          </cell>
          <cell r="G55">
            <v>0.31094501229441046</v>
          </cell>
          <cell r="H55">
            <v>2.2060761326048173E-5</v>
          </cell>
        </row>
        <row r="56">
          <cell r="F56">
            <v>2.6986779436843707E-5</v>
          </cell>
          <cell r="G56">
            <v>2.1537594618994113E-5</v>
          </cell>
          <cell r="H56">
            <v>9.1202606516805209E-6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2.4349638324129201E-5</v>
          </cell>
          <cell r="G58">
            <v>1.8247711800288433E-4</v>
          </cell>
          <cell r="H58">
            <v>0.42851952993555842</v>
          </cell>
        </row>
        <row r="63">
          <cell r="F63">
            <v>9.9999446067222608E-2</v>
          </cell>
          <cell r="G63">
            <v>9.9999551056710739E-2</v>
          </cell>
          <cell r="H63">
            <v>9.999969087462772E-2</v>
          </cell>
        </row>
        <row r="64">
          <cell r="F64">
            <v>3.4406291256983024E-2</v>
          </cell>
          <cell r="G64">
            <v>5.178263737045629E-2</v>
          </cell>
          <cell r="H64">
            <v>0.22978530887150211</v>
          </cell>
        </row>
        <row r="65">
          <cell r="F65">
            <v>2.3904667776496195E-2</v>
          </cell>
          <cell r="G65">
            <v>3.0296006377866575E-2</v>
          </cell>
          <cell r="H65">
            <v>0.14179124971845511</v>
          </cell>
        </row>
        <row r="66">
          <cell r="F66">
            <v>0.22008487055427903</v>
          </cell>
          <cell r="G66">
            <v>0.32931527295531443</v>
          </cell>
          <cell r="H66">
            <v>0.39770812098942132</v>
          </cell>
        </row>
        <row r="67">
          <cell r="F67">
            <v>0.14092391770266405</v>
          </cell>
          <cell r="G67">
            <v>0.15420643817325264</v>
          </cell>
          <cell r="H67">
            <v>0.19111024908865581</v>
          </cell>
        </row>
        <row r="68">
          <cell r="F68">
            <v>4.3897327266779924E-2</v>
          </cell>
          <cell r="G68">
            <v>4.6842246435665202E-2</v>
          </cell>
          <cell r="H68">
            <v>5.709403221184757E-2</v>
          </cell>
        </row>
        <row r="69">
          <cell r="F69">
            <v>0.13547033090953109</v>
          </cell>
          <cell r="G69">
            <v>0.14677887144619836</v>
          </cell>
          <cell r="H69">
            <v>0.17834214011111249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8.9584369404274056E-2</v>
          </cell>
          <cell r="G15">
            <v>0.155154298365376</v>
          </cell>
          <cell r="H15">
            <v>0.37032194101364901</v>
          </cell>
        </row>
        <row r="16">
          <cell r="F16">
            <v>1.337593281403055E-7</v>
          </cell>
          <cell r="G16">
            <v>2.2012449693273735E-4</v>
          </cell>
          <cell r="H16">
            <v>6.1449016980518499E-7</v>
          </cell>
        </row>
        <row r="17">
          <cell r="F17">
            <v>1.6257478083058199E-8</v>
          </cell>
          <cell r="G17">
            <v>2.4723057771752001E-8</v>
          </cell>
          <cell r="H17">
            <v>8.0023718047306206E-8</v>
          </cell>
        </row>
        <row r="18">
          <cell r="F18">
            <v>2.45215082912041E-2</v>
          </cell>
          <cell r="G18">
            <v>2.2881945282376599E-7</v>
          </cell>
          <cell r="H18">
            <v>3.1540950870875699E-7</v>
          </cell>
        </row>
        <row r="19">
          <cell r="F19">
            <v>0.104480490916543</v>
          </cell>
          <cell r="G19">
            <v>5.5780495240490197E-2</v>
          </cell>
          <cell r="H19">
            <v>9.2617412883670897E-2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0.34292741565232798</v>
          </cell>
          <cell r="H21">
            <v>0.35730215126590398</v>
          </cell>
        </row>
        <row r="22">
          <cell r="F22">
            <v>3.0833536102688902E-4</v>
          </cell>
          <cell r="G22">
            <v>1.4745485761976099E-7</v>
          </cell>
          <cell r="H22">
            <v>8.9260879682409294E-8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1.38468385242417E-5</v>
          </cell>
          <cell r="G24">
            <v>2.38526659032965E-4</v>
          </cell>
          <cell r="H24">
            <v>1.13655964594389E-6</v>
          </cell>
        </row>
        <row r="25">
          <cell r="F25">
            <v>2.1934903892709902E-3</v>
          </cell>
          <cell r="G25">
            <v>2.4324285776035601E-2</v>
          </cell>
          <cell r="H25">
            <v>5.6445893383442997E-2</v>
          </cell>
        </row>
        <row r="26">
          <cell r="F26">
            <v>5.6588241747329198E-3</v>
          </cell>
          <cell r="G26">
            <v>1.9608947672614702E-2</v>
          </cell>
          <cell r="H26">
            <v>2.8457829114297999E-2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9.3167451828824797E-7</v>
          </cell>
          <cell r="G28">
            <v>3.35502629228791E-6</v>
          </cell>
          <cell r="H28">
            <v>1.9418995969023101E-5</v>
          </cell>
        </row>
        <row r="29">
          <cell r="F29">
            <v>0</v>
          </cell>
          <cell r="G29">
            <v>1.3291706745327699E-2</v>
          </cell>
          <cell r="H29">
            <v>4.9044700053851198E-2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2.1873965625164701E-4</v>
          </cell>
          <cell r="H32">
            <v>3.8181519475491497E-6</v>
          </cell>
        </row>
        <row r="33">
          <cell r="F33">
            <v>2.2847072438451702E-2</v>
          </cell>
          <cell r="G33">
            <v>7.9264140649823399E-7</v>
          </cell>
          <cell r="H33">
            <v>0.58324128377873796</v>
          </cell>
        </row>
        <row r="34">
          <cell r="F34">
            <v>0.17054913010484338</v>
          </cell>
          <cell r="G34">
            <v>0.17059844061414361</v>
          </cell>
          <cell r="H34">
            <v>4.16708926598651</v>
          </cell>
        </row>
        <row r="35">
          <cell r="F35">
            <v>2.3054717543943499</v>
          </cell>
          <cell r="G35">
            <v>3.19851796074534</v>
          </cell>
          <cell r="H35">
            <v>5.2009687383903804</v>
          </cell>
        </row>
        <row r="36">
          <cell r="F36">
            <v>0.2998492730984143</v>
          </cell>
          <cell r="G36">
            <v>0.66480469115227914</v>
          </cell>
          <cell r="H36">
            <v>0.68604871601073092</v>
          </cell>
        </row>
        <row r="37">
          <cell r="F37">
            <v>0.14465564916288731</v>
          </cell>
          <cell r="G37">
            <v>0.28406501220650232</v>
          </cell>
          <cell r="H37">
            <v>0.94519166302056901</v>
          </cell>
        </row>
        <row r="38">
          <cell r="F38">
            <v>0.62472408503153498</v>
          </cell>
          <cell r="G38">
            <v>0.57340025195022304</v>
          </cell>
          <cell r="H38">
            <v>2.7057295224956999</v>
          </cell>
        </row>
        <row r="39">
          <cell r="F39">
            <v>3.95396365923099E-7</v>
          </cell>
          <cell r="G39">
            <v>2.77957410686275E-7</v>
          </cell>
          <cell r="H39">
            <v>1.04100819751795E-5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1.2168185345431799E-2</v>
          </cell>
          <cell r="G41">
            <v>1.1656504704177799E-2</v>
          </cell>
          <cell r="H41">
            <v>5.6357031181905499E-2</v>
          </cell>
        </row>
        <row r="42">
          <cell r="F42">
            <v>3.2690623734268502E-2</v>
          </cell>
          <cell r="G42">
            <v>7.0830553109347896E-2</v>
          </cell>
          <cell r="H42">
            <v>8.0559534458593499E-2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4.3997285936276102E-8</v>
          </cell>
          <cell r="G44">
            <v>1.92284902617422E-8</v>
          </cell>
          <cell r="H44">
            <v>1.8039927607046899E-8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1.8548839802695198E-5</v>
          </cell>
          <cell r="G47">
            <v>4.05602159378762E-6</v>
          </cell>
          <cell r="H47">
            <v>1.0972276588526601E-5</v>
          </cell>
        </row>
        <row r="48">
          <cell r="F48">
            <v>1.0640759317290251E-5</v>
          </cell>
          <cell r="G48">
            <v>8.6995075478985011E-6</v>
          </cell>
          <cell r="H48">
            <v>2.218752562927076E-5</v>
          </cell>
        </row>
        <row r="49">
          <cell r="F49">
            <v>9.2880247447025908E-6</v>
          </cell>
          <cell r="G49">
            <v>1.049835383068487E-7</v>
          </cell>
          <cell r="H49">
            <v>4.17404612754902E-6</v>
          </cell>
        </row>
        <row r="50">
          <cell r="F50">
            <v>9.1172745298443201E-6</v>
          </cell>
          <cell r="G50">
            <v>1.4114037832886001E-7</v>
          </cell>
          <cell r="H50">
            <v>7.2387562880220498E-6</v>
          </cell>
        </row>
        <row r="51">
          <cell r="F51">
            <v>1.5041132928646291E-2</v>
          </cell>
          <cell r="G51">
            <v>0.21507306163669199</v>
          </cell>
          <cell r="H51">
            <v>1.097839437265013E-6</v>
          </cell>
        </row>
        <row r="52">
          <cell r="F52">
            <v>6.6443397256448508E-5</v>
          </cell>
          <cell r="G52">
            <v>8.4403317332869303E-5</v>
          </cell>
          <cell r="H52">
            <v>0.1320428773043697</v>
          </cell>
        </row>
        <row r="53">
          <cell r="F53">
            <v>1.335801010854678E-5</v>
          </cell>
          <cell r="G53">
            <v>2.5342106100907504E-7</v>
          </cell>
          <cell r="H53">
            <v>1.1780109096234399E-5</v>
          </cell>
        </row>
        <row r="54">
          <cell r="F54">
            <v>4.4083672704940298E-2</v>
          </cell>
          <cell r="G54">
            <v>3.1151088963337001E-2</v>
          </cell>
          <cell r="H54">
            <v>4.34897190373972E-2</v>
          </cell>
        </row>
        <row r="55">
          <cell r="F55">
            <v>0.16741374747135901</v>
          </cell>
          <cell r="G55">
            <v>0.12940209632982</v>
          </cell>
          <cell r="H55">
            <v>2.2113308883967501E-8</v>
          </cell>
        </row>
        <row r="56">
          <cell r="F56">
            <v>9.1447713912863007E-6</v>
          </cell>
          <cell r="G56">
            <v>2.23880465538362E-7</v>
          </cell>
          <cell r="H56">
            <v>5.1087095040301803E-6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1.6495090065864801E-5</v>
          </cell>
          <cell r="G58">
            <v>1.60625967662321E-4</v>
          </cell>
          <cell r="H58">
            <v>0.42839598738219198</v>
          </cell>
        </row>
        <row r="63">
          <cell r="F63">
            <v>8.4848092987313603E-8</v>
          </cell>
          <cell r="G63">
            <v>1.70515885809534E-7</v>
          </cell>
          <cell r="H63">
            <v>1.15063615565967E-7</v>
          </cell>
        </row>
        <row r="64">
          <cell r="F64">
            <v>1.10108041830944E-2</v>
          </cell>
          <cell r="G64">
            <v>3.7187836321045602E-2</v>
          </cell>
          <cell r="H64">
            <v>0.20920323131735799</v>
          </cell>
        </row>
        <row r="65">
          <cell r="F65">
            <v>1.1427590531900801E-2</v>
          </cell>
          <cell r="G65">
            <v>1.70019074405354E-2</v>
          </cell>
          <cell r="H65">
            <v>0.13125936099660601</v>
          </cell>
        </row>
        <row r="66">
          <cell r="F66">
            <v>0.10998567802464999</v>
          </cell>
          <cell r="G66">
            <v>0.20612549521642901</v>
          </cell>
          <cell r="H66">
            <v>0.27503390385306897</v>
          </cell>
        </row>
        <row r="67">
          <cell r="F67">
            <v>7.4670398970594187E-2</v>
          </cell>
          <cell r="G67">
            <v>7.9407233384263393E-2</v>
          </cell>
          <cell r="H67">
            <v>0.13818338647242528</v>
          </cell>
        </row>
        <row r="68">
          <cell r="F68">
            <v>2.2599736368424599E-2</v>
          </cell>
          <cell r="G68">
            <v>2.3924327965049202E-2</v>
          </cell>
          <cell r="H68">
            <v>4.1129949728779397E-2</v>
          </cell>
        </row>
        <row r="69">
          <cell r="F69">
            <v>6.9298917873891905E-2</v>
          </cell>
          <cell r="G69">
            <v>7.7011890957061097E-2</v>
          </cell>
          <cell r="H69">
            <v>0.12755914257624201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2.5561694055910604E-4</v>
          </cell>
        </row>
      </sheetData>
      <sheetData sheetId="67">
        <row r="5">
          <cell r="F5">
            <v>2.7300454824132014E-5</v>
          </cell>
          <cell r="G5">
            <v>2.2524889335636627E-5</v>
          </cell>
          <cell r="H5">
            <v>1.4329354582461706E-5</v>
          </cell>
        </row>
        <row r="12">
          <cell r="F12">
            <v>1.7376922372537989E-5</v>
          </cell>
          <cell r="G12">
            <v>1.0150820931535171E-5</v>
          </cell>
          <cell r="H12">
            <v>8.4393664359241811E-6</v>
          </cell>
        </row>
        <row r="19">
          <cell r="F19">
            <v>4.3847646119516916</v>
          </cell>
          <cell r="G19">
            <v>4.4471632838727215</v>
          </cell>
          <cell r="H19">
            <v>6.5771936718799866</v>
          </cell>
        </row>
        <row r="20">
          <cell r="F20">
            <v>6.2065896735402051</v>
          </cell>
          <cell r="G20">
            <v>6.0458841851190765</v>
          </cell>
          <cell r="H20">
            <v>7.8489088332912864</v>
          </cell>
        </row>
        <row r="21">
          <cell r="F21">
            <v>5.1433609125508436E-5</v>
          </cell>
          <cell r="G21">
            <v>5.3378627888692797E-5</v>
          </cell>
          <cell r="H21">
            <v>5.5121587204061772E-5</v>
          </cell>
        </row>
        <row r="28">
          <cell r="F28">
            <v>5.9119245806223903E-3</v>
          </cell>
          <cell r="G28">
            <v>0.17222814817643672</v>
          </cell>
          <cell r="H28">
            <v>0.61726607824616919</v>
          </cell>
        </row>
        <row r="29">
          <cell r="F29">
            <v>0</v>
          </cell>
          <cell r="G29">
            <v>0</v>
          </cell>
          <cell r="H29">
            <v>1.9426887482492037E-4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3.4914583543816002</v>
          </cell>
          <cell r="G38">
            <v>3.4765420366924396</v>
          </cell>
          <cell r="H38">
            <v>3.4767796573778886</v>
          </cell>
        </row>
        <row r="39">
          <cell r="F39">
            <v>3.1864813829568086</v>
          </cell>
          <cell r="G39">
            <v>3.1728679974329252</v>
          </cell>
          <cell r="H39">
            <v>3.1730848620818839</v>
          </cell>
        </row>
      </sheetData>
      <sheetData sheetId="68">
        <row r="3">
          <cell r="F3">
            <v>54.635434665339083</v>
          </cell>
          <cell r="G3">
            <v>55.232248752917918</v>
          </cell>
          <cell r="H3">
            <v>56.960378230757115</v>
          </cell>
        </row>
        <row r="6">
          <cell r="F6">
            <v>2.4910255872965674</v>
          </cell>
          <cell r="G6">
            <v>7.8229179512841416</v>
          </cell>
          <cell r="H6">
            <v>9.477880190507566</v>
          </cell>
        </row>
        <row r="11">
          <cell r="F11">
            <v>69.358485220505798</v>
          </cell>
          <cell r="G11">
            <v>68.665993793865709</v>
          </cell>
          <cell r="H11">
            <v>71.48343907337231</v>
          </cell>
        </row>
        <row r="18">
          <cell r="F18">
            <v>2.2845205462013453E-4</v>
          </cell>
          <cell r="G18">
            <v>1.4266248947347238E-4</v>
          </cell>
          <cell r="H18">
            <v>7.1741505442817378E-5</v>
          </cell>
        </row>
        <row r="19">
          <cell r="F19">
            <v>14.833478190940847</v>
          </cell>
          <cell r="G19">
            <v>14.597451265129152</v>
          </cell>
          <cell r="H19">
            <v>17.527818357229194</v>
          </cell>
        </row>
        <row r="21">
          <cell r="F21">
            <v>10.789532086120555</v>
          </cell>
          <cell r="G21">
            <v>10.737416515341469</v>
          </cell>
          <cell r="H21">
            <v>10.630376665778392</v>
          </cell>
        </row>
        <row r="22">
          <cell r="F22">
            <v>3.3130037131024928E-2</v>
          </cell>
          <cell r="G22">
            <v>8.5421435357677572E-2</v>
          </cell>
          <cell r="H22">
            <v>8.5466569441122756E-2</v>
          </cell>
        </row>
        <row r="23">
          <cell r="F23">
            <v>9.9026720218086499E-3</v>
          </cell>
          <cell r="G23">
            <v>0.30674151753573209</v>
          </cell>
          <cell r="H23">
            <v>0.7418399197347918</v>
          </cell>
        </row>
        <row r="24">
          <cell r="F24">
            <v>4.4734415450107443</v>
          </cell>
          <cell r="G24">
            <v>5.0169735774261399</v>
          </cell>
          <cell r="H24">
            <v>9.3671586247434711</v>
          </cell>
        </row>
        <row r="33">
          <cell r="F33">
            <v>15.156119313410329</v>
          </cell>
          <cell r="G33">
            <v>15.284109392598387</v>
          </cell>
          <cell r="H33">
            <v>16.928263266289584</v>
          </cell>
        </row>
        <row r="34">
          <cell r="F34">
            <v>3.9012021940282646</v>
          </cell>
          <cell r="G34">
            <v>1.9810339797586003</v>
          </cell>
          <cell r="H34">
            <v>2.495326608615182E-5</v>
          </cell>
        </row>
        <row r="35">
          <cell r="F35">
            <v>2.3230741319582002E-4</v>
          </cell>
          <cell r="G35">
            <v>1.5363836189267077E-4</v>
          </cell>
          <cell r="H35">
            <v>0</v>
          </cell>
        </row>
        <row r="36">
          <cell r="F36">
            <v>1.1882673023407628</v>
          </cell>
          <cell r="G36">
            <v>1.3204745828506006</v>
          </cell>
          <cell r="H36">
            <v>0.80450975220867715</v>
          </cell>
        </row>
        <row r="37">
          <cell r="F37">
            <v>25.466739338954767</v>
          </cell>
          <cell r="G37">
            <v>21.870555862103753</v>
          </cell>
          <cell r="H37">
            <v>8.0889420796131493</v>
          </cell>
        </row>
        <row r="38">
          <cell r="F38">
            <v>2.7556149060339417</v>
          </cell>
          <cell r="G38">
            <v>2.9615077572680386</v>
          </cell>
          <cell r="H38">
            <v>2.9701108644481802</v>
          </cell>
        </row>
        <row r="39">
          <cell r="F39">
            <v>6.44921294692735</v>
          </cell>
          <cell r="G39">
            <v>6.4514920999044723</v>
          </cell>
          <cell r="H39">
            <v>10.765348805130699</v>
          </cell>
        </row>
        <row r="55">
          <cell r="F55">
            <v>11.154999613558738</v>
          </cell>
          <cell r="G55">
            <v>11.154999808117861</v>
          </cell>
          <cell r="H55">
            <v>11.155000696444944</v>
          </cell>
        </row>
        <row r="56">
          <cell r="F56">
            <v>6.432473384780975</v>
          </cell>
          <cell r="G56">
            <v>7.0370438230370951</v>
          </cell>
          <cell r="H56">
            <v>13.087544836685606</v>
          </cell>
        </row>
        <row r="57">
          <cell r="F57">
            <v>4.0048795385775406</v>
          </cell>
          <cell r="G57">
            <v>2.6083227230920794</v>
          </cell>
          <cell r="H57">
            <v>0.6406738615694958</v>
          </cell>
        </row>
        <row r="58">
          <cell r="F58">
            <v>1.6216509362400696E-4</v>
          </cell>
          <cell r="G58">
            <v>1.0837265952004276E-4</v>
          </cell>
          <cell r="H58">
            <v>0</v>
          </cell>
        </row>
        <row r="59">
          <cell r="F59">
            <v>22.862325690479995</v>
          </cell>
          <cell r="G59">
            <v>20.196555982321755</v>
          </cell>
          <cell r="H59">
            <v>9.0698920943948291</v>
          </cell>
        </row>
        <row r="60">
          <cell r="F60">
            <v>2.2471904215176513E-2</v>
          </cell>
          <cell r="G60">
            <v>0.19108103070190602</v>
          </cell>
          <cell r="H60">
            <v>0.14285812430768291</v>
          </cell>
        </row>
        <row r="61">
          <cell r="F61">
            <v>1.5363400673204056E-4</v>
          </cell>
          <cell r="G61">
            <v>9.6297180394593933E-5</v>
          </cell>
          <cell r="H61">
            <v>4.8784223701115858E-5</v>
          </cell>
        </row>
        <row r="62">
          <cell r="F62">
            <v>6.7674204064558783</v>
          </cell>
          <cell r="G62">
            <v>6.1520998456273039</v>
          </cell>
          <cell r="H62">
            <v>8.1771649490333775</v>
          </cell>
        </row>
        <row r="63">
          <cell r="F63">
            <v>7.1660665417155407</v>
          </cell>
          <cell r="G63">
            <v>7.6319927376438956</v>
          </cell>
          <cell r="H63">
            <v>8.4742937688253175</v>
          </cell>
        </row>
        <row r="64">
          <cell r="F64">
            <v>6.126527140731902</v>
          </cell>
          <cell r="G64">
            <v>5.807781203627024</v>
          </cell>
          <cell r="H64">
            <v>5.9037558025983978</v>
          </cell>
        </row>
        <row r="65">
          <cell r="F65">
            <v>0.54461677400731312</v>
          </cell>
          <cell r="G65">
            <v>0.54461729167911488</v>
          </cell>
          <cell r="H65">
            <v>0.54461824884614463</v>
          </cell>
        </row>
        <row r="66">
          <cell r="F66">
            <v>5.6968729414716544</v>
          </cell>
          <cell r="G66">
            <v>5.669355920100303</v>
          </cell>
          <cell r="H66">
            <v>5.7829249061834496</v>
          </cell>
        </row>
        <row r="67">
          <cell r="F67">
            <v>3.3130037131024928E-2</v>
          </cell>
          <cell r="G67">
            <v>8.5421435357677572E-2</v>
          </cell>
          <cell r="H67">
            <v>8.5466569441122756E-2</v>
          </cell>
        </row>
        <row r="68">
          <cell r="F68">
            <v>4.5853904052653442</v>
          </cell>
          <cell r="G68">
            <v>4.587010883032085</v>
          </cell>
          <cell r="H68">
            <v>7.7510511396941011</v>
          </cell>
        </row>
        <row r="69">
          <cell r="F69">
            <v>4.6189534112748235E-3</v>
          </cell>
          <cell r="G69">
            <v>0.13905221536659293</v>
          </cell>
          <cell r="H69">
            <v>0.49614489663986755</v>
          </cell>
        </row>
        <row r="70">
          <cell r="F70">
            <v>2.0579685489189568</v>
          </cell>
          <cell r="G70">
            <v>5.9725636943004252</v>
          </cell>
          <cell r="H70">
            <v>7.0726970375244367</v>
          </cell>
        </row>
        <row r="71">
          <cell r="F71">
            <v>77.460077679821651</v>
          </cell>
          <cell r="G71">
            <v>77.778103263845026</v>
          </cell>
          <cell r="H71">
            <v>78.384135716412459</v>
          </cell>
        </row>
      </sheetData>
      <sheetData sheetId="69">
        <row r="3">
          <cell r="F3">
            <v>60.288803585069772</v>
          </cell>
          <cell r="G3">
            <v>61.203720407354112</v>
          </cell>
          <cell r="H3">
            <v>60.800393852377326</v>
          </cell>
        </row>
        <row r="6">
          <cell r="F6">
            <v>5.8492113921283639</v>
          </cell>
          <cell r="G6">
            <v>7.5757516213805554</v>
          </cell>
          <cell r="H6">
            <v>10.807744258155838</v>
          </cell>
        </row>
        <row r="11">
          <cell r="F11">
            <v>64.036287871027511</v>
          </cell>
          <cell r="G11">
            <v>65.412804178262149</v>
          </cell>
          <cell r="H11">
            <v>65.865246853647307</v>
          </cell>
        </row>
        <row r="12">
          <cell r="F12">
            <v>15.055869365647874</v>
          </cell>
          <cell r="G12">
            <v>12.566178403218922</v>
          </cell>
          <cell r="H12">
            <v>5.7775505868905404</v>
          </cell>
        </row>
        <row r="13">
          <cell r="F13">
            <v>8.1821928624783543E-5</v>
          </cell>
          <cell r="G13">
            <v>4.4277851062655906E-5</v>
          </cell>
          <cell r="H13">
            <v>3.0268130572923783E-5</v>
          </cell>
        </row>
        <row r="14">
          <cell r="F14">
            <v>19.030569289021908</v>
          </cell>
          <cell r="G14">
            <v>16.251439591302145</v>
          </cell>
          <cell r="H14">
            <v>11.880911817155537</v>
          </cell>
        </row>
        <row r="15">
          <cell r="F15">
            <v>3.5217364348990149E-3</v>
          </cell>
          <cell r="G15">
            <v>1.5708881673485718E-5</v>
          </cell>
          <cell r="H15">
            <v>8.8010655376612991E-6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7.7688101863065047</v>
          </cell>
          <cell r="G17">
            <v>8.1373188754132126</v>
          </cell>
          <cell r="H17">
            <v>8.6522518570337716</v>
          </cell>
        </row>
        <row r="19">
          <cell r="F19">
            <v>0.70752797428322634</v>
          </cell>
          <cell r="G19">
            <v>0.75971966732896534</v>
          </cell>
          <cell r="H19">
            <v>0.90140287134200126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9.2309205661243592</v>
          </cell>
          <cell r="G21">
            <v>11.323639315601742</v>
          </cell>
          <cell r="H21">
            <v>16.126412314060016</v>
          </cell>
        </row>
        <row r="28">
          <cell r="F28">
            <v>3.7474842859577344</v>
          </cell>
          <cell r="G28">
            <v>4.2090837709080402</v>
          </cell>
          <cell r="H28">
            <v>5.0648530012699702</v>
          </cell>
        </row>
        <row r="47">
          <cell r="F47">
            <v>9.9456052496392893</v>
          </cell>
          <cell r="G47">
            <v>11.931996982390924</v>
          </cell>
          <cell r="H47">
            <v>16.230572899371801</v>
          </cell>
        </row>
        <row r="48">
          <cell r="F48">
            <v>12.305145423266293</v>
          </cell>
          <cell r="G48">
            <v>10.270304119961965</v>
          </cell>
          <cell r="H48">
            <v>4.7219847972393501</v>
          </cell>
        </row>
        <row r="49">
          <cell r="F49">
            <v>14.369769270721712</v>
          </cell>
          <cell r="G49">
            <v>11.510796117012998</v>
          </cell>
          <cell r="H49">
            <v>6.7280660778349217</v>
          </cell>
        </row>
        <row r="50">
          <cell r="F50">
            <v>4.8900297253875298</v>
          </cell>
          <cell r="G50">
            <v>6.0347078755164736</v>
          </cell>
          <cell r="H50">
            <v>8.6994263074480234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6.4224583087148321</v>
          </cell>
          <cell r="G52">
            <v>6.7271036321851589</v>
          </cell>
          <cell r="H52">
            <v>7.1527975965028308</v>
          </cell>
        </row>
        <row r="53">
          <cell r="F53">
            <v>6.7763900164131883</v>
          </cell>
          <cell r="G53">
            <v>6.0877444282218054</v>
          </cell>
          <cell r="H53">
            <v>5.1247937276906947</v>
          </cell>
        </row>
        <row r="54">
          <cell r="F54">
            <v>0.98440815774721102</v>
          </cell>
          <cell r="G54">
            <v>1.116819542272504</v>
          </cell>
          <cell r="H54">
            <v>1.3297901886830545</v>
          </cell>
        </row>
        <row r="55">
          <cell r="F55">
            <v>0.70752797428322634</v>
          </cell>
          <cell r="G55">
            <v>0.75971966732896534</v>
          </cell>
          <cell r="H55">
            <v>0.90140287134200126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5.8492113921283639</v>
          </cell>
          <cell r="G58">
            <v>7.5757516213805554</v>
          </cell>
          <cell r="H58">
            <v>10.807744258155838</v>
          </cell>
        </row>
        <row r="59">
          <cell r="F59">
            <v>62.539261748222444</v>
          </cell>
          <cell r="G59">
            <v>62.278785282148398</v>
          </cell>
          <cell r="H59">
            <v>61.892304496346711</v>
          </cell>
        </row>
      </sheetData>
      <sheetData sheetId="70">
        <row r="3">
          <cell r="F3">
            <v>53.891183856333846</v>
          </cell>
          <cell r="G3">
            <v>54.298808671935269</v>
          </cell>
          <cell r="H3">
            <v>54.379171178947509</v>
          </cell>
        </row>
        <row r="10">
          <cell r="F10">
            <v>13.230108975976153</v>
          </cell>
          <cell r="G10">
            <v>17.112202233195333</v>
          </cell>
          <cell r="H10">
            <v>24.78353219381961</v>
          </cell>
        </row>
        <row r="15">
          <cell r="F15">
            <v>76.491387759722826</v>
          </cell>
          <cell r="G15">
            <v>78.050297522796185</v>
          </cell>
          <cell r="H15">
            <v>79.66945366276191</v>
          </cell>
        </row>
        <row r="16">
          <cell r="F16">
            <v>23.899102486977323</v>
          </cell>
          <cell r="G16">
            <v>18.55048026463049</v>
          </cell>
          <cell r="H16">
            <v>6.7216468331059032</v>
          </cell>
        </row>
        <row r="17">
          <cell r="F17">
            <v>8.1898770664671125E-5</v>
          </cell>
          <cell r="G17">
            <v>4.4428420639568894E-5</v>
          </cell>
          <cell r="H17">
            <v>3.0312999564685597E-5</v>
          </cell>
        </row>
        <row r="18">
          <cell r="F18">
            <v>38.048285988013696</v>
          </cell>
          <cell r="G18">
            <v>33.119842316128953</v>
          </cell>
          <cell r="H18">
            <v>24.540792522337306</v>
          </cell>
        </row>
        <row r="19">
          <cell r="F19">
            <v>4.8666301830079051E-3</v>
          </cell>
          <cell r="G19">
            <v>2.1248466980525257E-5</v>
          </cell>
          <cell r="H19">
            <v>1.1100666032391315E-5</v>
          </cell>
        </row>
        <row r="20">
          <cell r="F20">
            <v>2.272195479739837E-4</v>
          </cell>
          <cell r="G20">
            <v>0</v>
          </cell>
          <cell r="H20">
            <v>0</v>
          </cell>
        </row>
        <row r="21">
          <cell r="F21">
            <v>10.220557321617569</v>
          </cell>
          <cell r="G21">
            <v>10.626202709021946</v>
          </cell>
          <cell r="H21">
            <v>11.389485282841974</v>
          </cell>
        </row>
        <row r="22">
          <cell r="F22">
            <v>16.672545865856161</v>
          </cell>
          <cell r="G22">
            <v>15.559116591227371</v>
          </cell>
          <cell r="H22">
            <v>13.145856510099559</v>
          </cell>
        </row>
        <row r="23">
          <cell r="F23">
            <v>1.2508801592854599</v>
          </cell>
          <cell r="G23">
            <v>1.3689187236803944</v>
          </cell>
          <cell r="H23">
            <v>1.6117394009436607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45.971830428619434</v>
          </cell>
          <cell r="G25">
            <v>52.506849968496667</v>
          </cell>
          <cell r="H25">
            <v>65.929457665497438</v>
          </cell>
        </row>
        <row r="26">
          <cell r="F26">
            <v>212.55976575859412</v>
          </cell>
          <cell r="G26">
            <v>209.78177377286966</v>
          </cell>
          <cell r="H26">
            <v>203.00847329125335</v>
          </cell>
        </row>
        <row r="102">
          <cell r="F102">
            <v>5.3800957169474861E-2</v>
          </cell>
          <cell r="G102">
            <v>4.9023615735860178E-2</v>
          </cell>
          <cell r="H102">
            <v>5.0153027121495782E-2</v>
          </cell>
        </row>
        <row r="104">
          <cell r="F104">
            <v>46.515114686297437</v>
          </cell>
          <cell r="G104">
            <v>50.657015448397509</v>
          </cell>
          <cell r="H104">
            <v>58.632332829464289</v>
          </cell>
        </row>
        <row r="105">
          <cell r="F105">
            <v>17.339766318912272</v>
          </cell>
          <cell r="G105">
            <v>13.323433926534022</v>
          </cell>
          <cell r="H105">
            <v>4.4113634780626061</v>
          </cell>
        </row>
        <row r="106">
          <cell r="F106">
            <v>22.093307109810304</v>
          </cell>
          <cell r="G106">
            <v>16.938133336505036</v>
          </cell>
          <cell r="H106">
            <v>7.968649391610839</v>
          </cell>
        </row>
        <row r="107">
          <cell r="F107">
            <v>12.969475823236092</v>
          </cell>
          <cell r="G107">
            <v>15.581749881524059</v>
          </cell>
          <cell r="H107">
            <v>20.490061886849851</v>
          </cell>
        </row>
        <row r="108">
          <cell r="F108">
            <v>1.8177563837918687E-4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7.013432772244041</v>
          </cell>
          <cell r="G110">
            <v>7.196847390216571</v>
          </cell>
          <cell r="H110">
            <v>7.5635315027213474</v>
          </cell>
        </row>
        <row r="111">
          <cell r="F111">
            <v>9.0119025455911146</v>
          </cell>
          <cell r="G111">
            <v>8.0861859511596723</v>
          </cell>
          <cell r="H111">
            <v>6.220627304607059</v>
          </cell>
        </row>
        <row r="112">
          <cell r="F112">
            <v>0.71858791721491566</v>
          </cell>
          <cell r="G112">
            <v>0.80832127664130871</v>
          </cell>
          <cell r="H112">
            <v>0.96952385119268636</v>
          </cell>
        </row>
        <row r="113">
          <cell r="F113">
            <v>3.9419772553033978E-2</v>
          </cell>
          <cell r="G113">
            <v>4.1028253400096908E-2</v>
          </cell>
          <cell r="H113">
            <v>4.3703529656767881E-2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128.98509865464322</v>
          </cell>
          <cell r="G116">
            <v>129.79394131330946</v>
          </cell>
          <cell r="H116">
            <v>131.13347899510654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25.226461387374695</v>
          </cell>
          <cell r="G224">
            <v>27.297871322197448</v>
          </cell>
          <cell r="H224">
            <v>31.18322845184122</v>
          </cell>
        </row>
        <row r="231">
          <cell r="F231">
            <v>2.1786395538757999</v>
          </cell>
          <cell r="G231">
            <v>2.1186365231980324</v>
          </cell>
          <cell r="H231">
            <v>1.8825919107164992</v>
          </cell>
        </row>
        <row r="233">
          <cell r="F233">
            <v>55.939867865900972</v>
          </cell>
          <cell r="G233">
            <v>61.828815244756939</v>
          </cell>
          <cell r="H233">
            <v>73.429108527785701</v>
          </cell>
        </row>
        <row r="234">
          <cell r="F234">
            <v>19.633997248623096</v>
          </cell>
          <cell r="G234">
            <v>15.26153366389825</v>
          </cell>
          <cell r="H234">
            <v>5.4074330074524486</v>
          </cell>
        </row>
        <row r="235">
          <cell r="F235">
            <v>25.714467714257683</v>
          </cell>
          <cell r="G235">
            <v>19.996869835928074</v>
          </cell>
          <cell r="H235">
            <v>9.9609537736372307</v>
          </cell>
        </row>
        <row r="236">
          <cell r="F236">
            <v>16.537757471318901</v>
          </cell>
          <cell r="G236">
            <v>20.127292000991275</v>
          </cell>
          <cell r="H236">
            <v>26.952617803408724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8.3943372086827033</v>
          </cell>
          <cell r="G239">
            <v>8.7220001663050706</v>
          </cell>
          <cell r="H239">
            <v>9.3782209867590769</v>
          </cell>
        </row>
        <row r="240">
          <cell r="F240">
            <v>10.400063073742016</v>
          </cell>
          <cell r="G240">
            <v>9.4906385869194629</v>
          </cell>
          <cell r="H240">
            <v>7.5997379999907997</v>
          </cell>
        </row>
        <row r="241">
          <cell r="F241">
            <v>0.93125899471675533</v>
          </cell>
          <cell r="G241">
            <v>1.0649056566340813</v>
          </cell>
          <cell r="H241">
            <v>1.3107718424340193</v>
          </cell>
        </row>
        <row r="242">
          <cell r="F242">
            <v>1.2508801592854599</v>
          </cell>
          <cell r="G242">
            <v>1.3689187236803944</v>
          </cell>
          <cell r="H242">
            <v>1.6117394009436607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13.230108975976153</v>
          </cell>
          <cell r="G244">
            <v>17.112202233195333</v>
          </cell>
          <cell r="H244">
            <v>24.78353219381961</v>
          </cell>
        </row>
        <row r="245">
          <cell r="F245">
            <v>154.21156004201791</v>
          </cell>
          <cell r="G245">
            <v>157.09181263550687</v>
          </cell>
          <cell r="H245">
            <v>162.31670744694776</v>
          </cell>
        </row>
      </sheetData>
      <sheetData sheetId="71">
        <row r="21">
          <cell r="F21">
            <v>24.712485977570033</v>
          </cell>
          <cell r="G21">
            <v>23.986368993964589</v>
          </cell>
          <cell r="H21">
            <v>18.837090508140857</v>
          </cell>
        </row>
        <row r="22">
          <cell r="F22">
            <v>50.614346437874161</v>
          </cell>
          <cell r="G22">
            <v>49.544217624538248</v>
          </cell>
          <cell r="H22">
            <v>47.336761082160287</v>
          </cell>
        </row>
        <row r="23">
          <cell r="F23">
            <v>1.7858132831397009</v>
          </cell>
          <cell r="G23">
            <v>1.3127758184991958</v>
          </cell>
          <cell r="H23">
            <v>0.82052129925504413</v>
          </cell>
        </row>
        <row r="24">
          <cell r="F24">
            <v>0.25558522270288514</v>
          </cell>
          <cell r="G24">
            <v>0.27031531573565654</v>
          </cell>
          <cell r="H24">
            <v>0.21439960424848575</v>
          </cell>
        </row>
        <row r="25">
          <cell r="F25">
            <v>1.4330143731849831</v>
          </cell>
          <cell r="G25">
            <v>1.3891832751502504</v>
          </cell>
          <cell r="H25">
            <v>1.0909887834393266</v>
          </cell>
        </row>
        <row r="26">
          <cell r="F26">
            <v>2.2065405602838983</v>
          </cell>
          <cell r="G26">
            <v>2.1632642953986863</v>
          </cell>
          <cell r="H26">
            <v>2.100816646917687</v>
          </cell>
        </row>
        <row r="27">
          <cell r="F27">
            <v>3.0026214508865824E-3</v>
          </cell>
          <cell r="G27">
            <v>2.575900253687074E-5</v>
          </cell>
          <cell r="H27">
            <v>1.5847637878850095E-5</v>
          </cell>
        </row>
        <row r="28">
          <cell r="F28">
            <v>0.76467831774962902</v>
          </cell>
          <cell r="G28">
            <v>0.807857575802024</v>
          </cell>
          <cell r="H28">
            <v>0.87025388845805596</v>
          </cell>
        </row>
        <row r="32">
          <cell r="F32">
            <v>2.2573392048219537E-2</v>
          </cell>
          <cell r="G32">
            <v>7.0925959069326791E-2</v>
          </cell>
          <cell r="H32">
            <v>0.27181036071244963</v>
          </cell>
        </row>
      </sheetData>
      <sheetData sheetId="72">
        <row r="11">
          <cell r="F11">
            <v>81.481294609157402</v>
          </cell>
          <cell r="G11">
            <v>80.76523999578562</v>
          </cell>
          <cell r="H11">
            <v>77.895996760050664</v>
          </cell>
        </row>
        <row r="12">
          <cell r="F12">
            <v>5.2009354077469112</v>
          </cell>
          <cell r="G12">
            <v>5.2009350589072856</v>
          </cell>
          <cell r="H12">
            <v>5.200934461415514</v>
          </cell>
        </row>
        <row r="13">
          <cell r="F13">
            <v>5.1306913709926899E-5</v>
          </cell>
          <cell r="G13">
            <v>0.11923926362928881</v>
          </cell>
          <cell r="H13">
            <v>0.34005934351040185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2.4001817612598906</v>
          </cell>
          <cell r="G53">
            <v>2.7893026980730151</v>
          </cell>
          <cell r="H53">
            <v>3.9536441483838773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5.0032051617301079</v>
          </cell>
          <cell r="G55">
            <v>4.4922428415169833</v>
          </cell>
          <cell r="H55">
            <v>3.5177352452996988</v>
          </cell>
        </row>
        <row r="56">
          <cell r="F56">
            <v>2.7318752686963697</v>
          </cell>
          <cell r="G56">
            <v>2.6951089674215818</v>
          </cell>
          <cell r="H56">
            <v>1.7716259349958801</v>
          </cell>
        </row>
        <row r="57">
          <cell r="F57">
            <v>4.1817769363992863</v>
          </cell>
          <cell r="G57">
            <v>4.0400104828903896</v>
          </cell>
          <cell r="H57">
            <v>2.6923895252044683</v>
          </cell>
        </row>
        <row r="58">
          <cell r="F58">
            <v>5.7627589349554746</v>
          </cell>
          <cell r="G58">
            <v>5.5946444883442323</v>
          </cell>
          <cell r="H58">
            <v>5.0052054018296399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16.252739646094799</v>
          </cell>
          <cell r="K99">
            <v>16.252736343615418</v>
          </cell>
          <cell r="L99">
            <v>16.252782331557466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394.73367111742937</v>
      </c>
      <c r="K2" s="3">
        <f t="shared" si="0"/>
        <v>415.50169545553064</v>
      </c>
      <c r="L2" s="3">
        <f t="shared" ref="L2" si="1">L3+L8+L11+L12+L16+L17+L18+L19</f>
        <v>470.17177877576796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51.048282016566738</v>
      </c>
      <c r="K3" s="1">
        <f t="shared" si="4"/>
        <v>51.593227548956129</v>
      </c>
      <c r="L3" s="1">
        <f t="shared" ref="L3" si="5">SUM(L4:L7)</f>
        <v>51.593230339144952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15.849139722282061</v>
      </c>
      <c r="K4" s="1" cm="1">
        <f t="array" ref="K4">SUMPRODUCT(("RNWWOD1"=[2]OUT_PrimaryEnergyCons!$A$1:$A$1000)*1,[2]OUT_PrimaryEnergyCons!I$1:I$1000)</f>
        <v>16.266396700108693</v>
      </c>
      <c r="L4" s="1" cm="1">
        <f t="array" ref="L4">SUMPRODUCT(("RNWWOD1"=[2]OUT_PrimaryEnergyCons!$A$1:$A$1000)*1,[2]OUT_PrimaryEnergyCons!J$1:J$1000)</f>
        <v>16.956994266843559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7.6690269273317897</v>
      </c>
      <c r="K5" s="1" cm="1">
        <f t="array" ref="K5">SUMPRODUCT(("RNWWOD2"=[2]OUT_PrimaryEnergyCons!$A$1:$A$1000)*1,[2]OUT_PrimaryEnergyCons!I$1:I$1000)</f>
        <v>7.6690269993170403</v>
      </c>
      <c r="L5" s="1" cm="1">
        <f t="array" ref="L5">SUMPRODUCT(("RNWWOD2"=[2]OUT_PrimaryEnergyCons!$A$1:$A$1000)*1,[2]OUT_PrimaryEnergyCons!J$1:J$1000)</f>
        <v>7.6690270931707012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4.805386275713877</v>
      </c>
      <c r="K6" s="1" cm="1">
        <f t="array" ref="K6">SUMPRODUCT(("RNWWOD3"=[2]OUT_PrimaryEnergyCons!$A$1:$A$1000)*1,[2]OUT_PrimaryEnergyCons!I$1:I$1000)</f>
        <v>4.8053863712773213</v>
      </c>
      <c r="L6" s="1" cm="1">
        <f t="array" ref="L6">SUMPRODUCT(("RNWWOD3"=[2]OUT_PrimaryEnergyCons!$A$1:$A$1000)*1,[2]OUT_PrimaryEnergyCons!J$1:J$1000)</f>
        <v>4.8053862316567839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22.724729091239013</v>
      </c>
      <c r="K7" s="1" cm="1">
        <f t="array" ref="K7">SUMPRODUCT(("RNWWOD4"=[2]OUT_PrimaryEnergyCons!$A$1:$A$1000)*1+("RNWWOD5"=[2]OUT_PrimaryEnergyCons!$A$1:$A$1000)*1,[2]OUT_PrimaryEnergyCons!I$1:I$1000)</f>
        <v>22.852417478253074</v>
      </c>
      <c r="L7" s="1" cm="1">
        <f t="array" ref="L7">SUMPRODUCT(("RNWWOD4"=[2]OUT_PrimaryEnergyCons!$A$1:$A$1000)*1+("RNWWOD5"=[2]OUT_PrimaryEnergyCons!$A$1:$A$1000)*1,[2]OUT_PrimaryEnergyCons!J$1:J$1000)</f>
        <v>22.161822747473909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69.752183901188829</v>
      </c>
      <c r="K8" s="1">
        <f t="shared" si="9"/>
        <v>69.974054546822885</v>
      </c>
      <c r="L8" s="1">
        <f t="shared" ref="L8" si="10">SUM(L9:L10)</f>
        <v>74.070656609548479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34.937584138712964</v>
      </c>
      <c r="K9" s="1" cm="1">
        <f t="array" ref="K9">SUMPRODUCT(("RNNWWST1"=[2]OUT_PrimaryEnergyCons!$A$1:$A$1000)*1,[2]OUT_PrimaryEnergyCons!I$1:I$1000)</f>
        <v>35.159448380003468</v>
      </c>
      <c r="L9" s="1" cm="1">
        <f t="array" ref="L9">SUMPRODUCT(("RNNWWST1"=[2]OUT_PrimaryEnergyCons!$A$1:$A$1000)*1,[2]OUT_PrimaryEnergyCons!J$1:J$1000)</f>
        <v>35.603175452892444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34.814599762475865</v>
      </c>
      <c r="K10" s="1" cm="1">
        <f t="array" ref="K10">SUMPRODUCT(("RNWWST1"=[2]OUT_PrimaryEnergyCons!$A$1:$A$1000)*1,[2]OUT_PrimaryEnergyCons!I$1:I$1000)</f>
        <v>34.814606166819416</v>
      </c>
      <c r="L10" s="1" cm="1">
        <f t="array" ref="L10">SUMPRODUCT(("RNWWST1"=[2]OUT_PrimaryEnergyCons!$A$1:$A$1000)*1,[2]OUT_PrimaryEnergyCons!J$1:J$1000)</f>
        <v>38.467481156656028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12.540426790181819</v>
      </c>
      <c r="K11" s="1" cm="1">
        <f t="array" ref="K11">SUMPRODUCT(("mnr"=[2]OUT_PrimaryEnergyCons!$C$1:$C$1000)*1,[2]OUT_PrimaryEnergyCons!I$1:I$1000)</f>
        <v>12.718886991875962</v>
      </c>
      <c r="L11" s="1" cm="1">
        <f t="array" ref="L11">SUMPRODUCT(("mnr"=[2]OUT_PrimaryEnergyCons!$C$1:$C$1000)*1,[2]OUT_PrimaryEnergyCons!J$1:J$1000)</f>
        <v>18.810773901576738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150.79159140601178</v>
      </c>
      <c r="K12" s="1">
        <f t="shared" si="11"/>
        <v>150.93482193494705</v>
      </c>
      <c r="L12" s="1">
        <f t="shared" ref="L12" si="12">SUM(L13:L15)</f>
        <v>151.23013699322388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71.527220576763739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72.611420479222218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74.778517360081523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63.379822784125643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62.29562285182444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60.128526588089521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15.884548045122385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16.027778603900391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16.323093045052858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48.345958770032915</v>
      </c>
      <c r="K16" s="1" cm="1">
        <f t="array" ref="K16">SUMPRODUCT(ISNUMBER(SEARCH("SOL",[2]OUT_PrimaryEnergyCons!$C$1:$C$1000))*1,[2]OUT_PrimaryEnergyCons!I$1:I$1000)</f>
        <v>58.848422417676154</v>
      </c>
      <c r="L16" s="1" cm="1">
        <f t="array" ref="L16">SUMPRODUCT(ISNUMBER(SEARCH("SOL",[2]OUT_PrimaryEnergyCons!$C$1:$C$1000))*1,[2]OUT_PrimaryEnergyCons!J$1:J$1000)</f>
        <v>79.821984074448736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2.5790356936927763</v>
      </c>
      <c r="K17" s="1" cm="1">
        <f t="array" ref="K17">SUMPRODUCT(ISNUMBER(SEARCH("wnd",[2]OUT_PrimaryEnergyCons!$C$1:$C$1000))*1,[2]OUT_PrimaryEnergyCons!I$1:I$1000)</f>
        <v>2.5790394188567958</v>
      </c>
      <c r="L17" s="1" cm="1">
        <f t="array" ref="L17">SUMPRODUCT(ISNUMBER(SEARCH("wnd",[2]OUT_PrimaryEnergyCons!$C$1:$C$1000))*1,[2]OUT_PrimaryEnergyCons!J$1:J$1000)</f>
        <v>3.1848644805873998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59.676192539754538</v>
      </c>
      <c r="K18" s="1">
        <f>[2]Overview!G$9-K19</f>
        <v>68.847462861524548</v>
      </c>
      <c r="L18" s="1">
        <f>[2]Overview!H$9-L19</f>
        <v>91.423028604300924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5.7797348711785858E-3</v>
      </c>
      <c r="L19" s="1">
        <f>+[2]Overview!H$28</f>
        <v>3.7103772936897504E-2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462.862550988088</v>
      </c>
      <c r="K20" s="3">
        <f t="shared" si="13"/>
        <v>375.9692829499719</v>
      </c>
      <c r="L20" s="3">
        <f t="shared" ref="L20" si="14">SUM(L21:L22,L41,L50:L51,L56)</f>
        <v>231.80017309098773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4.5567160259411799E-4</v>
      </c>
      <c r="K21" s="1" cm="1">
        <f t="array" ref="K21">SUMPRODUCT(("COA"=[2]OUT_PrimaryEnergyCons!$C$4:$C$10000)*1,[2]OUT_PrimaryEnergyCons!I$4:I$10000)</f>
        <v>1.4266248947347238E-4</v>
      </c>
      <c r="L21" s="1" cm="1">
        <f t="array" ref="L21">SUMPRODUCT(("COA"=[2]OUT_PrimaryEnergyCons!$C$4:$C$10000)*1,[2]OUT_PrimaryEnergyCons!J$4:J$10000)</f>
        <v>7.1741505442817378E-5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133.39180693411362</v>
      </c>
      <c r="K22" s="1">
        <f t="shared" si="15"/>
        <v>120.65588542181257</v>
      </c>
      <c r="L22" s="1">
        <f t="shared" ref="L22" si="16">L23+L29</f>
        <v>91.399298759596689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122.3577082225583</v>
      </c>
      <c r="K23" s="1">
        <f t="shared" si="20"/>
        <v>109.66640453240254</v>
      </c>
      <c r="L23" s="1">
        <f t="shared" ref="L23" si="21">SUM(L24:L28)</f>
        <v>80.712528251450848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44.094667785155295</v>
      </c>
      <c r="K24" s="1" cm="1">
        <f t="array" ref="K24">SUMPRODUCT(("LFO"=[2]OUT_PrimaryEnergyCons!$C$4:$C$10000)*1,[2]OUT_PrimaryEnergyCons!I$4:I$10000)</f>
        <v>33.706574424560962</v>
      </c>
      <c r="L24" s="1" cm="1">
        <f t="array" ref="L24">SUMPRODUCT(("LFO"=[2]OUT_PrimaryEnergyCons!$C$4:$C$10000)*1,[2]OUT_PrimaryEnergyCons!J$4:J$10000)</f>
        <v>12.718913712176292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2.3625311555386654E-4</v>
      </c>
      <c r="K25" s="1" cm="1">
        <f t="array" ref="K25">SUMPRODUCT(("HFO"=[2]OUT_PrimaryEnergyCons!$C$4:$C$10000)*1,[2]OUT_PrimaryEnergyCons!I$4:I$10000)</f>
        <v>1.5624788364002602E-4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51.369274678442743</v>
      </c>
      <c r="K26" s="1" cm="1">
        <f t="array" ref="K26">SUMPRODUCT(("DSL"=[2]OUT_PrimaryEnergyCons!$C$4:$C$10000)*1,[2]OUT_PrimaryEnergyCons!I$4:I$10000)</f>
        <v>50.283184571143963</v>
      </c>
      <c r="L26" s="1" cm="1">
        <f t="array" ref="L26">SUMPRODUCT(("DSL"=[2]OUT_PrimaryEnergyCons!$C$4:$C$10000)*1,[2]OUT_PrimaryEnergyCons!J$4:J$10000)</f>
        <v>48.042803148747794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25.081080158313281</v>
      </c>
      <c r="K27" s="1" cm="1">
        <f t="array" ref="K27">SUMPRODUCT(("GSL"=[2]OUT_PrimaryEnergyCons!$C$4:$C$10000)*1,[2]OUT_PrimaryEnergyCons!I$4:I$10000)</f>
        <v>24.344132685949994</v>
      </c>
      <c r="L27" s="1" cm="1">
        <f t="array" ref="L27">SUMPRODUCT(("GSL"=[2]OUT_PrimaryEnergyCons!$C$4:$C$10000)*1,[2]OUT_PrimaryEnergyCons!J$4:J$10000)</f>
        <v>19.118051590255071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1.8124493475314218</v>
      </c>
      <c r="K28" s="1" cm="1">
        <f t="array" ref="K28">SUMPRODUCT(("KER"=[2]OUT_PrimaryEnergyCons!$C$4:$C$10000)*1,[2]OUT_PrimaryEnergyCons!I$4:I$10000)</f>
        <v>1.3323566028639626</v>
      </c>
      <c r="L28" s="1" cm="1">
        <f t="array" ref="L28">SUMPRODUCT(("KER"=[2]OUT_PrimaryEnergyCons!$C$4:$C$10000)*1,[2]OUT_PrimaryEnergyCons!J$4:J$10000)</f>
        <v>0.83275980027168672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11.034098711555307</v>
      </c>
      <c r="K29" s="1">
        <f t="shared" si="25"/>
        <v>10.989480889410025</v>
      </c>
      <c r="L29" s="1">
        <f t="shared" ref="L29" si="26">SUM(L30:L32)</f>
        <v>10.686770508145848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3.6141142037893221</v>
      </c>
      <c r="K30" s="1" cm="1">
        <f t="array" ref="K30">SUMPRODUCT(ISNUMBER(SEARCH("IMPBDS",[2]OUT_SyntheticFuels!$C$4:$C$1000))*1,("Var_Fout"=[2]OUT_SyntheticFuels!$B$4:$B$1000)*1,[2]OUT_SyntheticFuels!J$4:J$1000)-K32</f>
        <v>3.5707950565041449</v>
      </c>
      <c r="L30" s="1" cm="1">
        <f t="array" ref="L30">SUMPRODUCT(ISNUMBER(SEARCH("IMPBDS",[2]OUT_SyntheticFuels!$C$4:$C$1000))*1,("Var_Fout"=[2]OUT_SyntheticFuels!$B$4:$B$1000)*1,[2]OUT_SyntheticFuels!K$4:K$1000)-L32</f>
        <v>3.5083293761051344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1.4543707822694445</v>
      </c>
      <c r="K31" s="1" cm="1">
        <f t="array" ref="K31">SUMPRODUCT(ISNUMBER(SEARCH("IMPeth",[2]OUT_SyntheticFuels!$C$4:$C$1000))*1,("Var_Fout"=[2]OUT_SyntheticFuels!$B$4:$B$1000)*1,[2]OUT_SyntheticFuels!J$4:J$1000)</f>
        <v>1.4098931981965717</v>
      </c>
      <c r="L31" s="1" cm="1">
        <f t="array" ref="L31">SUMPRODUCT(ISNUMBER(SEARCH("IMPeth",[2]OUT_SyntheticFuels!$C$4:$C$1000))*1,("Var_Fout"=[2]OUT_SyntheticFuels!$B$4:$B$1000)*1,[2]OUT_SyntheticFuels!K$4:K$1000)</f>
        <v>1.1072527821671443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5.9656137254965405</v>
      </c>
      <c r="K32" s="1">
        <f>SUM([2]Transport_Aviation_Intl!G$12,[2]Transport!G$28)</f>
        <v>6.0087926347093097</v>
      </c>
      <c r="L32" s="1">
        <f>SUM([2]Transport_Aviation_Intl!H$12,[2]Transport!H$28)</f>
        <v>6.0711883498735695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10.144252402898619</v>
      </c>
      <c r="K33" s="1">
        <f>SUM(K34:K36)</f>
        <v>10.946301980197257</v>
      </c>
      <c r="L33" s="1">
        <f>SUM(L34:L36)</f>
        <v>10.624374792981587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3.6141142037893221</v>
      </c>
      <c r="K34" s="1">
        <f>IF(K30-MAX(F30:J30)&lt;0,K30,MAX(F30:J30))</f>
        <v>3.5707950565041449</v>
      </c>
      <c r="L34" s="1">
        <f>IF(L30-MAX(G30:K30)&lt;0,L30,MAX(G30:K30))</f>
        <v>3.5083293761051344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1.4543707822694445</v>
      </c>
      <c r="K35" s="1">
        <f>IF(K31-MAX(F31:J31)&lt;0,K31,MAX(F31:J31))</f>
        <v>1.4098931981965717</v>
      </c>
      <c r="L35" s="1">
        <f>IF(L31-MAX(G31:K31)&lt;0,L31,MAX(G31:K31))</f>
        <v>1.1072527821671443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5.9656137254965405</v>
      </c>
      <c r="L36" s="1">
        <f>IF(L32-MAX(H32:K32)&lt;0,L32,MAX(H32:K32))</f>
        <v>6.0087926347093097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0.88984630865668812</v>
      </c>
      <c r="K37" s="1">
        <f t="shared" si="29"/>
        <v>4.3178909212769234E-2</v>
      </c>
      <c r="L37" s="1">
        <f t="shared" ref="L37" si="30">SUM(L38:L40)</f>
        <v>6.2395715164259791E-2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0.88984630865668812</v>
      </c>
      <c r="K40" s="1">
        <f t="shared" si="31"/>
        <v>4.3178909212769234E-2</v>
      </c>
      <c r="L40" s="1">
        <f t="shared" ref="L40" si="34">L32-L36</f>
        <v>6.2395715164259791E-2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105.55145891455035</v>
      </c>
      <c r="K41" s="1">
        <f t="shared" si="36"/>
        <v>113.64071515819286</v>
      </c>
      <c r="L41" s="1">
        <f t="shared" ref="L41" si="37">L42+L45</f>
        <v>103.92788211665562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102.02776680566774</v>
      </c>
      <c r="K42" s="1">
        <f t="shared" si="38"/>
        <v>110.07231858642345</v>
      </c>
      <c r="L42" s="1">
        <f t="shared" ref="L42" si="39">L43+L44</f>
        <v>100.05669187706411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102.02748545237932</v>
      </c>
      <c r="K43" s="1" cm="1">
        <f t="array" ref="K43">SUMPRODUCT(("NGA"=[2]OUT_PrimaryEnergyCons!$C$4:$C$10000)*1,[2]OUT_PrimaryEnergyCons!I$4:I$10000)</f>
        <v>110.07212277336976</v>
      </c>
      <c r="L43" s="1" cm="1">
        <f t="array" ref="L43">SUMPRODUCT(("NGA"=[2]OUT_PrimaryEnergyCons!$C$4:$C$10000)*1,[2]OUT_PrimaryEnergyCons!J$4:J$10000)</f>
        <v>100.0565795418899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2.8135328841994659E-4</v>
      </c>
      <c r="K44" s="1" cm="1">
        <f t="array" ref="K44">SUMPRODUCT(("LNGA"=[2]OUT_PrimaryEnergyCons!$C$4:$C$10000)*1,[2]OUT_PrimaryEnergyCons!I$4:I$10000)</f>
        <v>1.9581305369091749E-4</v>
      </c>
      <c r="L44" s="1" cm="1">
        <f t="array" ref="L44">SUMPRODUCT(("LNGA"=[2]OUT_PrimaryEnergyCons!$C$4:$C$10000)*1,[2]OUT_PrimaryEnergyCons!J$4:J$10000)</f>
        <v>1.1233517420179218E-4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3.5236921088826128</v>
      </c>
      <c r="K45" s="1" cm="1">
        <f t="array" ref="K45">SUMPRODUCT(("BIO"=[2]OUT_PrimaryEnergyCons!$C$4:$C$10000)*1+("LBIO"=[2]OUT_PrimaryEnergyCons!$C$4:$C$10000)*1,[2]OUT_PrimaryEnergyCons!I$4:I$10000)</f>
        <v>3.5683965717694059</v>
      </c>
      <c r="L45" s="1" cm="1">
        <f t="array" ref="L45">SUMPRODUCT(("BIO"=[2]OUT_PrimaryEnergyCons!$C$4:$C$10000)*1+("LBIO"=[2]OUT_PrimaryEnergyCons!$C$4:$C$10000)*1,[2]OUT_PrimaryEnergyCons!J$4:J$10000)</f>
        <v>3.8711902395915123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3.5236921088826128</v>
      </c>
      <c r="L46" s="1">
        <f t="shared" si="41"/>
        <v>3.5683965717694059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3.5236921088826128</v>
      </c>
      <c r="L47" s="1">
        <f>IF(L45-MAX(H45:K45)&lt;0,L45,MAX(H45:K45))</f>
        <v>3.5683965717694059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0.81355682939291984</v>
      </c>
      <c r="K48" s="1">
        <f t="shared" si="42"/>
        <v>4.4704462886793195E-2</v>
      </c>
      <c r="L48" s="1">
        <f t="shared" si="42"/>
        <v>0.30279366782210637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0.81355682939291984</v>
      </c>
      <c r="K49" s="1">
        <f>K45-K47</f>
        <v>4.4704462886793195E-2</v>
      </c>
      <c r="L49" s="1">
        <f>L45-L47</f>
        <v>0.30279366782210637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167.60362118400425</v>
      </c>
      <c r="K50" s="1" cm="1">
        <f t="array" ref="K50">SUMPRODUCT(("urn"=[2]OUT_PrimaryEnergyCons!$C$4:$C$10000)*1,[2]OUT_PrimaryEnergyCons!I$4:I$10000)</f>
        <v>98.945504675496295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56.315208283817164</v>
      </c>
      <c r="K51" s="1">
        <f t="shared" si="46"/>
        <v>42.726952223208599</v>
      </c>
      <c r="L51" s="1">
        <f t="shared" ref="L51" si="47">SUM(L52:L55)</f>
        <v>36.472837288406708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2.3351514754148344E-3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1.6983138146575156E-3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9.5170580989371672E-4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17.662418985530614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10.45123123769015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10.49554888155016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38.650412500074147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32.273986522265687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25.976303406727062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4.1646736986065756E-5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3.6149438100179129E-5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3.3294319593083887E-5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8.280877207161714E-5</v>
      </c>
      <c r="L56" s="1" cm="1">
        <f t="array" ref="L56">SUMPRODUCT(("h2"=[2]OUT_PrimaryEnergyCons!$C$4:$C$10000)*1,[2]OUT_PrimaryEnergyCons!J$4:J$10000)</f>
        <v>8.318482327035683E-5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39.586406323106232</v>
      </c>
      <c r="K57" s="3">
        <f t="shared" si="51"/>
        <v>19.725618394340454</v>
      </c>
      <c r="L57" s="3">
        <f t="shared" si="51"/>
        <v>13.696402422126321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39.586406323106232</v>
      </c>
      <c r="K58" s="1">
        <f t="shared" si="52"/>
        <v>19.725618394340454</v>
      </c>
      <c r="L58" s="1">
        <f t="shared" ref="L58" si="53">SUM(L59:L62)</f>
        <v>13.696402422126321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3.4500257846547599E-5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3.4771075185261238E-5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2.6166167889278848E-5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1.4177969159477898E-4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3.907845273297417E-4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2.0651057119387947E-4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1.3223391055158139E-4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2.6080546886412409E-4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7.5108308153681649E-5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39.58609780924624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19.724932033269074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13.696094637079083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272.01531956589974</v>
      </c>
      <c r="K63" s="3">
        <f t="shared" si="58"/>
        <v>269.07006973711623</v>
      </c>
      <c r="L63" s="3">
        <f t="shared" ref="L63" si="59">SUM(L64,L66,L74,L82,L130,L151,L159,L161,L169,L173,L167)</f>
        <v>276.55403094007664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55.379444177760448</v>
      </c>
      <c r="K64" s="1">
        <f t="shared" si="60"/>
        <v>32.820801747702752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55.379444177760448</v>
      </c>
      <c r="K65" s="1">
        <f>'[2]Electricity and CHPs'!G14</f>
        <v>32.820801747702752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147.61468183548536</v>
      </c>
      <c r="K66" s="1">
        <f t="shared" si="64"/>
        <v>147.72926627766003</v>
      </c>
      <c r="L66" s="1">
        <f t="shared" ref="L66" si="65">SUM(L67:L69)</f>
        <v>147.96551844802721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71.527220576763739</v>
      </c>
      <c r="K67" s="1">
        <f>'[2]Electricity and CHPs'!G15</f>
        <v>72.611420479222218</v>
      </c>
      <c r="L67" s="1">
        <f>'[2]Electricity and CHPs'!H15</f>
        <v>74.778517360081523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63.379822784125643</v>
      </c>
      <c r="K68" s="1">
        <f>'[2]Electricity and CHPs'!G16</f>
        <v>62.29562285182444</v>
      </c>
      <c r="L68" s="1">
        <f>'[2]Electricity and CHPs'!H16</f>
        <v>60.128526588089521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12.707638474595978</v>
      </c>
      <c r="K69" s="1">
        <f>'[2]Electricity and CHPs'!G17</f>
        <v>12.822222946613371</v>
      </c>
      <c r="L69" s="1">
        <f>'[2]Electricity and CHPs'!H17</f>
        <v>13.058474499856187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0.17153071013513974</v>
      </c>
      <c r="K70" s="1">
        <f t="shared" ref="K70:L70" si="71">SUM(K71:K73)</f>
        <v>1.786964897485592E-2</v>
      </c>
      <c r="L70" s="1">
        <f t="shared" si="71"/>
        <v>0.14098721698680622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3.0282203709429943E-4</v>
      </c>
      <c r="K71" s="1">
        <f>'[2]Electricity and CHPs'!G18</f>
        <v>4.6540735740193805E-3</v>
      </c>
      <c r="L71" s="1">
        <f>'[2]Electricity and CHPs'!H18</f>
        <v>2.054623491649222E-3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1.5607899605386101E-4</v>
      </c>
      <c r="K72" s="1">
        <f>'[2]Electricity and CHPs'!G28</f>
        <v>1.3050020571841474E-4</v>
      </c>
      <c r="L72" s="1">
        <f>'[2]Electricity and CHPs'!H28</f>
        <v>7.1910757170873547E-5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0.17107180910199157</v>
      </c>
      <c r="K73" s="1">
        <f>'[2]Electricity and CHPs'!G41</f>
        <v>1.3085075195118126E-2</v>
      </c>
      <c r="L73" s="1">
        <f>'[2]Electricity and CHPs'!H41</f>
        <v>0.13886068273798613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0.17153071013513974</v>
      </c>
      <c r="K74" s="1">
        <f t="shared" si="75"/>
        <v>1.786964897485592E-2</v>
      </c>
      <c r="L74" s="1">
        <f t="shared" ref="L74" si="76">SUM(L75:L77)</f>
        <v>0.14098721698680622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3.0282203709429943E-4</v>
      </c>
      <c r="K75" s="1">
        <f t="shared" si="77"/>
        <v>4.6540735740193805E-3</v>
      </c>
      <c r="L75" s="1">
        <f t="shared" ref="L75" si="78">L71</f>
        <v>2.054623491649222E-3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1.5607899605386101E-4</v>
      </c>
      <c r="K76" s="1">
        <f>'[2]Electricity and CHPs'!G28</f>
        <v>1.3050020571841474E-4</v>
      </c>
      <c r="L76" s="1">
        <f>'[2]Electricity and CHPs'!H28</f>
        <v>7.1910757170873547E-5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0.17107180910199157</v>
      </c>
      <c r="K77" s="1">
        <f>'[2]Electricity and CHPs'!G41</f>
        <v>1.3085075195118126E-2</v>
      </c>
      <c r="L77" s="1">
        <f>'[2]Electricity and CHPs'!H41</f>
        <v>0.13886068273798613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6.7568854809205536</v>
      </c>
      <c r="K82" s="1">
        <f t="shared" si="82"/>
        <v>14.530541259803975</v>
      </c>
      <c r="L82" s="1">
        <f t="shared" ref="L82" si="83">SUM(L83:L97)</f>
        <v>29.341778487646138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3.4341069705995624</v>
      </c>
      <c r="L83" s="1">
        <f>'[2]Electricity and CHPs'!H21</f>
        <v>14.444739484211851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8.0866134651143295E-4</v>
      </c>
      <c r="K84" s="1">
        <f>'[2]Electricity and CHPs'!G22</f>
        <v>9.802744557376457E-4</v>
      </c>
      <c r="L84" s="1">
        <f>'[2]Electricity and CHPs'!H22</f>
        <v>1.0364866482240375E-3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9.8284607613114468E-3</v>
      </c>
      <c r="K86" s="1">
        <f>'[2]Electricity and CHPs'!G24</f>
        <v>9.4243137394325674E-3</v>
      </c>
      <c r="L86" s="1">
        <f>'[2]Electricity and CHPs'!H24</f>
        <v>2.2781067881832958E-3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0.35628257758543935</v>
      </c>
      <c r="L87" s="1">
        <f>'[2]Electricity and CHPs'!H29</f>
        <v>1.6293865241414898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1.0216138919786559</v>
      </c>
      <c r="K88" s="1">
        <f>'[2]Electricity and CHPs'!G39</f>
        <v>0.1657372466525398</v>
      </c>
      <c r="L88" s="1">
        <f>'[2]Electricity and CHPs'!H39</f>
        <v>3.6697862188381253E-2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3.194450272559358E-4</v>
      </c>
      <c r="K90" s="1">
        <f>'[2]Electricity and CHPs'!G47</f>
        <v>5.0474014418156203E-4</v>
      </c>
      <c r="L90" s="1">
        <f>'[2]Electricity and CHPs'!H47</f>
        <v>2.4985260615265477E-4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4.9512746886335827E-3</v>
      </c>
      <c r="K91" s="1">
        <f>'[2]Electricity and CHPs'!G48</f>
        <v>1.8661666740808335E-3</v>
      </c>
      <c r="L91" s="1">
        <f>'[2]Electricity and CHPs'!H48</f>
        <v>4.4323740108111632E-4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1.5272420470521152E-4</v>
      </c>
      <c r="K92" s="1">
        <f>'[2]Electricity and CHPs'!G49</f>
        <v>1.539540768619905E-4</v>
      </c>
      <c r="L92" s="1">
        <f>'[2]Electricity and CHPs'!H49</f>
        <v>1.4450601276131547E-4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1.2607386876382596</v>
      </c>
      <c r="K93" s="1">
        <f>'[2]Electricity and CHPs'!G51</f>
        <v>4.1522913345254349</v>
      </c>
      <c r="L93" s="1">
        <f>'[2]Electricity and CHPs'!H51</f>
        <v>3.3321095989254133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9.8677064210947354E-4</v>
      </c>
      <c r="K94" s="1">
        <f>'[2]Electricity and CHPs'!G52</f>
        <v>1.9363706206892502E-3</v>
      </c>
      <c r="L94" s="1">
        <f>'[2]Electricity and CHPs'!H52</f>
        <v>1.4870496210717958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1.1059391453121377</v>
      </c>
      <c r="K95" s="1">
        <f>'[2]Electricity and CHPs'!G54</f>
        <v>1.1059391134417496</v>
      </c>
      <c r="L95" s="1">
        <f>'[2]Electricity and CHPs'!H54</f>
        <v>1.10593913841544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3.3511330404303576</v>
      </c>
      <c r="K96" s="1">
        <f>'[2]Electricity and CHPs'!G55</f>
        <v>5.298209391822966</v>
      </c>
      <c r="L96" s="1">
        <f>'[2]Electricity and CHPs'!H55</f>
        <v>1.3549168515347289E-4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4.1337889061616046E-4</v>
      </c>
      <c r="K97" s="1">
        <f>'[2]Electricity and CHPs'!G58</f>
        <v>3.1088054652984188E-3</v>
      </c>
      <c r="L97" s="1">
        <f>'[2]Electricity and CHPs'!H58</f>
        <v>7.3015685775502055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5.5312217287657335</v>
      </c>
      <c r="K98" s="1">
        <f t="shared" si="88"/>
        <v>13.359774736798798</v>
      </c>
      <c r="L98" s="1">
        <f t="shared" ref="L98" si="89">L82-L114</f>
        <v>28.155321238597054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3.4175236665552036</v>
      </c>
      <c r="L99" s="1">
        <f t="shared" ref="L99" si="91">L83-L115</f>
        <v>14.403548460368757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7.9152852378935488E-4</v>
      </c>
      <c r="K100" s="1">
        <f t="shared" si="92"/>
        <v>9.755407099674673E-4</v>
      </c>
      <c r="L100" s="1">
        <f t="shared" ref="L100" si="93">L84-L116</f>
        <v>1.0335309738564444E-3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9.6202286298006714E-3</v>
      </c>
      <c r="K102" s="1">
        <f t="shared" si="96"/>
        <v>9.3788037243140946E-3</v>
      </c>
      <c r="L102" s="1">
        <f t="shared" ref="L102" si="97">L86-L118</f>
        <v>2.2716104750354028E-3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0.354562088864386</v>
      </c>
      <c r="L103" s="1">
        <f t="shared" ref="L103" si="99">L87-L119</f>
        <v>1.6247401198751554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0.99996931878718209</v>
      </c>
      <c r="K104" s="1">
        <f t="shared" si="100"/>
        <v>0.16493690141686587</v>
      </c>
      <c r="L104" s="1">
        <f t="shared" ref="L104" si="101">L88-L120</f>
        <v>3.6593213536320453E-2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3.1267705813630884E-4</v>
      </c>
      <c r="K106" s="1">
        <f t="shared" si="104"/>
        <v>5.0230275380729105E-4</v>
      </c>
      <c r="L106" s="1">
        <f t="shared" ref="L106" si="105">L90-L122</f>
        <v>2.4914011946028196E-4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4.8463737781911272E-3</v>
      </c>
      <c r="K107" s="1">
        <f t="shared" si="106"/>
        <v>1.8571549544056222E-3</v>
      </c>
      <c r="L107" s="1">
        <f t="shared" ref="L107" si="107">L91-L123</f>
        <v>4.4197345288903998E-4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1.4948849084814051E-4</v>
      </c>
      <c r="K108" s="1">
        <f t="shared" si="108"/>
        <v>1.5321063255832476E-4</v>
      </c>
      <c r="L108" s="1">
        <f t="shared" ref="L108" si="109">L92-L124</f>
        <v>1.4409393536638372E-4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1.234027861743892</v>
      </c>
      <c r="K109" s="1">
        <f t="shared" si="110"/>
        <v>4.132239917877464</v>
      </c>
      <c r="L109" s="1">
        <f t="shared" ref="L109" si="111">L93-L125</f>
        <v>3.3226076618301019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9.658642805632639E-4</v>
      </c>
      <c r="K110" s="1">
        <f t="shared" si="112"/>
        <v>1.9270198861255428E-3</v>
      </c>
      <c r="L110" s="1">
        <f t="shared" ref="L110" si="113">L94-L126</f>
        <v>1.4828091087064199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3.2801337666954655</v>
      </c>
      <c r="K112" s="1">
        <f t="shared" si="116"/>
        <v>5.2726243363813357</v>
      </c>
      <c r="L112" s="1">
        <f t="shared" ref="L112" si="117">L96-L128</f>
        <v>1.3510531326772182E-4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4.0462077786534181E-4</v>
      </c>
      <c r="K113" s="1">
        <f t="shared" si="118"/>
        <v>3.0937930423636704E-3</v>
      </c>
      <c r="L113" s="1">
        <f t="shared" ref="L113" si="119">L97-L129</f>
        <v>7.2807472200104177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1.2256637521548204</v>
      </c>
      <c r="K114" s="1">
        <f t="shared" si="120"/>
        <v>1.1707665230051769</v>
      </c>
      <c r="L114" s="1">
        <f t="shared" ref="L114" si="121">SUM(L115:L129)</f>
        <v>1.186457249049085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1.6583304044358992E-2</v>
      </c>
      <c r="L115" s="1">
        <f>'[2]Electricity and CHPs_IN'!R$23/SUM('[2]Electricity and CHPs_IN'!R$22:R$23)*L83</f>
        <v>4.1191023843094504E-2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1.7132822722078061E-5</v>
      </c>
      <c r="K116" s="1">
        <f>'[2]Electricity and CHPs_IN'!Q$23/SUM('[2]Electricity and CHPs_IN'!Q$22:Q$23)*K84</f>
        <v>4.7337457701784215E-6</v>
      </c>
      <c r="L116" s="1">
        <f>'[2]Electricity and CHPs_IN'!R$23/SUM('[2]Electricity and CHPs_IN'!R$22:R$23)*L84</f>
        <v>2.9556743675931338E-6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2.0823213151077534E-4</v>
      </c>
      <c r="K118" s="1">
        <f>'[2]Electricity and CHPs_IN'!Q$23/SUM('[2]Electricity and CHPs_IN'!Q$22:Q$23)*K86</f>
        <v>4.5510015118473154E-5</v>
      </c>
      <c r="L118" s="1">
        <f>'[2]Electricity and CHPs_IN'!R$23/SUM('[2]Electricity and CHPs_IN'!R$22:R$23)*L86</f>
        <v>6.4963131478929289E-6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1.7204887210533581E-3</v>
      </c>
      <c r="L119" s="1">
        <f>'[2]Electricity and CHPs_IN'!R$23/SUM('[2]Electricity and CHPs_IN'!R$22:R$23)*L87</f>
        <v>4.646404266334267E-3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2.1644573191473861E-2</v>
      </c>
      <c r="K120" s="1">
        <f>'[2]Electricity and CHPs_IN'!Q$23/SUM('[2]Electricity and CHPs_IN'!Q$22:Q$23)*K88</f>
        <v>8.0034523567392845E-4</v>
      </c>
      <c r="L120" s="1">
        <f>'[2]Electricity and CHPs_IN'!R$23/SUM('[2]Electricity and CHPs_IN'!R$22:R$23)*L88</f>
        <v>1.0464865206080157E-4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6.7679691196269684E-6</v>
      </c>
      <c r="K122" s="1">
        <f>'[2]Electricity and CHPs_IN'!Q$23/SUM('[2]Electricity and CHPs_IN'!Q$22:Q$23)*K90</f>
        <v>2.4373903742710355E-6</v>
      </c>
      <c r="L122" s="1">
        <f>'[2]Electricity and CHPs_IN'!R$23/SUM('[2]Electricity and CHPs_IN'!R$22:R$23)*L90</f>
        <v>7.1248669237282882E-7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1.0490091044245564E-4</v>
      </c>
      <c r="K123" s="1">
        <f>'[2]Electricity and CHPs_IN'!Q$23/SUM('[2]Electricity and CHPs_IN'!Q$22:Q$23)*K91</f>
        <v>9.0117196752113897E-6</v>
      </c>
      <c r="L123" s="1">
        <f>'[2]Electricity and CHPs_IN'!R$23/SUM('[2]Electricity and CHPs_IN'!R$22:R$23)*L91</f>
        <v>1.2639481920763545E-6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3.2357138570710144E-6</v>
      </c>
      <c r="K124" s="1">
        <f>'[2]Electricity and CHPs_IN'!Q$23/SUM('[2]Electricity and CHPs_IN'!Q$22:Q$23)*K92</f>
        <v>7.4344430366572452E-7</v>
      </c>
      <c r="L124" s="1">
        <f>'[2]Electricity and CHPs_IN'!R$23/SUM('[2]Electricity and CHPs_IN'!R$22:R$23)*L92</f>
        <v>4.1207739493175376E-7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2.6710825894367466E-2</v>
      </c>
      <c r="K125" s="1">
        <f>'[2]Electricity and CHPs_IN'!Q$23/SUM('[2]Electricity and CHPs_IN'!Q$22:Q$23)*K93</f>
        <v>2.0051416647970745E-2</v>
      </c>
      <c r="L125" s="1">
        <f>'[2]Electricity and CHPs_IN'!R$23/SUM('[2]Electricity and CHPs_IN'!R$22:R$23)*L93</f>
        <v>9.501937095311325E-3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2.0906361546209657E-5</v>
      </c>
      <c r="K126" s="1">
        <f>'[2]Electricity and CHPs_IN'!Q$23/SUM('[2]Electricity and CHPs_IN'!Q$22:Q$23)*K94</f>
        <v>9.3507345637074396E-6</v>
      </c>
      <c r="L126" s="1">
        <f>'[2]Electricity and CHPs_IN'!R$23/SUM('[2]Electricity and CHPs_IN'!R$22:R$23)*L94</f>
        <v>4.2405123653758399E-3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1.1059391453121377</v>
      </c>
      <c r="K127" s="1">
        <f t="shared" si="123"/>
        <v>1.1059391134417496</v>
      </c>
      <c r="L127" s="1">
        <f t="shared" ref="L127" si="124">L95</f>
        <v>1.10593913841544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7.0999273734892232E-2</v>
      </c>
      <c r="K128" s="1">
        <f>'[2]Electricity and CHPs_IN'!Q$23/SUM('[2]Electricity and CHPs_IN'!Q$22:Q$23)*K96</f>
        <v>2.5585055441630217E-2</v>
      </c>
      <c r="L128" s="1">
        <f>'[2]Electricity and CHPs_IN'!R$23/SUM('[2]Electricity and CHPs_IN'!R$22:R$23)*L96</f>
        <v>3.8637188575106199E-7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8.7581127508186691E-6</v>
      </c>
      <c r="K129" s="1">
        <f>'[2]Electricity and CHPs_IN'!Q$23/SUM('[2]Electricity and CHPs_IN'!Q$22:Q$23)*K97</f>
        <v>1.5012422934748514E-5</v>
      </c>
      <c r="L129" s="1">
        <f>'[2]Electricity and CHPs_IN'!R$23/SUM('[2]Electricity and CHPs_IN'!R$22:R$23)*L97</f>
        <v>2.0821357539787467E-2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8.8961750683966123</v>
      </c>
      <c r="K130" s="1">
        <f t="shared" si="125"/>
        <v>9.0717828724451941</v>
      </c>
      <c r="L130" s="1">
        <f t="shared" ref="L130" si="126">SUM(L131:L136)</f>
        <v>9.4768896193360153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7.4918605075369529</v>
      </c>
      <c r="K131" s="1">
        <f>'[2]Electricity and CHPs'!G19</f>
        <v>7.6680267389392176</v>
      </c>
      <c r="L131" s="1">
        <f>'[2]Electricity and CHPs'!H19</f>
        <v>8.0332770298922132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1.4039889003936628</v>
      </c>
      <c r="K133" s="1">
        <f>'[2]Electricity and CHPs'!G26</f>
        <v>1.4035775523859619</v>
      </c>
      <c r="L133" s="1">
        <f>'[2]Electricity and CHPs'!H26</f>
        <v>1.4435536789674706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3.2566046599739738E-4</v>
      </c>
      <c r="K135" s="1">
        <f>'[2]Electricity and CHPs'!G44</f>
        <v>1.7858112001400208E-4</v>
      </c>
      <c r="L135" s="1">
        <f>'[2]Electricity and CHPs'!H44</f>
        <v>5.8910476331489202E-5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4.4479247039653078</v>
      </c>
      <c r="K137" s="1">
        <f t="shared" si="128"/>
        <v>4.5358021456625899</v>
      </c>
      <c r="L137" s="1">
        <f t="shared" ref="L137" si="129">SUM(L138:L141)</f>
        <v>4.7384153544298417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3.7459302537684764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3.8340133694696088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4.0166385149461066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0.70199445019683127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0.70178877619298097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0.72177683948373528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4.4482503644313054</v>
      </c>
      <c r="K144" s="1">
        <f t="shared" si="130"/>
        <v>4.5359807267826042</v>
      </c>
      <c r="L144" s="1">
        <f t="shared" ref="L144" si="131">SUM(L145:L150)</f>
        <v>4.7384742649061735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3.7459302537684764</v>
      </c>
      <c r="K145" s="1">
        <f t="shared" si="132"/>
        <v>3.8340133694696088</v>
      </c>
      <c r="L145" s="1">
        <f t="shared" ref="L145" si="133">L131-L138</f>
        <v>4.0166385149461066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0.70199445019683149</v>
      </c>
      <c r="K147" s="1">
        <f t="shared" si="136"/>
        <v>0.70178877619298097</v>
      </c>
      <c r="L147" s="1">
        <f t="shared" ref="L147" si="137">L133-L140</f>
        <v>0.72177683948373528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3.2566046599739738E-4</v>
      </c>
      <c r="K149" s="1">
        <f t="shared" si="140"/>
        <v>1.7858112001400208E-4</v>
      </c>
      <c r="L149" s="1">
        <f t="shared" ref="L149" si="141">L135-L142</f>
        <v>5.8910476331489202E-5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3.3754287305832773</v>
      </c>
      <c r="K151" s="1">
        <f t="shared" si="147"/>
        <v>4.542242739573866</v>
      </c>
      <c r="L151" s="1">
        <f t="shared" ref="L151" si="148">SUM(L152:L158)</f>
        <v>5.8867227752840714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1.1524414588201608</v>
      </c>
      <c r="K152" s="1">
        <f>'[2]Electricity and CHPs'!G25</f>
        <v>1.558056403409819</v>
      </c>
      <c r="L152" s="1">
        <f>'[2]Electricity and CHPs'!H25</f>
        <v>1.969849350342151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2.2218775437243279</v>
      </c>
      <c r="K154" s="1">
        <f>'[2]Electricity and CHPs'!G42</f>
        <v>2.9834302576503382</v>
      </c>
      <c r="L154" s="1">
        <f>'[2]Electricity and CHPs'!H42</f>
        <v>3.9164685350667554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2.7808160806500943E-4</v>
      </c>
      <c r="K156" s="1">
        <f>'[2]Electricity and CHPs'!G50</f>
        <v>2.1959674147861225E-4</v>
      </c>
      <c r="L156" s="1">
        <f>'[2]Electricity and CHPs'!H50</f>
        <v>1.2563223665288599E-4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5.4619768609994379E-4</v>
      </c>
      <c r="K157" s="1">
        <f>'[2]Electricity and CHPs'!G53</f>
        <v>3.2406998109093751E-4</v>
      </c>
      <c r="L157" s="1">
        <f>'[2]Electricity and CHPs'!H53</f>
        <v>2.0602042974192963E-4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2.8544874462366833E-4</v>
      </c>
      <c r="K158" s="1">
        <f>'[2]Electricity and CHPs'!G56</f>
        <v>2.1241179113913182E-4</v>
      </c>
      <c r="L158" s="1">
        <f>'[2]Electricity and CHPs'!H56</f>
        <v>7.3237208770299066E-5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2.5790329114304571</v>
      </c>
      <c r="K159" s="1">
        <f t="shared" si="149"/>
        <v>2.5790364082906949</v>
      </c>
      <c r="L159" s="1">
        <f t="shared" si="149"/>
        <v>3.1848625731331874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2.5790329114304571</v>
      </c>
      <c r="K160" s="1">
        <f>'[2]Electricity and CHPs'!G33</f>
        <v>2.5790364082906949</v>
      </c>
      <c r="L160" s="1">
        <f>'[2]Electricity and CHPs'!H33</f>
        <v>3.1848625731331874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46.354412069412099</v>
      </c>
      <c r="K161" s="1">
        <f t="shared" si="150"/>
        <v>56.63435406210499</v>
      </c>
      <c r="L161" s="1">
        <f t="shared" ref="L161" si="151">SUM(L162:L166)</f>
        <v>77.22336660305416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1.3197162191352605</v>
      </c>
      <c r="K162" s="1">
        <f>'[2]Electricity and CHPs'!G34</f>
        <v>1.9115141486918026</v>
      </c>
      <c r="L162" s="1">
        <f>'[2]Electricity and CHPs'!H34</f>
        <v>16.667284720005938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25.120406883360332</v>
      </c>
      <c r="K163" s="1">
        <f>'[2]Electricity and CHPs'!G35</f>
        <v>33.744545794783598</v>
      </c>
      <c r="L163" s="1">
        <f>'[2]Electricity and CHPs'!H35</f>
        <v>37.274973135622666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4.6113958817842207</v>
      </c>
      <c r="K164" s="1">
        <f>'[2]Electricity and CHPs'!G36</f>
        <v>4.8947973348722034</v>
      </c>
      <c r="L164" s="1">
        <f>'[2]Electricity and CHPs'!H36</f>
        <v>5.5149208857340621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4.0174259123015519</v>
      </c>
      <c r="K165" s="1">
        <f>'[2]Electricity and CHPs'!G37</f>
        <v>4.2223558984405489</v>
      </c>
      <c r="L165" s="1">
        <f>'[2]Electricity and CHPs'!H37</f>
        <v>4.6641084789200997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11.285467172830737</v>
      </c>
      <c r="K166" s="1">
        <f>'[2]Electricity and CHPs'!G38</f>
        <v>11.861140885316839</v>
      </c>
      <c r="L166" s="1">
        <f>'[2]Electricity and CHPs'!H38</f>
        <v>13.102079382771391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8.6310281659358586E-4</v>
      </c>
      <c r="L167" s="1">
        <f>'[2]Electricity and CHPs'!H32</f>
        <v>5.5614834826030607E-3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8.6310281659358586E-4</v>
      </c>
      <c r="L168" s="1">
        <f t="shared" ref="L168" si="156">L167</f>
        <v>5.5614834826030607E-3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0.88772858177579939</v>
      </c>
      <c r="K173" s="1">
        <f t="shared" si="160"/>
        <v>1.1433116177432194</v>
      </c>
      <c r="L173" s="1">
        <f t="shared" ref="L173" si="161">SUM(L174:L180)</f>
        <v>3.3283437331264238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1.3812073629147002E-3</v>
      </c>
      <c r="K174" s="1">
        <f>'[2]Electricity and CHPs'!G70</f>
        <v>2.1662293663414867E-2</v>
      </c>
      <c r="L174" s="1">
        <f>'[2]Electricity and CHPs'!H70</f>
        <v>9.4499716500734951E-2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6.026702203015033E-2</v>
      </c>
      <c r="K175" s="1">
        <f>'[2]Electricity and CHPs'!G71</f>
        <v>6.4036010631893722E-2</v>
      </c>
      <c r="L175" s="1">
        <f>'[2]Electricity and CHPs'!H71</f>
        <v>0.73088735875212862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5.4778575137290571E-2</v>
      </c>
      <c r="K176" s="1">
        <f>'[2]Electricity and CHPs'!G72</f>
        <v>4.3048735742092711E-2</v>
      </c>
      <c r="L176" s="1">
        <f>'[2]Electricity and CHPs'!H72</f>
        <v>0.49055361593546926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0.36375704061694197</v>
      </c>
      <c r="K177" s="1">
        <f>'[2]Electricity and CHPs'!G73</f>
        <v>0.55923438155356797</v>
      </c>
      <c r="L177" s="1">
        <f>'[2]Electricity and CHPs'!H73</f>
        <v>0.97101083545016831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0.17706501806464564</v>
      </c>
      <c r="K178" s="1">
        <f>'[2]Electricity and CHPs'!G74</f>
        <v>0.19815710445442772</v>
      </c>
      <c r="L178" s="1">
        <f>'[2]Electricity and CHPs'!H74</f>
        <v>0.46658723028726579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6.0984146763210748E-2</v>
      </c>
      <c r="K179" s="1">
        <f>'[2]Electricity and CHPs'!G75</f>
        <v>6.827123876710707E-2</v>
      </c>
      <c r="L179" s="1">
        <f>'[2]Electricity and CHPs'!H75</f>
        <v>0.13938473814133784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0.16949557180064542</v>
      </c>
      <c r="K180" s="1">
        <f>'[2]Electricity and CHPs'!G76</f>
        <v>0.18890185293071551</v>
      </c>
      <c r="L180" s="1">
        <f>'[2]Electricity and CHPs'!H76</f>
        <v>0.4354202380593189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41.904572236323212</v>
      </c>
      <c r="K181" s="3">
        <f t="shared" si="162"/>
        <v>50.118200922719382</v>
      </c>
      <c r="L181" s="3">
        <f t="shared" ref="L181" si="163">SUM(L182,L233)</f>
        <v>49.289210717948293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26.190139422553347</v>
      </c>
      <c r="K182" s="1">
        <f t="shared" si="164"/>
        <v>26.252076108525287</v>
      </c>
      <c r="L182" s="1">
        <f t="shared" ref="L182" si="165">L183+L210</f>
        <v>27.996724750137385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15.378518820316176</v>
      </c>
      <c r="K183" s="1">
        <f t="shared" si="166"/>
        <v>16.584274719058275</v>
      </c>
      <c r="L183" s="1">
        <f t="shared" ref="L183" si="167">SUM(L185,L189,L190,L198,L199,L207,L209)</f>
        <v>18.714676165402309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8.0269197970557092E-4</v>
      </c>
      <c r="K184" s="1">
        <f t="shared" si="168"/>
        <v>6.7114391512327579E-4</v>
      </c>
      <c r="L184" s="1">
        <f t="shared" si="168"/>
        <v>3.698267511644925E-4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8.0269197970557092E-4</v>
      </c>
      <c r="K185" s="1">
        <f>'[2]Electricity and CHPs'!G$94</f>
        <v>6.7114391512327579E-4</v>
      </c>
      <c r="L185" s="1">
        <f>'[2]Electricity and CHPs'!H$94</f>
        <v>3.698267511644925E-4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8.0269197970557092E-4</v>
      </c>
      <c r="K186" s="1">
        <f t="shared" si="169"/>
        <v>6.7114391512327579E-4</v>
      </c>
      <c r="L186" s="1">
        <f t="shared" ref="L186" si="170">L185-L187</f>
        <v>3.698267511644925E-4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2.0907428423788597E-2</v>
      </c>
      <c r="K188" s="1">
        <f t="shared" si="173"/>
        <v>0.4741996338480477</v>
      </c>
      <c r="L188" s="1">
        <f t="shared" ref="L188" si="174">SUM(L189:L190)</f>
        <v>2.163705738819226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2.0907428423788597E-2</v>
      </c>
      <c r="K189" s="1">
        <f>'[2]Electricity and CHPs'!G$91</f>
        <v>1.9939347426612682E-2</v>
      </c>
      <c r="L189" s="1">
        <f>'[2]Electricity and CHPs'!H$91</f>
        <v>4.7685943317515344E-3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0.45426028642143501</v>
      </c>
      <c r="L190" s="1">
        <f>'[2]Electricity and CHPs'!H$95</f>
        <v>2.1589371444874743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2.0464470112123774E-2</v>
      </c>
      <c r="K191" s="1">
        <f t="shared" si="175"/>
        <v>0.47190972361136896</v>
      </c>
      <c r="L191" s="1">
        <f t="shared" ref="L191" si="176">SUM(L192:L193)</f>
        <v>2.1575356549091245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2.0464470112123774E-2</v>
      </c>
      <c r="K192" s="1">
        <f t="shared" si="177"/>
        <v>1.9843060309276937E-2</v>
      </c>
      <c r="L192" s="1">
        <f t="shared" ref="L192" si="178">L189-L195</f>
        <v>4.7549960745429561E-3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0.452066663302092</v>
      </c>
      <c r="L193" s="1">
        <f t="shared" ref="L193" si="180">L190-L196</f>
        <v>2.1527806588345815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4.4295831166482201E-4</v>
      </c>
      <c r="K194" s="1">
        <f t="shared" si="181"/>
        <v>2.2899102366787773E-3</v>
      </c>
      <c r="L194" s="1">
        <f t="shared" ref="L194" si="182">SUM(L195:L196)</f>
        <v>6.1700839101014827E-3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4.4295831166482201E-4</v>
      </c>
      <c r="K195" s="1">
        <f t="shared" si="183"/>
        <v>9.6287117335746542E-5</v>
      </c>
      <c r="L195" s="1">
        <f t="shared" ref="L195" si="184">L189*IFERROR(L118/L86,0)</f>
        <v>1.3598257208578532E-5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2.1936231193430307E-3</v>
      </c>
      <c r="L196" s="1">
        <f t="shared" ref="L196" si="185">L190*IFERROR(L119/L87,0)</f>
        <v>6.1564856528929044E-3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12.342947509565585</v>
      </c>
      <c r="K197" s="1">
        <f t="shared" si="186"/>
        <v>12.034786780229821</v>
      </c>
      <c r="L197" s="1">
        <f t="shared" ref="L197" si="187">SUM(L198:L199)</f>
        <v>11.399072702181154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12.342947509565585</v>
      </c>
      <c r="K198" s="1">
        <f>'[2]Electricity and CHPs'!G$93-K199</f>
        <v>12.034786780229821</v>
      </c>
      <c r="L198" s="1">
        <f>'[2]Electricity and CHPs'!H$93-L199</f>
        <v>11.399072702181154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6.1714737547827916</v>
      </c>
      <c r="K200" s="1">
        <f t="shared" si="188"/>
        <v>6.0173933901149104</v>
      </c>
      <c r="L200" s="1">
        <f t="shared" ref="L200" si="189">SUM(L201:L202)</f>
        <v>5.6995363510905772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6.1714737547827916</v>
      </c>
      <c r="K201" s="1">
        <f t="shared" si="190"/>
        <v>6.0173933901149104</v>
      </c>
      <c r="L201" s="1">
        <f t="shared" ref="L201" si="191">L198*L140/L133</f>
        <v>5.6995363510905772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6.1714737547827934</v>
      </c>
      <c r="K203" s="1">
        <f t="shared" si="194"/>
        <v>6.0173933901149104</v>
      </c>
      <c r="L203" s="1">
        <f t="shared" ref="L203" si="195">SUM(L204:L205)</f>
        <v>5.6995363510905772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6.1714737547827934</v>
      </c>
      <c r="K204" s="1">
        <f t="shared" si="196"/>
        <v>6.0173933901149104</v>
      </c>
      <c r="L204" s="1">
        <f t="shared" ref="L204" si="197">L198-L201</f>
        <v>5.6995363510905772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3.0138611903470967</v>
      </c>
      <c r="K206" s="1">
        <f t="shared" si="199"/>
        <v>4.0746171610652846</v>
      </c>
      <c r="L206" s="1">
        <f t="shared" si="199"/>
        <v>5.1515278976507659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3.0138611903470967</v>
      </c>
      <c r="K207" s="1">
        <f>'[2]Electricity and CHPs'!G$92</f>
        <v>4.0746171610652846</v>
      </c>
      <c r="L207" s="1">
        <f>'[2]Electricity and CHPs'!H$92</f>
        <v>5.1515278976507659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10.811620602237172</v>
      </c>
      <c r="K210" s="1">
        <f t="shared" si="201"/>
        <v>9.6678013894670141</v>
      </c>
      <c r="L210" s="1">
        <f t="shared" ref="L210" si="202">SUM(L211,L217,L219,L225,L227,L229,L231)</f>
        <v>9.282048584735076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3.3859259062386839</v>
      </c>
      <c r="K211" s="1">
        <f t="shared" si="203"/>
        <v>3.3859192464624126</v>
      </c>
      <c r="L211" s="1">
        <f t="shared" si="203"/>
        <v>2.5632745401197812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3.3859259062386839</v>
      </c>
      <c r="K212" s="1">
        <f>'[2]Electricity and CHPs'!G$97+K216</f>
        <v>3.3859192464624126</v>
      </c>
      <c r="L212" s="1">
        <f>'[2]Electricity and CHPs'!H$97+L216</f>
        <v>2.5632745401197812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2.4841511264219216</v>
      </c>
      <c r="K213" s="1">
        <f t="shared" si="204"/>
        <v>2.4841446679586063</v>
      </c>
      <c r="L213" s="1">
        <f t="shared" si="204"/>
        <v>1.6614995303437592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2.4841511264219216</v>
      </c>
      <c r="K214" s="1">
        <f t="shared" si="205"/>
        <v>2.4841446679586063</v>
      </c>
      <c r="L214" s="1">
        <f t="shared" ref="L214" si="206">L212-L216</f>
        <v>1.6614995303437592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0.90177477981676235</v>
      </c>
      <c r="K215" s="1">
        <f t="shared" si="207"/>
        <v>0.90177457850380649</v>
      </c>
      <c r="L215" s="1">
        <f t="shared" si="207"/>
        <v>0.90177500977602187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0.90177477981676235</v>
      </c>
      <c r="K216" s="1">
        <f>'[2]Electricity and CHPs'!G$98</f>
        <v>0.90177457850380649</v>
      </c>
      <c r="L216" s="1">
        <f>'[2]Electricity and CHPs'!H$98</f>
        <v>0.90177500977602187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1.3002833035174579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1.3002833035174579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6.5403841862482202E-5</v>
      </c>
      <c r="K219" s="1">
        <f t="shared" si="209"/>
        <v>7.2004566517995977E-5</v>
      </c>
      <c r="L219" s="1">
        <f t="shared" si="209"/>
        <v>3.9917885741151205E-5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6.5403841862482202E-5</v>
      </c>
      <c r="K220" s="1">
        <f>'[2]Electricity and CHPs'!G$100</f>
        <v>7.2004566517995977E-5</v>
      </c>
      <c r="L220" s="1">
        <f>'[2]Electricity and CHPs'!H$100</f>
        <v>3.9917885741151205E-5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6.5403841862482202E-5</v>
      </c>
      <c r="K221" s="1">
        <f t="shared" si="210"/>
        <v>7.2004566517995977E-5</v>
      </c>
      <c r="L221" s="1">
        <f t="shared" si="210"/>
        <v>3.9917885741151205E-5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6.5403841862482202E-5</v>
      </c>
      <c r="K222" s="1">
        <f t="shared" si="211"/>
        <v>7.2004566517995977E-5</v>
      </c>
      <c r="L222" s="1">
        <f t="shared" ref="L222" si="212">L220-L224</f>
        <v>3.9917885741151205E-5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0.56276656880678144</v>
      </c>
      <c r="K225" s="1">
        <f t="shared" si="214"/>
        <v>0.4354615725205031</v>
      </c>
      <c r="L225" s="1">
        <f t="shared" si="214"/>
        <v>0.26072950581772486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0.56276656880678144</v>
      </c>
      <c r="K226" s="1">
        <f>'[2]Electricity and CHPs'!G$101</f>
        <v>0.4354615725205031</v>
      </c>
      <c r="L226" s="1">
        <f>'[2]Electricity and CHPs'!H$101</f>
        <v>0.26072950581772486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8.165547485639405E-6</v>
      </c>
      <c r="K227" s="1">
        <f t="shared" si="215"/>
        <v>8.2770044953637088E-6</v>
      </c>
      <c r="L227" s="1">
        <f t="shared" si="215"/>
        <v>8.3421012082212682E-6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8.165547485639405E-6</v>
      </c>
      <c r="K228" s="1">
        <f>'[2]Electricity and CHPs'!G$102</f>
        <v>8.2770044953637088E-6</v>
      </c>
      <c r="L228" s="1">
        <f>'[2]Electricity and CHPs'!H$102</f>
        <v>8.3421012082212682E-6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2.1858679804814139E-5</v>
      </c>
      <c r="L229" s="1">
        <f t="shared" si="216"/>
        <v>2.3133928278859806E-5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2.1858679804814139E-5</v>
      </c>
      <c r="L230" s="1">
        <f>'[2]Electricity and CHPs'!H$90</f>
        <v>2.3133928278859806E-5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5.5625712542849008</v>
      </c>
      <c r="K231" s="1">
        <f t="shared" si="217"/>
        <v>5.8463184302332794</v>
      </c>
      <c r="L231" s="1">
        <f t="shared" si="217"/>
        <v>6.4579731448823408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5.5625712542849008</v>
      </c>
      <c r="K232" s="1">
        <f>'[2]Electricity and CHPs'!G$123</f>
        <v>5.8463184302332794</v>
      </c>
      <c r="L232" s="1">
        <f>'[2]Electricity and CHPs'!H$123</f>
        <v>6.4579731448823408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15.714432813769866</v>
      </c>
      <c r="K233" s="1">
        <f t="shared" si="218"/>
        <v>23.866124814194098</v>
      </c>
      <c r="L233" s="1">
        <f t="shared" ref="L233" si="219">SUM(L234,L240,L273,L282,L288)</f>
        <v>21.292485967810912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0.84817309168917687</v>
      </c>
      <c r="K234" s="1">
        <f t="shared" si="220"/>
        <v>2.900594740519994E-2</v>
      </c>
      <c r="L234" s="1">
        <f t="shared" si="220"/>
        <v>0.30781524753108752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0.84817309168917687</v>
      </c>
      <c r="K235" s="1">
        <f>'[2]Electricity and CHPs'!G$104</f>
        <v>2.900594740519994E-2</v>
      </c>
      <c r="L235" s="1">
        <f>'[2]Electricity and CHPs'!H$104</f>
        <v>0.30781524753108752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0.84817309168917687</v>
      </c>
      <c r="K236" s="1">
        <f t="shared" si="221"/>
        <v>2.900594740519994E-2</v>
      </c>
      <c r="L236" s="1">
        <f t="shared" si="221"/>
        <v>0.30781524753108752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0.84817309168917687</v>
      </c>
      <c r="K237" s="1">
        <f t="shared" si="222"/>
        <v>2.900594740519994E-2</v>
      </c>
      <c r="L237" s="1">
        <f t="shared" ref="L237" si="223">L235-L239</f>
        <v>0.30781524753108752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10.161577791965737</v>
      </c>
      <c r="K240" s="1">
        <f t="shared" si="227"/>
        <v>17.523356663026924</v>
      </c>
      <c r="L240" s="1">
        <f t="shared" ref="L240" si="228">SUM(L241:L250)</f>
        <v>12.698665769281774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1.6626678159548445</v>
      </c>
      <c r="K241" s="1">
        <f>'[2]Electricity and CHPs'!G$103-K242</f>
        <v>0.18771534752353661</v>
      </c>
      <c r="L241" s="1">
        <f>'[2]Electricity and CHPs'!H$103-L242</f>
        <v>4.0560795050316206E-2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1.5166312073848325E-4</v>
      </c>
      <c r="K243" s="1">
        <f>'[2]Electricity and CHPs'!G$107</f>
        <v>2.2690153270547292E-4</v>
      </c>
      <c r="L243" s="1">
        <f>'[2]Electricity and CHPs'!H$107</f>
        <v>1.0081771827212394E-4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1.1550864376595107E-2</v>
      </c>
      <c r="K244" s="1">
        <f>'[2]Electricity and CHPs'!G$109</f>
        <v>4.5170727180763098E-3</v>
      </c>
      <c r="L244" s="1">
        <f>'[2]Electricity and CHPs'!H$109</f>
        <v>1.251907069250574E-3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2.5759870818667614</v>
      </c>
      <c r="K246" s="1">
        <f>'[2]Electricity and CHPs'!G$112</f>
        <v>8.3767581245130653</v>
      </c>
      <c r="L246" s="1">
        <f>'[2]Electricity and CHPs'!H$112</f>
        <v>9.5308310335774618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1.1649104657944704</v>
      </c>
      <c r="K248" s="1">
        <f>'[2]Electricity and CHPs'!G$115</f>
        <v>1.0059078009164026</v>
      </c>
      <c r="L248" s="1">
        <f>'[2]Electricity and CHPs'!H$115</f>
        <v>1.0059078236312418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4.7461869696685524</v>
      </c>
      <c r="K249" s="1">
        <f>'[2]Electricity and CHPs'!G$116</f>
        <v>7.9473140877344539</v>
      </c>
      <c r="L249" s="1">
        <f>'[2]Electricity and CHPs'!H$116</f>
        <v>2.0323752773020951E-4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1.2293118377403259E-4</v>
      </c>
      <c r="K250" s="1">
        <f>'[2]Electricity and CHPs'!G$118</f>
        <v>9.1732808868386475E-4</v>
      </c>
      <c r="L250" s="1">
        <f>'[2]Electricity and CHPs'!H$118</f>
        <v>2.1198101547075012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8.8060581087853276</v>
      </c>
      <c r="K251" s="1">
        <f t="shared" si="229"/>
        <v>16.437686094420815</v>
      </c>
      <c r="L251" s="1">
        <f t="shared" ref="L251" si="230">SUM(L252:L261)</f>
        <v>11.659414549471096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1.627441459385004</v>
      </c>
      <c r="K252" s="1">
        <f t="shared" si="231"/>
        <v>0.18680887002926339</v>
      </c>
      <c r="L252" s="1">
        <f t="shared" ref="L252" si="232">L241-L263</f>
        <v>4.0445130750670057E-2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1.4844988769315576E-4</v>
      </c>
      <c r="K254" s="1">
        <f t="shared" si="231"/>
        <v>2.2580582510602998E-4</v>
      </c>
      <c r="L254" s="1">
        <f t="shared" ref="L254" si="234">L243-L265</f>
        <v>1.0053022364186824E-4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1.1306140287203784E-2</v>
      </c>
      <c r="K255" s="1">
        <f t="shared" si="235"/>
        <v>4.4952597719696077E-3</v>
      </c>
      <c r="L255" s="1">
        <f t="shared" ref="L255" si="236">L244-L266</f>
        <v>1.2483370959744757E-3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2.5214105521508547</v>
      </c>
      <c r="K257" s="1">
        <f t="shared" si="239"/>
        <v>8.3363067559115205</v>
      </c>
      <c r="L257" s="1">
        <f t="shared" ref="L257" si="240">L246-L268</f>
        <v>9.5036526487559367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4.6456311803904278</v>
      </c>
      <c r="K260" s="1">
        <f t="shared" si="245"/>
        <v>7.9089365045720088</v>
      </c>
      <c r="L260" s="1">
        <f t="shared" ref="L260" si="246">L249-L271</f>
        <v>2.0265796990158292E-4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1.2032668414300451E-4</v>
      </c>
      <c r="K261" s="1">
        <f t="shared" si="247"/>
        <v>9.1289831094737818E-4</v>
      </c>
      <c r="L261" s="1">
        <f t="shared" ref="L261" si="248">L250-L272</f>
        <v>2.1137652446749713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1.3555196831804099</v>
      </c>
      <c r="K262" s="1">
        <f t="shared" si="249"/>
        <v>1.0856705686061077</v>
      </c>
      <c r="L262" s="1">
        <f t="shared" ref="L262" si="250">SUM(L263:L272)</f>
        <v>1.0392512198106783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3.5226356569840474E-2</v>
      </c>
      <c r="K263" s="1">
        <f t="shared" si="251"/>
        <v>9.064774942732284E-4</v>
      </c>
      <c r="L263" s="1">
        <f t="shared" ref="L263" si="252">L241*IFERROR(L120/L88,0)</f>
        <v>1.1566429964614935E-4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3.2132330453274819E-6</v>
      </c>
      <c r="K265" s="1">
        <f t="shared" si="251"/>
        <v>1.0957075994429428E-6</v>
      </c>
      <c r="L265" s="1">
        <f t="shared" ref="L265" si="254">L243*IFERROR(L122/L90,0)</f>
        <v>2.874946302557031E-7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2.4472408939132191E-4</v>
      </c>
      <c r="K266" s="1">
        <f t="shared" si="251"/>
        <v>2.1812946106702179E-5</v>
      </c>
      <c r="L266" s="1">
        <f t="shared" ref="L266" si="255">L244*IFERROR(L123/L91,0)</f>
        <v>3.5699732760983487E-6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5.457652971590677E-2</v>
      </c>
      <c r="K268" s="1">
        <f t="shared" si="251"/>
        <v>4.045136860154401E-2</v>
      </c>
      <c r="L268" s="1">
        <f t="shared" ref="L268" si="257">L246*IFERROR(L125/L93,0)</f>
        <v>2.7178384821525556E-2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1.1649104657944704</v>
      </c>
      <c r="K270" s="1">
        <f t="shared" si="251"/>
        <v>1.0059078009164026</v>
      </c>
      <c r="L270" s="1">
        <f t="shared" ref="L270" si="259">L248*IFERROR(L127/L95,0)</f>
        <v>1.0059078236312418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0.10055578927812464</v>
      </c>
      <c r="K271" s="1">
        <f t="shared" si="251"/>
        <v>3.8377583162445349E-2</v>
      </c>
      <c r="L271" s="1">
        <f t="shared" ref="L271" si="260">L249*IFERROR(L128/L96,0)</f>
        <v>5.7955782862659351E-7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2.6044996310280824E-6</v>
      </c>
      <c r="K272" s="1">
        <f t="shared" si="251"/>
        <v>4.4297777364865578E-6</v>
      </c>
      <c r="L272" s="1">
        <f t="shared" ref="L272" si="261">L250*IFERROR(L129/L97,0)</f>
        <v>6.0449100325297295E-3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1.9218639914408743E-3</v>
      </c>
      <c r="K273" s="1">
        <f t="shared" si="262"/>
        <v>9.0452032553649578E-4</v>
      </c>
      <c r="L273" s="1">
        <f t="shared" ref="L273" si="263">SUM(L274:L275)</f>
        <v>1.9983890393126275E-4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1.9218639914408743E-3</v>
      </c>
      <c r="K274" s="1">
        <f>'[2]Electricity and CHPs'!G$106-K275</f>
        <v>9.0452032553649578E-4</v>
      </c>
      <c r="L274" s="1">
        <f>'[2]Electricity and CHPs'!H$106-L275</f>
        <v>1.9983890393126275E-4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1.9218639914408743E-3</v>
      </c>
      <c r="K279" s="1">
        <f t="shared" si="266"/>
        <v>9.0452032553649578E-4</v>
      </c>
      <c r="L279" s="1">
        <f t="shared" ref="L279" si="267">SUM(L280:L281)</f>
        <v>1.9983890393126275E-4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1.9218639914408743E-3</v>
      </c>
      <c r="K280" s="1">
        <f t="shared" si="268"/>
        <v>9.0452032553649578E-4</v>
      </c>
      <c r="L280" s="1">
        <f t="shared" ref="L280" si="269">L274</f>
        <v>1.9983890393126275E-4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4.7027600661235116</v>
      </c>
      <c r="K282" s="1">
        <f t="shared" si="272"/>
        <v>6.3128576834364374</v>
      </c>
      <c r="L282" s="1">
        <f t="shared" ref="L282" si="273">SUM(L283:L287)</f>
        <v>8.2858051120941187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4.7001255732630094</v>
      </c>
      <c r="K283" s="1">
        <f>'[2]Electricity and CHPs'!G$105-K284</f>
        <v>6.3111024681065002</v>
      </c>
      <c r="L283" s="1">
        <f>'[2]Electricity and CHPs'!H$105-L284</f>
        <v>8.2848372857181527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7.3518982716855785E-4</v>
      </c>
      <c r="K285" s="1">
        <f>'[2]Electricity and CHPs'!G$110</f>
        <v>5.6831975594868762E-4</v>
      </c>
      <c r="L285" s="1">
        <f>'[2]Electricity and CHPs'!H$110</f>
        <v>3.1223585909326127E-4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1.4529396576057627E-3</v>
      </c>
      <c r="K286" s="1">
        <f>'[2]Electricity and CHPs'!G$113</f>
        <v>8.6205807777884908E-4</v>
      </c>
      <c r="L286" s="1">
        <f>'[2]Electricity and CHPs'!H$113</f>
        <v>5.48034640692818E-4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4.463633757274662E-4</v>
      </c>
      <c r="K287" s="1">
        <f>'[2]Electricity and CHPs'!G$117</f>
        <v>3.248374962098515E-4</v>
      </c>
      <c r="L287" s="1">
        <f>'[2]Electricity and CHPs'!H$117</f>
        <v>1.0755587618051933E-4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404.21224108012717</v>
      </c>
      <c r="K291" s="3">
        <f t="shared" ref="K291:L291" si="279">SUM(K292,K294,K302,K310,K358,K379,K387,K389,K397,K401,K395)</f>
        <v>358.04656088030538</v>
      </c>
      <c r="L291" s="3">
        <f t="shared" si="279"/>
        <v>309.4028229180052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167.60362118400434</v>
      </c>
      <c r="K292" s="1">
        <f t="shared" si="280"/>
        <v>98.945504675496295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167.60362118400434</v>
      </c>
      <c r="K293" s="1">
        <f>'[2]Electricity and CHPs_IN'!G$14</f>
        <v>98.945504675496295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150.79159140601178</v>
      </c>
      <c r="K294" s="1">
        <f t="shared" si="282"/>
        <v>150.93482193494705</v>
      </c>
      <c r="L294" s="1">
        <f t="shared" ref="L294" si="283">SUM(L295:L297)</f>
        <v>151.23013699322388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71.527220576763739</v>
      </c>
      <c r="K295" s="1">
        <f>'[2]Electricity and CHPs_IN'!G$15</f>
        <v>72.611420479222218</v>
      </c>
      <c r="L295" s="1">
        <f>'[2]Electricity and CHPs_IN'!H$15</f>
        <v>74.778517360081523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63.379822784125643</v>
      </c>
      <c r="K296" s="1">
        <f>'[2]Electricity and CHPs_IN'!G$16</f>
        <v>62.29562285182444</v>
      </c>
      <c r="L296" s="1">
        <f>'[2]Electricity and CHPs_IN'!H$16</f>
        <v>60.128526588089521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15.884548045122385</v>
      </c>
      <c r="K297" s="1">
        <f>'[2]Electricity and CHPs_IN'!G$13</f>
        <v>16.027778603900391</v>
      </c>
      <c r="L297" s="1">
        <f>'[2]Electricity and CHPs_IN'!H$13</f>
        <v>16.323093045052858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0.11059552027857328</v>
      </c>
      <c r="K298" s="1">
        <f t="shared" si="284"/>
        <v>3.0339476465927624E-2</v>
      </c>
      <c r="L298" s="1">
        <f t="shared" ref="L298" si="285">SUM(L299:L301)</f>
        <v>0.17318461662386034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1.0146291146300595E-3</v>
      </c>
      <c r="K299" s="1">
        <f>'[2]Electricity and CHPs_IN'!G$18</f>
        <v>1.4663611060238864E-2</v>
      </c>
      <c r="L299" s="1">
        <f>'[2]Electricity and CHPs_IN'!H$18</f>
        <v>6.4781587224912573E-3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2.4702562845562619E-4</v>
      </c>
      <c r="K300" s="1">
        <f>IFERROR(K72/SUM(K72,K185),0)*'[2]Electricity and CHPs_IN'!G$28</f>
        <v>1.9884260101400711E-4</v>
      </c>
      <c r="L300" s="1">
        <f>IFERROR(L72/SUM(L72,L185),0)*'[2]Electricity and CHPs_IN'!H$28</f>
        <v>1.0963912565470037E-4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0.10933386553548759</v>
      </c>
      <c r="K301" s="1">
        <f>IFERROR(K73/SUM(K73,K235),0)*'[2]Electricity and CHPs_IN'!G$41</f>
        <v>1.5477022804674752E-2</v>
      </c>
      <c r="L301" s="1">
        <f>IFERROR(L73/SUM(L73,L235),0)*'[2]Electricity and CHPs_IN'!H$41</f>
        <v>0.16659681877571439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0.11059552027857328</v>
      </c>
      <c r="K302" s="1">
        <f t="shared" si="286"/>
        <v>3.0339476465927624E-2</v>
      </c>
      <c r="L302" s="1">
        <f t="shared" ref="L302" si="287">L298</f>
        <v>0.17318461662386034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1.0146291146300595E-3</v>
      </c>
      <c r="K303" s="1">
        <f t="shared" si="288"/>
        <v>1.4663611060238864E-2</v>
      </c>
      <c r="L303" s="1">
        <f t="shared" ref="L303" si="289">L299</f>
        <v>6.4781587224912573E-3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2.4702562845562619E-4</v>
      </c>
      <c r="K304" s="1">
        <f t="shared" si="290"/>
        <v>1.9884260101400711E-4</v>
      </c>
      <c r="L304" s="1">
        <f t="shared" ref="L304" si="291">L300</f>
        <v>1.0963912565470037E-4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0.10933386553548759</v>
      </c>
      <c r="K305" s="1">
        <f t="shared" si="292"/>
        <v>1.5477022804674752E-2</v>
      </c>
      <c r="L305" s="1">
        <f t="shared" ref="L305" si="293">L301</f>
        <v>0.16659681877571439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7.7863440658025933</v>
      </c>
      <c r="K310" s="1">
        <f t="shared" si="294"/>
        <v>18.128366194353184</v>
      </c>
      <c r="L310" s="1">
        <f t="shared" ref="L310" si="295">SUM(L311:L325)</f>
        <v>41.558703311403747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5.5169703253465414</v>
      </c>
      <c r="L311" s="1">
        <f>'[2]Electricity and CHPs_IN'!H$21</f>
        <v>23.009668448599193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2.0359220263948432E-3</v>
      </c>
      <c r="K312" s="1">
        <f>'[2]Electricity and CHPs_IN'!G$22</f>
        <v>2.5316567489761122E-3</v>
      </c>
      <c r="L312" s="1">
        <f>'[2]Electricity and CHPs_IN'!H$22</f>
        <v>2.427050127769375E-3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3.7415401320811896E-5</v>
      </c>
      <c r="L313" s="1">
        <f>'[2]Electricity and CHPs_IN'!H$23</f>
        <v>2.0526662280432138E-5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1.2725402120217711E-2</v>
      </c>
      <c r="K314" s="1">
        <f>IFERROR(K86/SUM(K86+K189),0)*'[2]Electricity and CHPs_IN'!G$24</f>
        <v>1.2185664214984489E-2</v>
      </c>
      <c r="L314" s="1">
        <f>IFERROR(L86/SUM(L86+L189),0)*'[2]Electricity and CHPs_IN'!H$24</f>
        <v>2.9455083232509441E-3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0.39151931602795548</v>
      </c>
      <c r="L315" s="1">
        <f>IFERROR(L87/SUM(L87+L190),0)*'[2]Electricity and CHPs_IN'!H$29</f>
        <v>1.7520285205822492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1.0800884587337964</v>
      </c>
      <c r="K316" s="1">
        <f>K88/SUM(K88,K241)*'[2]Electricity and CHPs_IN'!G$39</f>
        <v>0.21795533776838577</v>
      </c>
      <c r="L316" s="1">
        <f>L88/SUM(L88,L241)*'[2]Electricity and CHPs_IN'!H$39</f>
        <v>4.8974373408158044E-2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5.5185690352559363E-3</v>
      </c>
      <c r="K319" s="1">
        <f>K91/SUM(K91,K244)*'[2]Electricity and CHPs_IN'!G$48</f>
        <v>2.1765052496841774E-3</v>
      </c>
      <c r="L319" s="1">
        <f>L91/SUM(L91,L244)*'[2]Electricity and CHPs_IN'!H$48</f>
        <v>5.2096952793062785E-4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3.5517256908188709E-4</v>
      </c>
      <c r="K320" s="1">
        <f>IFERROR(K92/SUM(K92,K245),0)*'[2]Electricity and CHPs_IN'!G$49</f>
        <v>3.4989562923179619E-4</v>
      </c>
      <c r="L320" s="1">
        <f>IFERROR(L92/SUM(L92,L245),0)*'[2]Electricity and CHPs_IN'!H$49</f>
        <v>3.2112447280292322E-4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1.3737331202290268</v>
      </c>
      <c r="K321" s="1">
        <f>IFERROR(K93/SUM(K93,K246),0)*'[2]Electricity and CHPs_IN'!G$51</f>
        <v>4.5395161776641482</v>
      </c>
      <c r="L321" s="1">
        <f>IFERROR(L93/SUM(L93,L246),0)*'[2]Electricity and CHPs_IN'!H$51</f>
        <v>2.8064124249861906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2.2948154467662173E-3</v>
      </c>
      <c r="K322" s="1">
        <f>IFERROR(K94/SUM(K94,K247),0)*'[2]Electricity and CHPs_IN'!G$52</f>
        <v>4.4008423197482958E-3</v>
      </c>
      <c r="L322" s="1">
        <f>IFERROR(L94/SUM(L94,L247),0)*'[2]Electricity and CHPs_IN'!H$52</f>
        <v>3.3045547134928812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1.4563812518507893</v>
      </c>
      <c r="K323" s="1">
        <f>IFERROR(K95/SUM(K95,K248),0)*'[2]Electricity and CHPs_IN'!G$54</f>
        <v>1.544584668873316</v>
      </c>
      <c r="L323" s="1">
        <f>IFERROR(L95/SUM(L95,L248),0)*'[2]Electricity and CHPs_IN'!H$54</f>
        <v>1.5036165593090489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3.8526841338973665</v>
      </c>
      <c r="K324" s="1">
        <f>IFERROR(K96/SUM(K96,K249),0)*'[2]Electricity and CHPs_IN'!G$55</f>
        <v>5.8922025906272575</v>
      </c>
      <c r="L324" s="1">
        <f>IFERROR(L96/SUM(L96,L249),0)*'[2]Electricity and CHPs_IN'!H$55</f>
        <v>2.5181625896296411E-4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5.272198938984134E-4</v>
      </c>
      <c r="K325" s="1">
        <f>IFERROR(K97/SUM(K97,K250),0)*'[2]Electricity and CHPs_IN'!G$58</f>
        <v>3.935798481630697E-3</v>
      </c>
      <c r="L325" s="1">
        <f>IFERROR(L97/SUM(L97,L250),0)*'[2]Electricity and CHPs_IN'!H$58</f>
        <v>9.1269612756530343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6.1958521244813145</v>
      </c>
      <c r="K326" s="1">
        <f t="shared" si="296"/>
        <v>16.50366120260777</v>
      </c>
      <c r="L326" s="1">
        <f t="shared" ref="L326" si="297">L310-L342</f>
        <v>39.940844076273422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5.4903288732624338</v>
      </c>
      <c r="L327" s="1">
        <f t="shared" ref="L327" si="299">IFERROR(L99/L83,0)*L311</f>
        <v>22.944053433338873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1.992787664520526E-3</v>
      </c>
      <c r="K328" s="1">
        <f t="shared" si="300"/>
        <v>2.5194313774417787E-3</v>
      </c>
      <c r="L328" s="1">
        <f t="shared" ref="L328" si="301">IFERROR(L100/L84,0)*L312</f>
        <v>2.4201290836210467E-3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1.2455793513928571E-2</v>
      </c>
      <c r="K330" s="1">
        <f t="shared" si="304"/>
        <v>1.2126819637226834E-2</v>
      </c>
      <c r="L330" s="1">
        <f t="shared" ref="L330" si="305">IFERROR(L102/L86,0)*L314</f>
        <v>2.9371088291856012E-3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0.38962866908174304</v>
      </c>
      <c r="L331" s="1">
        <f t="shared" ref="L331" si="307">IFERROR(L103/L87,0)*L315</f>
        <v>1.7470323869625348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1.0572050055213</v>
      </c>
      <c r="K332" s="1">
        <f t="shared" si="308"/>
        <v>0.21690283134815824</v>
      </c>
      <c r="L332" s="1">
        <f t="shared" ref="L332" si="309">IFERROR(L104/L88,0)*L316</f>
        <v>4.8834716712725018E-2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5.4016490595844482E-3</v>
      </c>
      <c r="K335" s="1">
        <f t="shared" si="314"/>
        <v>2.1659949048933296E-3</v>
      </c>
      <c r="L335" s="1">
        <f t="shared" ref="L335" si="315">IFERROR(L107/L91,0)*L319</f>
        <v>5.1948391662763615E-4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3.4764765313521033E-4</v>
      </c>
      <c r="K336" s="1">
        <f t="shared" si="316"/>
        <v>3.4820598308710134E-4</v>
      </c>
      <c r="L336" s="1">
        <f t="shared" ref="L336" si="317">IFERROR(L108/L92,0)*L320</f>
        <v>3.2020874525863041E-4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1.3446283211461163</v>
      </c>
      <c r="K337" s="1">
        <f t="shared" si="318"/>
        <v>4.5175948520814018</v>
      </c>
      <c r="L337" s="1">
        <f t="shared" ref="L337" si="319">IFERROR(L109/L93,0)*L321</f>
        <v>2.7984095806816938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2.2461960013099159E-3</v>
      </c>
      <c r="K338" s="1">
        <f t="shared" si="320"/>
        <v>4.3795906502853248E-3</v>
      </c>
      <c r="L338" s="1">
        <f t="shared" ref="L338" si="321">IFERROR(L110/L94,0)*L322</f>
        <v>3.2951313526809347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3.7710586740494558</v>
      </c>
      <c r="K340" s="1">
        <f t="shared" si="324"/>
        <v>5.8637491417720309</v>
      </c>
      <c r="L340" s="1">
        <f t="shared" ref="L340" si="325">IFERROR(L112/L96,0)*L324</f>
        <v>2.5109817266321744E-4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5.1604987196440886E-4</v>
      </c>
      <c r="K341" s="1">
        <f t="shared" si="326"/>
        <v>3.9167925090628671E-3</v>
      </c>
      <c r="L341" s="1">
        <f t="shared" ref="L341" si="327">IFERROR(L113/L97,0)*L325</f>
        <v>9.1009345771493102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1.5904919413212788</v>
      </c>
      <c r="K342" s="1">
        <f t="shared" si="328"/>
        <v>1.6247049917454157</v>
      </c>
      <c r="L342" s="1">
        <f t="shared" ref="L342" si="329">SUM(L343:L357)</f>
        <v>1.6178592351303251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2.664145208410762E-2</v>
      </c>
      <c r="L343" s="1">
        <f t="shared" ref="L343" si="331">L311-L327</f>
        <v>6.561501526032032E-2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4.3134361874317198E-5</v>
      </c>
      <c r="K344" s="1">
        <f t="shared" si="332"/>
        <v>1.2225371534333503E-5</v>
      </c>
      <c r="L344" s="1">
        <f t="shared" ref="L344" si="333">L312-L328</f>
        <v>6.9210441483282328E-6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3.7415401320811896E-5</v>
      </c>
      <c r="L345" s="1">
        <f t="shared" ref="L345" si="335">L313-L329</f>
        <v>2.0526662280432138E-5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2.6960860628913973E-4</v>
      </c>
      <c r="K346" s="1">
        <f t="shared" si="336"/>
        <v>5.8844577757654823E-5</v>
      </c>
      <c r="L346" s="1">
        <f t="shared" ref="L346" si="337">L314-L330</f>
        <v>8.399494065342971E-6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1.8906469462124376E-3</v>
      </c>
      <c r="L347" s="1">
        <f t="shared" ref="L347" si="339">L315-L331</f>
        <v>4.9961336197144046E-3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2.2883453212496407E-2</v>
      </c>
      <c r="K348" s="1">
        <f t="shared" si="340"/>
        <v>1.0525064202275281E-3</v>
      </c>
      <c r="L348" s="1">
        <f t="shared" ref="L348" si="341">L316-L332</f>
        <v>1.3965669543302556E-4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1.169199756714881E-4</v>
      </c>
      <c r="K351" s="1">
        <f t="shared" si="346"/>
        <v>1.0510344790847816E-5</v>
      </c>
      <c r="L351" s="1">
        <f t="shared" ref="L351" si="347">L319-L335</f>
        <v>1.4856113029916964E-6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7.5249159466767588E-6</v>
      </c>
      <c r="K352" s="1">
        <f t="shared" si="348"/>
        <v>1.6896461446948546E-6</v>
      </c>
      <c r="L352" s="1">
        <f t="shared" ref="L352" si="349">L320-L336</f>
        <v>9.1572754429281034E-7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2.9104799082910526E-2</v>
      </c>
      <c r="K353" s="1">
        <f t="shared" si="350"/>
        <v>2.1921325582746398E-2</v>
      </c>
      <c r="L353" s="1">
        <f t="shared" ref="L353" si="351">L321-L337</f>
        <v>8.0028443044968256E-3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4.8619445456301365E-5</v>
      </c>
      <c r="K354" s="1">
        <f t="shared" si="352"/>
        <v>2.1251669462971079E-5</v>
      </c>
      <c r="L354" s="1">
        <f t="shared" ref="L354" si="353">L322-L338</f>
        <v>9.4233608119465018E-3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1.4563812518507893</v>
      </c>
      <c r="K355" s="1">
        <f t="shared" si="354"/>
        <v>1.544584668873316</v>
      </c>
      <c r="L355" s="1">
        <f t="shared" ref="L355" si="355">L323-L339</f>
        <v>1.5036165593090489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8.1625459847910697E-2</v>
      </c>
      <c r="K356" s="1">
        <f t="shared" si="356"/>
        <v>2.8453448855226604E-2</v>
      </c>
      <c r="L356" s="1">
        <f t="shared" ref="L356" si="357">L324-L340</f>
        <v>7.1808629974667512E-7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1.1170021934004543E-5</v>
      </c>
      <c r="K357" s="1">
        <f t="shared" si="358"/>
        <v>1.900597256782998E-5</v>
      </c>
      <c r="L357" s="1">
        <f t="shared" ref="L357" si="359">L325-L341</f>
        <v>2.6026698503724077E-2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24.840378625451457</v>
      </c>
      <c r="K358" s="1">
        <f t="shared" si="361"/>
        <v>25.39825354650862</v>
      </c>
      <c r="L358" s="1">
        <f t="shared" ref="L358" si="362">SUM(L359:L364)</f>
        <v>27.078322872261172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20.958776794599963</v>
      </c>
      <c r="K359" s="1">
        <f>'[2]Electricity and CHPs_IN'!G$19</f>
        <v>21.451608811292115</v>
      </c>
      <c r="L359" s="1">
        <f>'[2]Electricity and CHPs_IN'!H$19</f>
        <v>22.473410981066259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3.8808404085685098</v>
      </c>
      <c r="K361" s="1">
        <f>IFERROR(K133/SUM(K133,K198),0)*'[2]Electricity and CHPs_IN'!G$26</f>
        <v>3.9461696167855194</v>
      </c>
      <c r="L361" s="1">
        <f>IFERROR(L133/SUM(L133,L198),0)*'[2]Electricity and CHPs_IN'!H$26</f>
        <v>4.6046954670655715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7.614222829835758E-4</v>
      </c>
      <c r="K363" s="1">
        <f>IFERROR(K135/SUM(K135,K274),0)*'[2]Electricity and CHPs_IN'!G$44</f>
        <v>4.7511843098709986E-4</v>
      </c>
      <c r="L363" s="1">
        <f>IFERROR(L135/SUM(L135,L274),0)*'[2]Electricity and CHPs_IN'!H$44</f>
        <v>2.1642412934172358E-4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12.419808601584236</v>
      </c>
      <c r="K365" s="1">
        <f t="shared" si="363"/>
        <v>12.698889214038816</v>
      </c>
      <c r="L365" s="1">
        <f t="shared" ref="L365" si="364">SUM(L366:L369)</f>
        <v>13.539053224065915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10.479388397299982</v>
      </c>
      <c r="K366" s="1">
        <f t="shared" si="365"/>
        <v>10.725804405646057</v>
      </c>
      <c r="L366" s="1">
        <f t="shared" ref="L366" si="366">L359*IFERROR(L138/L131,0)</f>
        <v>11.236705490533129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1.9404202042842547</v>
      </c>
      <c r="K368" s="1">
        <f t="shared" si="369"/>
        <v>1.9730848083927597</v>
      </c>
      <c r="L368" s="1">
        <f t="shared" ref="L368" si="370">L361*IFERROR(L140/L133,0)</f>
        <v>2.3023477335327858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12.420570023867221</v>
      </c>
      <c r="K372" s="1">
        <f t="shared" si="377"/>
        <v>12.699364332469804</v>
      </c>
      <c r="L372" s="1">
        <f t="shared" ref="L372" si="378">SUM(L373:L378)</f>
        <v>13.539269648195257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10.479388397299982</v>
      </c>
      <c r="K373" s="1">
        <f t="shared" si="379"/>
        <v>10.725804405646057</v>
      </c>
      <c r="L373" s="1">
        <f t="shared" ref="L373" si="380">L366*IFERROR(L145/L138,0)</f>
        <v>11.236705490533129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1.9404202042842551</v>
      </c>
      <c r="K375" s="1">
        <f t="shared" si="383"/>
        <v>1.9730848083927597</v>
      </c>
      <c r="L375" s="1">
        <f t="shared" ref="L375" si="384">L368*IFERROR(L147/L140,0)</f>
        <v>2.3023477335327858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7.614222829835758E-4</v>
      </c>
      <c r="K377" s="1">
        <f t="shared" si="387"/>
        <v>4.7511843098709986E-4</v>
      </c>
      <c r="L377" s="1">
        <f t="shared" ref="L377" si="388">L363</f>
        <v>2.1642412934172358E-4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3.1605711685629738</v>
      </c>
      <c r="K379" s="1">
        <f t="shared" si="391"/>
        <v>4.1209715508896947</v>
      </c>
      <c r="L379" s="1">
        <f t="shared" ref="L379" si="392">SUM(L380:L386)</f>
        <v>5.2022777825474771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1.0967542048098307</v>
      </c>
      <c r="K380" s="1">
        <f>IFERROR(K152/SUM(K152,K207),0)*'[2]Electricity and CHPs_IN'!G$25</f>
        <v>1.4076131836784627</v>
      </c>
      <c r="L380" s="1">
        <f>IFERROR(L152/SUM(L152,L207),0)*'[2]Electricity and CHPs_IN'!H$25</f>
        <v>1.7826198534402822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3.9606403211395743E-5</v>
      </c>
      <c r="L381" s="1">
        <f>'[2]Electricity and CHPs_IN'!H$31</f>
        <v>2.5985916530008747E-5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2.0624592128674926</v>
      </c>
      <c r="K382" s="1">
        <f>IFERROR(K154/SUM(K154,K283),0)*'[2]Electricity and CHPs_IN'!G$42</f>
        <v>2.712384152052604</v>
      </c>
      <c r="L382" s="1">
        <f>IFERROR(L154/SUM(L154,L283),0)*'[2]Electricity and CHPs_IN'!H$42</f>
        <v>3.419134875328699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3.6872915186555923E-4</v>
      </c>
      <c r="K384" s="1">
        <f>IFERROR(K156/SUM(K285,K156),0)*'[2]Electricity and CHPs_IN'!G$50</f>
        <v>2.8658598874186552E-4</v>
      </c>
      <c r="L384" s="1">
        <f>IFERROR(L156/SUM(L285,L156),0)*'[2]Electricity and CHPs_IN'!H$50</f>
        <v>1.6656616119094182E-4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6.1661052484672659E-4</v>
      </c>
      <c r="K385" s="1">
        <f>IFERROR(K157/SUM(K286,K157),0)*'[2]Electricity and CHPs_IN'!G$53</f>
        <v>3.7202684481629181E-4</v>
      </c>
      <c r="L385" s="1">
        <f>IFERROR(L157/SUM(L286,L157),0)*'[2]Electricity and CHPs_IN'!H$53</f>
        <v>2.2732279543020273E-4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3.7241120893854887E-4</v>
      </c>
      <c r="K386" s="1">
        <f>IFERROR(K158/SUM(K287,K158),0)*'[2]Electricity and CHPs_IN'!G$56</f>
        <v>2.7599592185794221E-4</v>
      </c>
      <c r="L386" s="1">
        <f>IFERROR(L158/SUM(L287,L158),0)*'[2]Electricity and CHPs_IN'!H$56</f>
        <v>1.0317890534506383E-4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2.5790329114304571</v>
      </c>
      <c r="K387" s="1">
        <f t="shared" si="393"/>
        <v>2.5790364082906949</v>
      </c>
      <c r="L387" s="1">
        <f t="shared" si="393"/>
        <v>3.1848625731331874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2.5790329114304571</v>
      </c>
      <c r="K388" s="1">
        <f>'[2]Electricity and CHPs_IN'!G$33</f>
        <v>2.5790364082906949</v>
      </c>
      <c r="L388" s="1">
        <f>'[2]Electricity and CHPs_IN'!H$33</f>
        <v>3.1848625731331874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46.354412069412099</v>
      </c>
      <c r="K389" s="1">
        <f t="shared" si="394"/>
        <v>56.63435406210499</v>
      </c>
      <c r="L389" s="1">
        <f t="shared" ref="L389" si="395">SUM(L390:L394)</f>
        <v>77.22336660305416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1.3197162191352605</v>
      </c>
      <c r="K390" s="1">
        <f>'[2]Electricity and CHPs_IN'!G34</f>
        <v>1.9115141486918026</v>
      </c>
      <c r="L390" s="1">
        <f>'[2]Electricity and CHPs_IN'!H34</f>
        <v>16.667284720005938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25.120406883360332</v>
      </c>
      <c r="K391" s="1">
        <f>'[2]Electricity and CHPs_IN'!G35</f>
        <v>33.744545794783598</v>
      </c>
      <c r="L391" s="1">
        <f>'[2]Electricity and CHPs_IN'!H35</f>
        <v>37.274973135622666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4.6113958817842207</v>
      </c>
      <c r="K392" s="1">
        <f>'[2]Electricity and CHPs_IN'!G36</f>
        <v>4.8947973348722034</v>
      </c>
      <c r="L392" s="1">
        <f>'[2]Electricity and CHPs_IN'!H36</f>
        <v>5.5149208857340621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4.0174259123015519</v>
      </c>
      <c r="K393" s="1">
        <f>'[2]Electricity and CHPs_IN'!G37</f>
        <v>4.2223558984405489</v>
      </c>
      <c r="L393" s="1">
        <f>'[2]Electricity and CHPs_IN'!H37</f>
        <v>4.6641084789200997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11.285467172830737</v>
      </c>
      <c r="K394" s="1">
        <f>'[2]Electricity and CHPs_IN'!G38</f>
        <v>11.861140885316839</v>
      </c>
      <c r="L394" s="1">
        <f>'[2]Electricity and CHPs_IN'!H38</f>
        <v>13.102079382771391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5.7540187772905692E-3</v>
      </c>
      <c r="L396" s="1">
        <f>'[2]Electricity and CHPs_IN'!H$32</f>
        <v>3.7076556550687083E-2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0.98569412917287969</v>
      </c>
      <c r="K401" s="1">
        <f t="shared" si="402"/>
        <v>1.2749130312489538</v>
      </c>
      <c r="L401" s="1">
        <f t="shared" ref="L401" si="403">SUM(L402:L408)</f>
        <v>3.7519681657577415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1.9735640559778145E-3</v>
      </c>
      <c r="K402" s="1">
        <f>'[2]Electricity and CHPs_IN'!G63</f>
        <v>3.0946412456379472E-2</v>
      </c>
      <c r="L402" s="1">
        <f>'[2]Electricity and CHPs_IN'!H63</f>
        <v>0.1349999322854781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6.9509119369607228E-2</v>
      </c>
      <c r="K403" s="1">
        <f>'[2]Electricity and CHPs_IN'!G64</f>
        <v>7.3856064149515468E-2</v>
      </c>
      <c r="L403" s="1">
        <f>'[2]Electricity and CHPs_IN'!H64</f>
        <v>0.84296916583159387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6.1255191093876331E-2</v>
      </c>
      <c r="K404" s="1">
        <f>'[2]Electricity and CHPs_IN'!G65</f>
        <v>4.813852135363101E-2</v>
      </c>
      <c r="L404" s="1">
        <f>'[2]Electricity and CHPs_IN'!H65</f>
        <v>0.5485522570296576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0.40226623479699664</v>
      </c>
      <c r="K405" s="1">
        <f>'[2]Electricity and CHPs_IN'!G66</f>
        <v>0.61843774599744383</v>
      </c>
      <c r="L405" s="1">
        <f>'[2]Electricity and CHPs_IN'!H66</f>
        <v>1.0738069013874827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0.19581022876882376</v>
      </c>
      <c r="K406" s="1">
        <f>'[2]Electricity and CHPs_IN'!G67</f>
        <v>0.21913522744654576</v>
      </c>
      <c r="L406" s="1">
        <f>'[2]Electricity and CHPs_IN'!H67</f>
        <v>0.51598276393027653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6.744047740802056E-2</v>
      </c>
      <c r="K407" s="1">
        <f>'[2]Electricity and CHPs_IN'!G68</f>
        <v>7.5499020337150807E-2</v>
      </c>
      <c r="L407" s="1">
        <f>'[2]Electricity and CHPs_IN'!H68</f>
        <v>0.15414104671061241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0.18743931367957725</v>
      </c>
      <c r="K408" s="1">
        <f>'[2]Electricity and CHPs_IN'!G69</f>
        <v>0.20890003950828742</v>
      </c>
      <c r="L408" s="1">
        <f>'[2]Electricity and CHPs_IN'!H69</f>
        <v>0.48151609858264027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62.078896378701039</v>
      </c>
      <c r="K409" s="3">
        <f t="shared" si="405"/>
        <v>71.320329063129066</v>
      </c>
      <c r="L409" s="3">
        <f t="shared" ref="L409" si="406">L410+L463</f>
        <v>69.893399456301381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45.597937726406876</v>
      </c>
      <c r="K410" s="1">
        <f t="shared" si="407"/>
        <v>45.889244307295101</v>
      </c>
      <c r="L410" s="1">
        <f t="shared" ref="L410" si="408">L411+L440</f>
        <v>50.18883005982358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37.014366206654223</v>
      </c>
      <c r="K411" s="1">
        <f t="shared" si="409"/>
        <v>38.043070750838055</v>
      </c>
      <c r="L411" s="1">
        <f t="shared" ref="L411" si="410">SUM(L412,L418,L427,L436,L438)</f>
        <v>43.351195365701905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1.2704175177717918E-3</v>
      </c>
      <c r="K412" s="1">
        <f t="shared" si="411"/>
        <v>1.0226190909291793E-3</v>
      </c>
      <c r="L412" s="1">
        <f t="shared" si="411"/>
        <v>5.6385836050988755E-4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1.2704175177717918E-3</v>
      </c>
      <c r="K413" s="1">
        <f>'[2]Electricity and CHPs_IN'!G$28-K300</f>
        <v>1.0226190909291793E-3</v>
      </c>
      <c r="L413" s="1">
        <f>'[2]Electricity and CHPs_IN'!H$28-L300</f>
        <v>5.6385836050988755E-4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1.2704175177717918E-3</v>
      </c>
      <c r="K414" s="1">
        <f t="shared" si="412"/>
        <v>1.0226190909291793E-3</v>
      </c>
      <c r="L414" s="1">
        <f t="shared" si="412"/>
        <v>5.6385836050988755E-4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1.2704175177717918E-3</v>
      </c>
      <c r="K415" s="1">
        <f t="shared" si="413"/>
        <v>1.0226190909291793E-3</v>
      </c>
      <c r="L415" s="1">
        <f t="shared" ref="L415" si="414">L413-L417</f>
        <v>5.6385836050988755E-4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2.7069898375102094E-2</v>
      </c>
      <c r="K418" s="1">
        <f t="shared" si="418"/>
        <v>0.52496876033079365</v>
      </c>
      <c r="L418" s="1">
        <f t="shared" ref="L418" si="419">SUM(L419:L420)</f>
        <v>2.3276034069265834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2.7069898375102094E-2</v>
      </c>
      <c r="K419" s="1">
        <f>'[2]Electricity and CHPs_IN'!G$24-K314</f>
        <v>2.5781632395150564E-2</v>
      </c>
      <c r="L419" s="1">
        <f>'[2]Electricity and CHPs_IN'!H$24-L314</f>
        <v>6.1656171551038308E-3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0.49918712793564307</v>
      </c>
      <c r="L420" s="1">
        <f>'[2]Electricity and CHPs_IN'!H$29-L315</f>
        <v>2.3214377897714797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2.6496377986170362E-2</v>
      </c>
      <c r="K421" s="1">
        <f t="shared" si="420"/>
        <v>0.52243368596040041</v>
      </c>
      <c r="L421" s="1">
        <f t="shared" ref="L421" si="421">SUM(L422:L423)</f>
        <v>2.3209659478338267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2.6496377986170362E-2</v>
      </c>
      <c r="K422" s="1">
        <f t="shared" si="422"/>
        <v>2.5657132881178223E-2</v>
      </c>
      <c r="L422" s="1">
        <f t="shared" ref="L422" si="423">L419-L425</f>
        <v>6.148035108468731E-3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0.49677655307922219</v>
      </c>
      <c r="L423" s="1">
        <f t="shared" ref="L423" si="425">L420-L426</f>
        <v>2.3148179127253581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5.7352038893173003E-4</v>
      </c>
      <c r="K424" s="1">
        <f t="shared" si="426"/>
        <v>2.5350743703931979E-3</v>
      </c>
      <c r="L424" s="1">
        <f t="shared" ref="L424" si="427">SUM(L425:L426)</f>
        <v>6.6374590927566843E-3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5.7352038893173003E-4</v>
      </c>
      <c r="K425" s="1">
        <f t="shared" si="428"/>
        <v>1.2449951397234041E-4</v>
      </c>
      <c r="L425" s="1">
        <f t="shared" ref="L425" si="429">IFERROR(L346/L314,0)*L419</f>
        <v>1.7582046635099366E-5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2.4105748564208574E-3</v>
      </c>
      <c r="L426" s="1">
        <f t="shared" ref="L426" si="431">IFERROR(L347/L315,0)*L420</f>
        <v>6.6198770461215846E-3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34.117797827697402</v>
      </c>
      <c r="K427" s="1">
        <f t="shared" si="432"/>
        <v>33.835900165191283</v>
      </c>
      <c r="L427" s="1">
        <f t="shared" ref="L427" si="433">SUM(L428:L429)</f>
        <v>36.361140680288671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34.117797827697402</v>
      </c>
      <c r="K428" s="1">
        <f>'[2]Electricity and CHPs_IN'!G$26-K361</f>
        <v>33.835900165191283</v>
      </c>
      <c r="L428" s="1">
        <f>'[2]Electricity and CHPs_IN'!H$26-L361</f>
        <v>36.361140680288671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17.058898913848697</v>
      </c>
      <c r="K430" s="1">
        <f t="shared" si="434"/>
        <v>16.917950082595642</v>
      </c>
      <c r="L430" s="1">
        <f t="shared" ref="L430" si="435">SUM(L431:L432)</f>
        <v>18.180570340144335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17.058898913848697</v>
      </c>
      <c r="K431" s="1">
        <f t="shared" si="436"/>
        <v>16.917950082595642</v>
      </c>
      <c r="L431" s="1">
        <f t="shared" ref="L431" si="437">IFERROR(L368/L361,0)*L428</f>
        <v>18.180570340144335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17.058898913848704</v>
      </c>
      <c r="K433" s="1">
        <f t="shared" si="440"/>
        <v>16.917950082595642</v>
      </c>
      <c r="L433" s="1">
        <f t="shared" ref="L433" si="441">SUM(L434:L435)</f>
        <v>18.180570340144335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17.058898913848704</v>
      </c>
      <c r="K434" s="1">
        <f t="shared" si="442"/>
        <v>16.917950082595642</v>
      </c>
      <c r="L434" s="1">
        <f t="shared" ref="L434" si="443">L428-L431</f>
        <v>18.180570340144335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2.8682280630639476</v>
      </c>
      <c r="K436" s="1">
        <f t="shared" si="446"/>
        <v>3.6811792062250439</v>
      </c>
      <c r="L436" s="1">
        <f t="shared" si="446"/>
        <v>4.6618874201261438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2.8682280630639476</v>
      </c>
      <c r="K437" s="1">
        <f>'[2]Electricity and CHPs_IN'!G$25-K380</f>
        <v>3.6811792062250439</v>
      </c>
      <c r="L437" s="1">
        <f>'[2]Electricity and CHPs_IN'!H$25-L380</f>
        <v>4.6618874201261438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8.5835715197526543</v>
      </c>
      <c r="K440" s="1">
        <f t="shared" si="448"/>
        <v>7.8461735564570496</v>
      </c>
      <c r="L440" s="1">
        <f t="shared" ref="L440" si="449">SUM(L441,L447,L449,L455,L457,L459,L461)</f>
        <v>6.8376346941216752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5.2751943331394244</v>
      </c>
      <c r="K441" s="1">
        <f t="shared" si="450"/>
        <v>5.2751862459509571</v>
      </c>
      <c r="L441" s="1">
        <f t="shared" si="450"/>
        <v>4.3124156386115597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5.2751943331394244</v>
      </c>
      <c r="K442" s="1">
        <f t="shared" si="451"/>
        <v>5.2751862459509571</v>
      </c>
      <c r="L442" s="1">
        <f t="shared" ref="L442" si="452">SUM(L444:L446)</f>
        <v>4.3124156386115597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2.9072930629676783</v>
      </c>
      <c r="K443" s="1">
        <f t="shared" si="453"/>
        <v>2.9072855043914707</v>
      </c>
      <c r="L443" s="1">
        <f t="shared" si="453"/>
        <v>1.9445137646074233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2.9072930629676783</v>
      </c>
      <c r="K444" s="1">
        <f>'[2]Electricity and CHPs_IN'!G$90</f>
        <v>2.9072855043914707</v>
      </c>
      <c r="L444" s="1">
        <f>'[2]Electricity and CHPs_IN'!H$90</f>
        <v>1.9445137646074233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1.1839506350858728</v>
      </c>
      <c r="K445" s="1">
        <f t="shared" si="454"/>
        <v>1.1839503707797432</v>
      </c>
      <c r="L445" s="1">
        <f t="shared" si="454"/>
        <v>1.1839509370020684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1.1839506350858728</v>
      </c>
      <c r="K446" s="1">
        <f>'[2]Electricity and CHPs_IN'!G$91</f>
        <v>1.1839503707797432</v>
      </c>
      <c r="L446" s="1">
        <f>'[2]Electricity and CHPs_IN'!H$91</f>
        <v>1.1839509370020684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0.65014165175872896</v>
      </c>
      <c r="K447" s="1">
        <f t="shared" si="455"/>
        <v>0</v>
      </c>
      <c r="L447" s="1">
        <f t="shared" si="455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0.65014165175872896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7.6544512012886859E-5</v>
      </c>
      <c r="K449" s="1">
        <f t="shared" si="456"/>
        <v>8.4269581875756185E-5</v>
      </c>
      <c r="L449" s="1">
        <f t="shared" si="456"/>
        <v>4.6717363959552458E-5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7.6544512012886859E-5</v>
      </c>
      <c r="K450" s="1">
        <f>'[2]Electricity and CHPs_IN'!G$93</f>
        <v>8.4269581875756185E-5</v>
      </c>
      <c r="L450" s="1">
        <f>'[2]Electricity and CHPs_IN'!H$93</f>
        <v>4.6717363959552458E-5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7.6544512012886859E-5</v>
      </c>
      <c r="K451" s="1">
        <f t="shared" si="457"/>
        <v>8.4269581875756185E-5</v>
      </c>
      <c r="L451" s="1">
        <f t="shared" si="457"/>
        <v>4.6717363959552458E-5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7.6544512012886859E-5</v>
      </c>
      <c r="K452" s="1">
        <f t="shared" si="458"/>
        <v>8.4269581875756185E-5</v>
      </c>
      <c r="L452" s="1">
        <f t="shared" ref="L452" si="459">L450</f>
        <v>4.6717363959552458E-5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0.80395224115254527</v>
      </c>
      <c r="K455" s="1">
        <f t="shared" si="461"/>
        <v>0.62208796074357553</v>
      </c>
      <c r="L455" s="1">
        <f t="shared" si="461"/>
        <v>0.37247072259674968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0.80395224115254527</v>
      </c>
      <c r="K456" s="1">
        <f>'[2]Electricity and CHPs_IN'!G$94</f>
        <v>0.62208796074357553</v>
      </c>
      <c r="L456" s="1">
        <f>'[2]Electricity and CHPs_IN'!H$94</f>
        <v>0.37247072259674968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1.6331094971278817E-5</v>
      </c>
      <c r="K457" s="1">
        <f t="shared" si="462"/>
        <v>1.6554008990727418E-5</v>
      </c>
      <c r="L457" s="1">
        <f t="shared" si="462"/>
        <v>1.668420241644254E-5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1.6331094971278817E-5</v>
      </c>
      <c r="K458" s="1">
        <f>'[2]Electricity and CHPs_IN'!G$95</f>
        <v>1.6554008990727418E-5</v>
      </c>
      <c r="L458" s="1">
        <f>'[2]Electricity and CHPs_IN'!H$95</f>
        <v>1.668420241644254E-5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2.571609388801663E-5</v>
      </c>
      <c r="L459" s="1">
        <f t="shared" si="463"/>
        <v>2.7216386210423277E-5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2.571609388801663E-5</v>
      </c>
      <c r="L460" s="1">
        <f>'[2]Electricity and CHPs_IN'!H$96</f>
        <v>2.7216386210423277E-5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1.8541904180949695</v>
      </c>
      <c r="K461" s="1">
        <f t="shared" ref="K461:L461" si="467">K462</f>
        <v>1.9487728100777608</v>
      </c>
      <c r="L461" s="1">
        <f t="shared" si="467"/>
        <v>2.1526577149607795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1.8541904180949695</v>
      </c>
      <c r="K462" s="1">
        <f>'[2]Electricity and CHPs_IN'!G$97</f>
        <v>1.9487728100777608</v>
      </c>
      <c r="L462" s="1">
        <f>'[2]Electricity and CHPs_IN'!H$97</f>
        <v>2.1526577149607795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16.480958652294163</v>
      </c>
      <c r="K463" s="1">
        <f t="shared" si="468"/>
        <v>25.431084755833972</v>
      </c>
      <c r="L463" s="1">
        <f t="shared" ref="L463" si="469">SUM(L464,L470,L503,L512,L518)</f>
        <v>19.704569396477794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0.54207670594209934</v>
      </c>
      <c r="K464" s="1">
        <f t="shared" si="470"/>
        <v>3.4308225422270737E-2</v>
      </c>
      <c r="L464" s="1">
        <f t="shared" si="470"/>
        <v>0.36929849398839243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0.54207670594209934</v>
      </c>
      <c r="K465" s="1">
        <f>'[2]Electricity and CHPs_IN'!G$41-K301</f>
        <v>3.4308225422270737E-2</v>
      </c>
      <c r="L465" s="1">
        <f>'[2]Electricity and CHPs_IN'!H$41-L301</f>
        <v>0.36929849398839243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0.54207670594209934</v>
      </c>
      <c r="K466" s="1">
        <f t="shared" si="471"/>
        <v>3.4308225422270737E-2</v>
      </c>
      <c r="L466" s="1">
        <f t="shared" si="471"/>
        <v>0.36929849398839243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0.54207670594209934</v>
      </c>
      <c r="K467" s="1">
        <f t="shared" si="472"/>
        <v>3.4308225422270737E-2</v>
      </c>
      <c r="L467" s="1">
        <f t="shared" ref="L467" si="473">L465-L469</f>
        <v>0.36929849398839243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11.568296537114936</v>
      </c>
      <c r="K470" s="1">
        <f t="shared" si="477"/>
        <v>19.654441355502701</v>
      </c>
      <c r="L470" s="1">
        <f t="shared" ref="L470" si="478">SUM(L471:L480)</f>
        <v>12.100555276689919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1.7578346700462399</v>
      </c>
      <c r="K471" s="1">
        <f>'[2]Electricity and CHPs_IN'!G$39-K316</f>
        <v>0.24685798032819783</v>
      </c>
      <c r="L471" s="1">
        <f>'[2]Electricity and CHPs_IN'!H$39-L316</f>
        <v>5.4129570609016901E-2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3.3088388220290156E-5</v>
      </c>
      <c r="L472" s="6">
        <f>'[2]Electricity and CHPs_IN'!H$40-L317</f>
        <v>1.8299992240518027E-5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1.2874309443071981E-2</v>
      </c>
      <c r="K474" s="1">
        <f>'[2]Electricity and CHPs_IN'!G$48-K319</f>
        <v>5.268249948221085E-3</v>
      </c>
      <c r="L474" s="1">
        <f>'[2]Electricity and CHPs_IN'!H$48-L319</f>
        <v>1.4714584854294097E-3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2.8068614109650034</v>
      </c>
      <c r="K476" s="1">
        <f>'[2]Electricity and CHPs_IN'!G$51-K321</f>
        <v>9.1579385835538183</v>
      </c>
      <c r="L476" s="1">
        <f>'[2]Electricity and CHPs_IN'!H$51-L321</f>
        <v>8.0271797307332466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1.534038983663071</v>
      </c>
      <c r="K478" s="1">
        <f>'[2]Electricity and CHPs_IN'!G$54-K323</f>
        <v>1.4048782150043577</v>
      </c>
      <c r="L478" s="1">
        <f>'[2]Electricity and CHPs_IN'!H$54-L323</f>
        <v>1.3676156383411211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5.456530377619444</v>
      </c>
      <c r="K479" s="1">
        <f>'[2]Electricity and CHPs_IN'!G$55-K324</f>
        <v>8.838303885940892</v>
      </c>
      <c r="L479" s="1">
        <f>'[2]Electricity and CHPs_IN'!H$55-L324</f>
        <v>3.777243884444466E-4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1.5678537810565713E-4</v>
      </c>
      <c r="K480" s="1">
        <f>'[2]Electricity and CHPs_IN'!G$58-K325</f>
        <v>1.1613523389931938E-3</v>
      </c>
      <c r="L480" s="1">
        <f>'[2]Electricity and CHPs_IN'!H$58-L325</f>
        <v>2.6497628541404197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9.8216652778934925</v>
      </c>
      <c r="K481" s="1">
        <f t="shared" si="479"/>
        <v>18.161436151993968</v>
      </c>
      <c r="L481" s="1">
        <f t="shared" ref="L481" si="480">SUM(L482:L491)</f>
        <v>10.702333339132565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1.7205920469054798</v>
      </c>
      <c r="K482" s="1">
        <f t="shared" si="482"/>
        <v>0.24566590303456473</v>
      </c>
      <c r="L482" s="1">
        <f t="shared" ref="L482" si="483">L471-L493</f>
        <v>5.3975213208801449E-2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3.3088388220290156E-5</v>
      </c>
      <c r="L483" s="1">
        <f t="shared" ref="L483" si="485">L472-L494</f>
        <v>1.8299992240518027E-5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1.2601545989855276E-2</v>
      </c>
      <c r="K485" s="1">
        <f t="shared" si="488"/>
        <v>5.2428095669455497E-3</v>
      </c>
      <c r="L485" s="1">
        <f t="shared" ref="L485" si="489">L474-L496</f>
        <v>1.4672624331832829E-3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2.7473934282711805</v>
      </c>
      <c r="K487" s="1">
        <f t="shared" si="492"/>
        <v>9.1137148941781412</v>
      </c>
      <c r="L487" s="1">
        <f t="shared" ref="L487" si="493">L476-L498</f>
        <v>8.0042892000980039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5.3409247931053763</v>
      </c>
      <c r="K490" s="1">
        <f t="shared" si="496"/>
        <v>8.7956237126580525</v>
      </c>
      <c r="L490" s="1">
        <f t="shared" ref="L490" si="497">L479-L501</f>
        <v>3.7664725899482659E-4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1.5346362160018498E-4</v>
      </c>
      <c r="K491" s="1">
        <f t="shared" si="498"/>
        <v>1.1557441680465593E-3</v>
      </c>
      <c r="L491" s="1">
        <f t="shared" ref="L491" si="499">L480-L502</f>
        <v>2.6422067161413412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1.7466312592214441</v>
      </c>
      <c r="K492" s="1">
        <f t="shared" si="500"/>
        <v>1.4930052035087296</v>
      </c>
      <c r="L492" s="1">
        <f t="shared" ref="L492" si="501">SUM(L493:L502)</f>
        <v>1.398221937557353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3.7242623140760094E-2</v>
      </c>
      <c r="K493" s="1">
        <f t="shared" si="503"/>
        <v>1.1920772936331162E-3</v>
      </c>
      <c r="L493" s="1">
        <f t="shared" ref="L493" si="504">IFERROR(L348/L316,0)*L471</f>
        <v>1.5435740021544963E-4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2.7276345321670427E-4</v>
      </c>
      <c r="K496" s="1">
        <f t="shared" si="509"/>
        <v>2.5440381275535358E-5</v>
      </c>
      <c r="L496" s="1">
        <f t="shared" ref="L496" si="510">IFERROR(L351/L319,0)*L474</f>
        <v>4.196052246126884E-6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5.946798269382296E-2</v>
      </c>
      <c r="K498" s="1">
        <f t="shared" si="513"/>
        <v>4.4223689375676729E-2</v>
      </c>
      <c r="L498" s="1">
        <f t="shared" ref="L498" si="514">IFERROR(L353/L321,0)*L476</f>
        <v>2.2890530635242264E-2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1.534038983663071</v>
      </c>
      <c r="K500" s="1">
        <f t="shared" si="517"/>
        <v>1.4048782150043577</v>
      </c>
      <c r="L500" s="1">
        <f t="shared" ref="L500" si="518">L478</f>
        <v>1.3676156383411211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0.11560558451406801</v>
      </c>
      <c r="K501" s="1">
        <f t="shared" si="519"/>
        <v>4.2680173282839934E-2</v>
      </c>
      <c r="L501" s="1">
        <f t="shared" ref="L501" si="520">IFERROR(L356/L324,0)*L479</f>
        <v>1.077129449620014E-6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3.3217565054721389E-6</v>
      </c>
      <c r="K502" s="1">
        <f t="shared" si="521"/>
        <v>5.6081709466345948E-6</v>
      </c>
      <c r="L502" s="1">
        <f t="shared" ref="L502" si="522">IFERROR(L357/L325,0)*L480</f>
        <v>7.5561379990785257E-3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4.4934839218664403E-3</v>
      </c>
      <c r="K503" s="1">
        <f t="shared" si="523"/>
        <v>2.4064933506472846E-3</v>
      </c>
      <c r="L503" s="1">
        <f t="shared" ref="L503" si="524">SUM(L504:L505)</f>
        <v>7.3416416714338533E-4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4.4934839218664403E-3</v>
      </c>
      <c r="K504" s="6">
        <f>'[2]Electricity and CHPs_IN'!G$44-K363</f>
        <v>2.4064933506472846E-3</v>
      </c>
      <c r="L504" s="6">
        <f>'[2]Electricity and CHPs_IN'!H$44-L363</f>
        <v>7.3416416714338533E-4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4.4934839218664403E-3</v>
      </c>
      <c r="K509" s="1">
        <f t="shared" si="527"/>
        <v>2.4064933506472846E-3</v>
      </c>
      <c r="L509" s="1">
        <f t="shared" ref="L509" si="528">SUM(L510:L511)</f>
        <v>7.3416416714338533E-4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4.4934839218664403E-3</v>
      </c>
      <c r="K510" s="1">
        <f t="shared" si="529"/>
        <v>2.4064933506472846E-3</v>
      </c>
      <c r="L510" s="1">
        <f t="shared" ref="L510" si="530">L504</f>
        <v>7.3416416714338533E-4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4.3660919253152608</v>
      </c>
      <c r="K512" s="1">
        <f t="shared" si="533"/>
        <v>5.7399286815583501</v>
      </c>
      <c r="L512" s="1">
        <f t="shared" ref="L512" si="534">SUM(L513:L517)</f>
        <v>7.2339814616323403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4.3628944887581653</v>
      </c>
      <c r="K513" s="6">
        <f>'[2]Electricity and CHPs_IN'!G$42-K382</f>
        <v>5.7377357062651377</v>
      </c>
      <c r="L513" s="6">
        <f>'[2]Electricity and CHPs_IN'!H$42-L382</f>
        <v>7.2327853131953388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3.9582718354330794E-5</v>
      </c>
      <c r="L514" s="1">
        <f>'[2]Electricity and CHPs_IN'!H$43-L383</f>
        <v>2.594965766905049E-5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9.7484304452337401E-4</v>
      </c>
      <c r="K515" s="1">
        <f>'[2]Electricity and CHPs_IN'!G$50-K384</f>
        <v>7.4168896170052423E-4</v>
      </c>
      <c r="L515" s="1">
        <f>'[2]Electricity and CHPs_IN'!H$50-L384</f>
        <v>4.1396961338048132E-4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1.6402447458976977E-3</v>
      </c>
      <c r="K516" s="1">
        <f>'[2]Electricity and CHPs_IN'!G$53-K385</f>
        <v>9.8962806010245144E-4</v>
      </c>
      <c r="L516" s="1">
        <f>'[2]Electricity and CHPs_IN'!H$53-L385</f>
        <v>6.0470103217886463E-4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5.8234876667513007E-4</v>
      </c>
      <c r="K517" s="1">
        <f>'[2]Electricity and CHPs_IN'!G$56-K386</f>
        <v>4.2207555305505439E-4</v>
      </c>
      <c r="L517" s="1">
        <f>'[2]Electricity and CHPs_IN'!H$56-L386</f>
        <v>1.5152813377338511E-4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0.33041913883806778</v>
      </c>
      <c r="K522" s="13">
        <f t="shared" si="537"/>
        <v>0.33170584005147608</v>
      </c>
      <c r="L522" s="13" t="str">
        <f t="shared" ref="L522" si="538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0.80000000242361757</v>
      </c>
      <c r="K525" s="13">
        <f t="shared" si="539"/>
        <v>0.80000000396143844</v>
      </c>
      <c r="L525" s="13">
        <f t="shared" ref="L525" si="542">IFERROR(L69/L297,"-")</f>
        <v>0.80000000390942461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0.29845589164343106</v>
      </c>
      <c r="K526" s="13">
        <f t="shared" si="543"/>
        <v>0.31738932210491727</v>
      </c>
      <c r="L526" s="13">
        <f t="shared" ref="L526" si="544">IFERROR(L71/L299,"-")</f>
        <v>0.31716164726187673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0.10285656925064761</v>
      </c>
      <c r="K527" s="13">
        <f t="shared" si="545"/>
        <v>0.1068393766085336</v>
      </c>
      <c r="L527" s="13">
        <f t="shared" ref="L527" si="546">IFERROR(L72/(L300+L413),"-")</f>
        <v>0.10677212409564978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0.26261748978674293</v>
      </c>
      <c r="K528" s="13">
        <f t="shared" si="547"/>
        <v>0.26283036966030499</v>
      </c>
      <c r="L528" s="13">
        <f t="shared" ref="L528" si="548">IFERROR(L73/(L301+L465),"-")</f>
        <v>0.25911904700519472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0.62246246908784186</v>
      </c>
      <c r="L529" s="13">
        <f t="shared" ref="L529" si="550">IFERROR(L83/L311,"-")</f>
        <v>0.62776825822065396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0.3971966195303604</v>
      </c>
      <c r="K530" s="13">
        <f t="shared" si="551"/>
        <v>0.38720670017138065</v>
      </c>
      <c r="L530" s="13">
        <f t="shared" ref="L530" si="552">IFERROR(L84/L312,"-")</f>
        <v>0.42705613549755544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0.24697541264872067</v>
      </c>
      <c r="K532" s="13">
        <f t="shared" si="555"/>
        <v>0.24822187990379135</v>
      </c>
      <c r="L532" s="13">
        <f t="shared" ref="L532" si="556">IFERROR(L86/SUM(L314,L419),"-")</f>
        <v>0.250035716618696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0.39999999999999991</v>
      </c>
      <c r="L533" s="13">
        <f t="shared" ref="L533" si="558">IFERROR(L87/SUM(L315,L420),"-")</f>
        <v>0.39999999999999952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0.35998645686284897</v>
      </c>
      <c r="K534" s="13">
        <f t="shared" si="559"/>
        <v>0.35656733617538311</v>
      </c>
      <c r="L534" s="13">
        <f t="shared" ref="L534" si="560">IFERROR(L88/SUM(L316,L471),"-'")</f>
        <v>0.35593073124601482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0.2691952047890494</v>
      </c>
      <c r="K537" s="13">
        <f t="shared" si="566"/>
        <v>0.25066864181187831</v>
      </c>
      <c r="L537" s="13">
        <f t="shared" ref="L537" si="567">IFERROR(L91/SUM(L319,L474),"-")</f>
        <v>0.22246093615881218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0.43000000000000022</v>
      </c>
      <c r="K538" s="13">
        <f t="shared" si="568"/>
        <v>0.4400000000000005</v>
      </c>
      <c r="L538" s="13">
        <f t="shared" ref="L538" si="569">IFERROR(L92/SUM(L320,L475),"-")</f>
        <v>0.45000000000000007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0.30156923333059443</v>
      </c>
      <c r="K539" s="13">
        <f t="shared" si="570"/>
        <v>0.30314327785056444</v>
      </c>
      <c r="L539" s="13">
        <f t="shared" ref="L539" si="571">IFERROR(L93/SUM(L321,L476),"-")</f>
        <v>0.30757199929907597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0.43000000000000005</v>
      </c>
      <c r="K540" s="13">
        <f t="shared" si="572"/>
        <v>0.44</v>
      </c>
      <c r="L540" s="13">
        <f t="shared" ref="L540" si="573">IFERROR(L94/SUM(L322,L477),"-")</f>
        <v>0.44999999999999979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0.36982733469301116</v>
      </c>
      <c r="K541" s="13">
        <f t="shared" si="574"/>
        <v>0.37496288544162515</v>
      </c>
      <c r="L541" s="13">
        <f t="shared" ref="L541" si="575">IFERROR(L95/SUM(L323,L478),"-")</f>
        <v>0.38517927575503846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0.35998021490261439</v>
      </c>
      <c r="K542" s="13">
        <f t="shared" si="576"/>
        <v>0.35967598264532452</v>
      </c>
      <c r="L542" s="13">
        <f t="shared" ref="L542" si="577">IFERROR(L96/SUM(L324,L479),"-")</f>
        <v>0.215223092760504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0.60435044514349945</v>
      </c>
      <c r="K543" s="13">
        <f t="shared" si="578"/>
        <v>0.60991043324040806</v>
      </c>
      <c r="L543" s="13">
        <f t="shared" ref="L543" si="579">IFERROR(L97/SUM(L325,L480),"-")</f>
        <v>0.6199999674848683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0.35745695376016567</v>
      </c>
      <c r="K544" s="13">
        <f t="shared" si="580"/>
        <v>0.35745695376016612</v>
      </c>
      <c r="L544" s="13">
        <f t="shared" ref="L544" si="581">IFERROR(L131/L359,"-")</f>
        <v>0.35745695376016623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3.6948400404878068E-2</v>
      </c>
      <c r="K546" s="13">
        <f t="shared" si="584"/>
        <v>3.7149302843527944E-2</v>
      </c>
      <c r="L546" s="13">
        <f t="shared" ref="L546" si="585">IFERROR(L133/SUM(L361,L428),"-")</f>
        <v>3.5237988888472911E-2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6.197265056735532E-2</v>
      </c>
      <c r="K548" s="13">
        <f t="shared" si="588"/>
        <v>6.1972650567355375E-2</v>
      </c>
      <c r="L548" s="13">
        <f t="shared" ref="L548" si="589">IFERROR(L135/SUM(L363,L504),"-")</f>
        <v>6.1972650567355313E-2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0.29065488341721074</v>
      </c>
      <c r="K550" s="13">
        <f t="shared" si="592"/>
        <v>0.30617409476187391</v>
      </c>
      <c r="L550" s="13">
        <f t="shared" ref="L550" si="593">IFERROR(L152/SUM(L380,L437),"-")</f>
        <v>0.30566329848395463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0.34579848003732117</v>
      </c>
      <c r="K552" s="13">
        <f t="shared" si="596"/>
        <v>0.35306366154246271</v>
      </c>
      <c r="L552" s="13">
        <f t="shared" ref="L552" si="597">IFERROR(L154/SUM(L382,L513),"-")</f>
        <v>0.36767723243797917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0.20697183881327597</v>
      </c>
      <c r="K554" s="13">
        <f t="shared" si="600"/>
        <v>0.21355838862371995</v>
      </c>
      <c r="L554" s="13">
        <f t="shared" ref="L554" si="601">IFERROR(L156/SUM(L384,L515),"-")</f>
        <v>0.2164073983995787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0.24201715244229213</v>
      </c>
      <c r="K555" s="13">
        <f t="shared" si="602"/>
        <v>0.23799714591435076</v>
      </c>
      <c r="L555" s="13">
        <f t="shared" ref="L555" si="603">IFERROR(L157/SUM(L385,L516),"-")</f>
        <v>0.24761361742963195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0.29897435158003355</v>
      </c>
      <c r="K556" s="13">
        <f t="shared" si="604"/>
        <v>0.30428372849013141</v>
      </c>
      <c r="L556" s="13">
        <f t="shared" ref="L556" si="605">IFERROR(L158/SUM(L386,L517),"-")</f>
        <v>0.28753507961058289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0.15000000000000008</v>
      </c>
      <c r="L563" s="13">
        <f t="shared" ref="L563" si="607">IFERROR(L168/L396,"-")</f>
        <v>0.14999999999999997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0.69985433648890227</v>
      </c>
      <c r="K567" s="13">
        <f t="shared" si="614"/>
        <v>0.69999369697372715</v>
      </c>
      <c r="L567" s="13">
        <f t="shared" ref="L567" si="615">IFERROR(L174/L402,"-")</f>
        <v>0.69999825111690261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0.86703762868418688</v>
      </c>
      <c r="K568" s="13">
        <f t="shared" si="614"/>
        <v>0.86703795239153469</v>
      </c>
      <c r="L568" s="13">
        <f t="shared" ref="L568" si="616">IFERROR(L175/L403,"-")</f>
        <v>0.86703925644908264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0.8942682923532137</v>
      </c>
      <c r="K569" s="13">
        <f t="shared" si="614"/>
        <v>0.89426792787945941</v>
      </c>
      <c r="L569" s="13">
        <f t="shared" ref="L569" si="617">IFERROR(L176/L404,"-")</f>
        <v>0.89426961542689887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0.90426938467881024</v>
      </c>
      <c r="K570" s="13">
        <f t="shared" si="614"/>
        <v>0.90426948415253983</v>
      </c>
      <c r="L570" s="13">
        <f t="shared" ref="L570" si="618">IFERROR(L177/L405,"-")</f>
        <v>0.90426950524857874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0.90426848065067644</v>
      </c>
      <c r="K571" s="13">
        <f t="shared" si="614"/>
        <v>0.90426859598721843</v>
      </c>
      <c r="L571" s="13">
        <f t="shared" ref="L571" si="619">IFERROR(L178/L406,"-")</f>
        <v>0.9042690238976947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0.90426623753345536</v>
      </c>
      <c r="K572" s="13">
        <f t="shared" si="614"/>
        <v>0.90426655156891933</v>
      </c>
      <c r="L572" s="13">
        <f t="shared" ref="L572" si="620">IFERROR(L179/L407,"-")</f>
        <v>0.90426749471230483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0.90426905900004417</v>
      </c>
      <c r="K573" s="13">
        <f t="shared" si="614"/>
        <v>0.9042691106012043</v>
      </c>
      <c r="L573" s="13">
        <f t="shared" ref="L573" si="621">IFERROR(L180/L408,"-")</f>
        <v>0.90426932628211976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0.6418580420758867</v>
      </c>
      <c r="K575" s="4">
        <f t="shared" si="622"/>
        <v>0.6418577636119146</v>
      </c>
      <c r="L575" s="4">
        <f t="shared" ref="L575" si="623">IFERROR(L212/L442,"-")</f>
        <v>0.59439412963103477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 t="str">
        <f t="shared" si="624"/>
        <v>-</v>
      </c>
      <c r="L576" s="4" t="str">
        <f t="shared" ref="L576" si="625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0.85445501111132516</v>
      </c>
      <c r="K577" s="4">
        <f t="shared" si="626"/>
        <v>0.85445501111132516</v>
      </c>
      <c r="L577" s="4">
        <f t="shared" ref="L577" si="627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0.69999999999999973</v>
      </c>
      <c r="K578" s="4">
        <f t="shared" si="628"/>
        <v>0.7000000000000004</v>
      </c>
      <c r="L578" s="4">
        <f t="shared" ref="L578" si="629">IFERROR(L226/L456,"-")</f>
        <v>0.70000000000000018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0.49999999999999978</v>
      </c>
      <c r="K579">
        <f t="shared" si="630"/>
        <v>0.5</v>
      </c>
      <c r="L579">
        <f t="shared" ref="L579" si="631">IFERROR(L228/L458,"-")</f>
        <v>0.49999999999999989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0.85000000000000009</v>
      </c>
      <c r="L580">
        <f t="shared" ref="L580" si="633">IFERROR(L230/L460,"-")</f>
        <v>0.85000000000000075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2.999999999999996</v>
      </c>
      <c r="K581" s="4">
        <f t="shared" si="634"/>
        <v>2.9999999999999982</v>
      </c>
      <c r="L581" s="4">
        <f t="shared" ref="L581" si="635">IFERROR(L232/L462,"-")</f>
        <v>3.0000000000000009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2.7300454824132014E-5</v>
      </c>
      <c r="K582" s="3">
        <f>[2]Other_transformation!G$5</f>
        <v>2.2524889335636627E-5</v>
      </c>
      <c r="L582" s="3">
        <f>[2]Other_transformation!H$5</f>
        <v>1.4329354582461706E-5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2.7300454824132014E-5</v>
      </c>
      <c r="K583" s="1">
        <f t="shared" si="636"/>
        <v>2.2524889335636627E-5</v>
      </c>
      <c r="L583" s="1">
        <f t="shared" ref="L583" si="637">L582</f>
        <v>1.4329354582461706E-5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2.7300454824132014E-5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2.2524889335636627E-5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1.4329354582461706E-5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1.0647177381411473E-5</v>
      </c>
      <c r="K586" s="3">
        <f t="shared" si="638"/>
        <v>8.7847068408982795E-6</v>
      </c>
      <c r="L586" s="3">
        <f t="shared" si="638"/>
        <v>5.5884482871600588E-6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1.0647177381411473E-5</v>
      </c>
      <c r="K587" s="1">
        <f t="shared" si="639"/>
        <v>8.7847068408982795E-6</v>
      </c>
      <c r="L587" s="1">
        <f t="shared" ref="L587" si="640">SUM(L588:L589)</f>
        <v>5.5884482871600588E-6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1.0647177381411473E-5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8.7847068408982795E-6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5.5884482871600588E-6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7.9690027631641242E-5</v>
      </c>
      <c r="K590" s="3">
        <f t="shared" si="641"/>
        <v>6.575015197072329E-5</v>
      </c>
      <c r="L590" s="3">
        <f t="shared" ref="L590" si="642">L591+L594</f>
        <v>4.1827386026205682E-5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7.7792646021364065E-5</v>
      </c>
      <c r="K591" s="1">
        <f t="shared" si="643"/>
        <v>6.4184672161896544E-5</v>
      </c>
      <c r="L591" s="1">
        <f t="shared" ref="L591" si="644">SUM(L592:L593)</f>
        <v>4.0831495882724595E-5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7.7792646021364065E-5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6.4184672161896544E-5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4.0831495882724595E-5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1.8973816102771723E-6</v>
      </c>
      <c r="K594" s="1">
        <f t="shared" si="645"/>
        <v>1.5654798088267456E-6</v>
      </c>
      <c r="L594" s="1">
        <f t="shared" ref="L594" si="646">SUM(L595:L596)</f>
        <v>9.9589014348108845E-7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1.8973816102771723E-6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1.5654798088267456E-6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9.9589014348108845E-7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0.47619047619047666</v>
      </c>
      <c r="K598" s="4">
        <f t="shared" si="647"/>
        <v>0.47619047619047628</v>
      </c>
      <c r="L598" s="4">
        <f t="shared" ref="L598" si="648">IFERROR(SUM(L584,L588)/SUM(L592,L595),"-")</f>
        <v>0.47619047619047644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1.7376922372537989E-5</v>
      </c>
      <c r="K600" s="1">
        <f>[2]Other_transformation!G$12</f>
        <v>1.0150820931535171E-5</v>
      </c>
      <c r="L600" s="1">
        <f>[2]Other_transformation!H$12</f>
        <v>8.4393664359241811E-6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1.7376922372537989E-5</v>
      </c>
      <c r="K601" s="1">
        <f t="shared" si="650"/>
        <v>1.0150820931535171E-5</v>
      </c>
      <c r="L601" s="1">
        <f t="shared" ref="L601" si="651">SUM(L602:L603)</f>
        <v>8.4393664359241811E-6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1.7376922372537989E-5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1.0150820931535171E-5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8.4393664359241811E-6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6.4815920449566713E-5</v>
      </c>
      <c r="K604" s="3">
        <f t="shared" si="653"/>
        <v>3.7862562074626193E-5</v>
      </c>
      <c r="L604" s="3">
        <f t="shared" ref="L604" si="654">L605+L608</f>
        <v>3.1478836805997155E-5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3.6317767758604411E-5</v>
      </c>
      <c r="K605" s="1">
        <f t="shared" si="655"/>
        <v>2.1215215746908521E-5</v>
      </c>
      <c r="L605" s="1">
        <f t="shared" ref="L605" si="656">SUM(L606:L607)</f>
        <v>1.7638275851081512E-5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3.6317767758604411E-5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2.1215215746908521E-5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1.7638275851081512E-5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2.8498152690962298E-5</v>
      </c>
      <c r="K608" s="1">
        <f t="shared" si="657"/>
        <v>1.6647346327717676E-5</v>
      </c>
      <c r="L608" s="1">
        <f t="shared" ref="L608" si="658">SUM(L609:L610)</f>
        <v>1.3840560954915641E-5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2.8498152690962298E-5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1.6647346327717676E-5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1.3840560954915641E-5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0.26809651474530827</v>
      </c>
      <c r="K612">
        <f t="shared" si="659"/>
        <v>0.26809651474530827</v>
      </c>
      <c r="L612">
        <f t="shared" ref="L612" si="660">IFERROR(L602/SUM(L606,L609),"-")</f>
        <v>0.26809651474530866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10.59140571910102</v>
      </c>
      <c r="K614" s="3">
        <f t="shared" ref="K614:L614" si="666">K615+K616+K621</f>
        <v>10.493100847619687</v>
      </c>
      <c r="L614" s="3">
        <f t="shared" si="666"/>
        <v>14.426157626758476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4.3847646119516916</v>
      </c>
      <c r="K615" s="1">
        <f>[2]Other_transformation!G$19</f>
        <v>4.4471632838727215</v>
      </c>
      <c r="L615" s="1">
        <f>[2]Other_transformation!H$19</f>
        <v>6.5771936718799866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6.2065896735402051</v>
      </c>
      <c r="K616" s="1">
        <f>[2]Other_transformation!G$20</f>
        <v>6.0458841851190765</v>
      </c>
      <c r="L616" s="1">
        <f>[2]Other_transformation!H$20</f>
        <v>7.8489088332912864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6.2065896735402051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6.0458145677900257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7.8488312272608942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6.9617329051273948E-5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7.7606030392149967E-5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5.1433609125508436E-5</v>
      </c>
      <c r="K621" s="1">
        <f>[2]Other_transformation!G$21</f>
        <v>5.3378627888692797E-5</v>
      </c>
      <c r="L621" s="1">
        <f>[2]Other_transformation!H$21</f>
        <v>5.5121587204061772E-5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5.1433609125508436E-5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5.3378627888692797E-5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5.5121587204061772E-5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0.12413291786643885</v>
      </c>
      <c r="K624" s="3">
        <f t="shared" ref="K624:L624" si="671">K625+K626+K631</f>
        <v>0.12091757321117398</v>
      </c>
      <c r="L624" s="3">
        <f t="shared" si="671"/>
        <v>0.15697814959910136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0.12413179347080405</v>
      </c>
      <c r="K626" s="1">
        <f t="shared" si="672"/>
        <v>0.12091629135580061</v>
      </c>
      <c r="L626" s="1">
        <f t="shared" ref="L626" si="673">SUM(L627:L630)</f>
        <v>0.15697662454521791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0.12413179347080405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0.12091629135580061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0.15697662454521791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1.1243956347967364E-6</v>
      </c>
      <c r="K631" s="1">
        <f t="shared" si="674"/>
        <v>1.2818553733756663E-6</v>
      </c>
      <c r="L631" s="1">
        <f t="shared" ref="L631" si="675">SUM(L632:L633)</f>
        <v>1.5250538834662168E-6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1.1243956347967364E-6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1.2818553733756663E-6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1.5250538834662168E-6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6.1720330950610226E-6</v>
      </c>
      <c r="K634" s="3">
        <f t="shared" ref="K634:L634" si="680">K635+K636+K641</f>
        <v>6.4054353466431367E-6</v>
      </c>
      <c r="L634" s="3">
        <f t="shared" si="680"/>
        <v>6.3452933188541113E-6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6.1720330950610226E-6</v>
      </c>
      <c r="K641" s="1">
        <f t="shared" ref="K641:L641" si="690">SUM(K642:K643)</f>
        <v>6.4054353466431367E-6</v>
      </c>
      <c r="L641" s="1">
        <f t="shared" si="690"/>
        <v>6.3452933188541113E-6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6.1720330950610226E-6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6.4054353466431367E-6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6.3452933188541113E-6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23.212283841372699</v>
      </c>
      <c r="K644" s="3">
        <f t="shared" ref="K644:L644" si="695">K645+K646+K651</f>
        <v>23.114404811768075</v>
      </c>
      <c r="L644" s="3">
        <f t="shared" si="695"/>
        <v>32.306463845950333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12.540426790181819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12.718886991875964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18.810773901576727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10.671787615818557</v>
      </c>
      <c r="K646" s="1">
        <f t="shared" ref="K646:L646" si="700">SUM(K647:K650)</f>
        <v>10.395445758744462</v>
      </c>
      <c r="L646" s="1">
        <f t="shared" si="700"/>
        <v>13.49561553023088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10.671787615818557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10.395346305417245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13.495504664473177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9.9453327216105677E-5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1.1086575770307142E-4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6.9435372319436486E-5</v>
      </c>
      <c r="K651" s="1">
        <f t="shared" ref="K651:L651" si="705">SUM(K652:K653)</f>
        <v>7.2061147649735279E-5</v>
      </c>
      <c r="L651" s="1">
        <f t="shared" si="705"/>
        <v>7.4414142725483392E-5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6.9435372319436486E-5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7.2061147649735279E-5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7.4414142725483392E-5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0.34965034965035019</v>
      </c>
      <c r="K655" s="4">
        <f t="shared" si="706"/>
        <v>0.34965034965035019</v>
      </c>
      <c r="L655" s="4">
        <f t="shared" ref="L655" si="707">IFERROR(SUM(L635,L625,L615)/L645,"-")</f>
        <v>0.3496503496503503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0.59322033898305093</v>
      </c>
      <c r="K656" s="4">
        <f t="shared" si="708"/>
        <v>0.59322033898305104</v>
      </c>
      <c r="L656" s="4">
        <f t="shared" ref="L656" si="709">IFERROR(SUM(L637,L627,L617)/L647,"-")</f>
        <v>0.59322033898305015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0.69999999999999973</v>
      </c>
      <c r="L658" s="4">
        <f t="shared" ref="L658" si="711">IFERROR(SUM(L639,L629,L619)/L649,"-")</f>
        <v>0.69999999999999973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0.84582304225545812</v>
      </c>
      <c r="K660" s="4">
        <f t="shared" si="713"/>
        <v>0.84741806924214214</v>
      </c>
      <c r="L660" s="4">
        <f t="shared" ref="L660" si="714">IFERROR(SUM(L642,L632,L622)/L652,"-")</f>
        <v>0.84650487258533291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5.9119245806223903E-3</v>
      </c>
      <c r="K662" s="3">
        <f t="shared" si="716"/>
        <v>0.17222814817643672</v>
      </c>
      <c r="L662" s="3">
        <f t="shared" ref="L662" si="717">SUM(L663,L667,L676)</f>
        <v>0.61746034712099407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5.9119245806223903E-3</v>
      </c>
      <c r="K663" s="1">
        <f>[2]Other_transformation!G$28</f>
        <v>0.17222814817643672</v>
      </c>
      <c r="L663" s="1">
        <f>[2]Other_transformation!H$28</f>
        <v>0.61726607824616919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5.8897663358694887E-3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0.17158599456470539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0.61670286945560959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2.2158244752901808E-5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1.7581326819703124E-4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1.8619078882093593E-4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4.6634034353431589E-4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3.7701800173860998E-4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1.9426887482492037E-4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1.9426887482492037E-4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1.9426887482492037E-4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1.9426887482492037E-4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7.8563781802290893E-3</v>
      </c>
      <c r="K679" s="3">
        <f t="shared" si="734"/>
        <v>0.22216416252260149</v>
      </c>
      <c r="L679" s="3">
        <f t="shared" ref="L679" si="735">SUM(L680,L684,L686,L695)</f>
        <v>0.75297825783678296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7.8563781802290893E-3</v>
      </c>
      <c r="K680" s="1">
        <f t="shared" si="736"/>
        <v>0.22209447948276304</v>
      </c>
      <c r="L680" s="1">
        <f t="shared" ref="L680" si="737">SUM(L681:L683)</f>
        <v>0.75268075000714185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7.8269320077999846E-3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0.22140128330929706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0.75207667006781675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2.944617242910541E-5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2.2685582993165311E-4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2.2706193758650716E-4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4.6634034353431589E-4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3.7701800173860998E-4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6.9683039838461052E-5</v>
      </c>
      <c r="L684" s="1">
        <f t="shared" si="744"/>
        <v>4.1890889082067795E-5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6.9683039838461052E-5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4.1890889082067795E-5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2.5561694055910604E-4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2.5561694055910604E-4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2.5561694055910604E-4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2.5561694055910604E-4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0.75250000000000006</v>
      </c>
      <c r="K699" s="4">
        <f t="shared" si="761"/>
        <v>0.77500000000000069</v>
      </c>
      <c r="L699" s="4">
        <f t="shared" ref="L699" si="762">IFERROR(L664/L681,"-")</f>
        <v>0.81999999999999984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0.7524999999999995</v>
      </c>
      <c r="K700" s="4">
        <f t="shared" si="764"/>
        <v>0.77500000000000036</v>
      </c>
      <c r="L700" s="4">
        <f t="shared" ref="L700" si="765">IFERROR(L665/L682,"-")</f>
        <v>0.82000000000000028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0.86999999999999988</v>
      </c>
      <c r="L701" s="4">
        <f t="shared" ref="L701" si="767">IFERROR(L666/SUM(L683,L685),"-")</f>
        <v>0.9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0.75999999999999912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3.1864813829568086</v>
      </c>
      <c r="K706" s="1">
        <f>[2]Other_transformation!G$39</f>
        <v>3.1728679974329252</v>
      </c>
      <c r="L706" s="1">
        <f>[2]Other_transformation!H$39</f>
        <v>3.1730848620818839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3.4914583543816002</v>
      </c>
      <c r="K707" s="1">
        <f>[2]Other_transformation!G$38</f>
        <v>3.4765420366924396</v>
      </c>
      <c r="L707" s="1">
        <f>[2]Other_transformation!H$38</f>
        <v>3.4767796573778886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0.91265054871925899</v>
      </c>
      <c r="K708" s="14">
        <f t="shared" si="774"/>
        <v>0.91265054871925899</v>
      </c>
      <c r="L708" s="14">
        <f t="shared" ref="L708" si="775">L706/L707</f>
        <v>0.91265054871925799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3.6166972495582903</v>
      </c>
      <c r="K709" s="17" cm="1">
        <f t="array" ref="K709">SUMPRODUCT(("CT_CWODPLT"=[2]OUT_SyntheticFuels!$C$4:$C$1000)*1,("Var_Fout"=[2]OUT_SyntheticFuels!$B$4:$B$1000)*1,[2]OUT_SyntheticFuels!J$4:J$1000)</f>
        <v>4.0174970018702876</v>
      </c>
      <c r="L709" s="17" cm="1">
        <f t="array" ref="L709">SUMPRODUCT(("CT_CWODPLT"=[2]OUT_SyntheticFuels!$C$4:$C$1000)*1,("Var_Fout"=[2]OUT_SyntheticFuels!$B$4:$B$1000)*1,[2]OUT_SyntheticFuels!K$4:K$1000)</f>
        <v>4.700827700898067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3.6166972495582903</v>
      </c>
      <c r="K710" s="18">
        <f t="shared" si="776"/>
        <v>4.0174970018702876</v>
      </c>
      <c r="L710" s="18">
        <f t="shared" ref="L710" si="777">L709</f>
        <v>4.700827700898067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4.3055919637598707</v>
      </c>
      <c r="K711" s="17" cm="1">
        <f t="array" ref="K711">SUMPRODUCT(("CT_CWODPLT"=[2]OUT_SyntheticFuels!$C$4:$C$1000)*1,("Var_Fin"=[2]OUT_SyntheticFuels!$B$4:$B$1000)*1,[2]OUT_SyntheticFuels!J$4:J$1000)</f>
        <v>4.782734526036057</v>
      </c>
      <c r="L711" s="17" cm="1">
        <f t="array" ref="L711">SUMPRODUCT(("CT_CWODPLT"=[2]OUT_SyntheticFuels!$C$4:$C$1000)*1,("Var_Fin"=[2]OUT_SyntheticFuels!$B$4:$B$1000)*1,[2]OUT_SyntheticFuels!K$4:K$1000)</f>
        <v>5.596223453450083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4.3055919637598707</v>
      </c>
      <c r="K712" s="18">
        <f t="shared" si="778"/>
        <v>4.782734526036057</v>
      </c>
      <c r="L712" s="18">
        <f t="shared" ref="L712" si="779">L711</f>
        <v>5.596223453450083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0.83999999999999975</v>
      </c>
      <c r="K713" s="14">
        <f t="shared" si="780"/>
        <v>0.84</v>
      </c>
      <c r="L713" s="14">
        <f t="shared" ref="L713" si="781">IFERROR(L709/L711,"-")</f>
        <v>0.83999999999999952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150.28840931702612</v>
      </c>
      <c r="K763" s="17">
        <f t="shared" si="874"/>
        <v>144.45928333035974</v>
      </c>
      <c r="L763" s="17">
        <f t="shared" ref="L763" si="875">L764+L768+L778+L789+L791+L803+L805+L807+L811+L813+L815</f>
        <v>143.03085807593035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69.358485220505798</v>
      </c>
      <c r="K764" s="18">
        <f>[2]Industry!G$11</f>
        <v>68.665993793865709</v>
      </c>
      <c r="L764" s="18">
        <f>[2]Industry!H$11</f>
        <v>71.48343907337231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13.186086117540739</v>
      </c>
      <c r="K765" s="1">
        <f>K764-K766-K767</f>
        <v>13.168693362858512</v>
      </c>
      <c r="L765" s="1">
        <f>L764-L766-L767</f>
        <v>13.134045729600039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1.9700331958695925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2.115416029739873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3.7942175366895441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54.202365907095469</v>
      </c>
      <c r="K767" s="1">
        <f>[2]Industry!G$11-[2]Industry!G$33</f>
        <v>53.381884401267321</v>
      </c>
      <c r="L767" s="1">
        <f>[2]Industry!H$11-[2]Industry!H$33</f>
        <v>54.555175807082726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5.0897018037822228</v>
      </c>
      <c r="K768" s="1">
        <f t="shared" si="878"/>
        <v>3.3016622009710934</v>
      </c>
      <c r="L768" s="1">
        <f t="shared" ref="L768" si="879">SUM(L771,L776)</f>
        <v>0.80453470547476336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5.089469496369027</v>
      </c>
      <c r="K769" s="1">
        <f t="shared" si="880"/>
        <v>3.3015085626092011</v>
      </c>
      <c r="L769" s="1">
        <f t="shared" ref="L769" si="881">SUM(L773,L777)</f>
        <v>0.80453470547476336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2.3230741319582002E-4</v>
      </c>
      <c r="K770" s="1">
        <f t="shared" si="882"/>
        <v>1.5363836189267077E-4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3.9014345014414604</v>
      </c>
      <c r="K771" s="1">
        <f t="shared" si="884"/>
        <v>1.981187618120493</v>
      </c>
      <c r="L771" s="1">
        <f t="shared" ref="L771" si="885">SUM(L772,L774)</f>
        <v>2.495326608615182E-5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3.9012021940282646</v>
      </c>
      <c r="K772" s="1">
        <f>[2]Industry!G$34</f>
        <v>1.9810339797586003</v>
      </c>
      <c r="L772" s="1">
        <f>[2]Industry!H$34</f>
        <v>2.495326608615182E-5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3.9012021940282646</v>
      </c>
      <c r="K773" s="1">
        <f t="shared" si="886"/>
        <v>1.9810339797586003</v>
      </c>
      <c r="L773" s="1">
        <f t="shared" ref="L773" si="887">L772</f>
        <v>2.495326608615182E-5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2.3230741319582002E-4</v>
      </c>
      <c r="K774" s="1">
        <f>[2]Industry!G$35</f>
        <v>1.5363836189267077E-4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2.3230741319582002E-4</v>
      </c>
      <c r="K775" s="1">
        <f t="shared" si="888"/>
        <v>1.5363836189267077E-4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1.1882673023407628</v>
      </c>
      <c r="K776" s="1">
        <f>[2]Industry!G$36</f>
        <v>1.3204745828506006</v>
      </c>
      <c r="L776" s="1">
        <f>[2]Industry!H$36</f>
        <v>0.80450975220867715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1.1882673023407628</v>
      </c>
      <c r="K777" s="1">
        <f t="shared" si="890"/>
        <v>1.3204745828506006</v>
      </c>
      <c r="L777" s="1">
        <f t="shared" ref="L777" si="891">L776</f>
        <v>0.80450975220867715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34.671567191916054</v>
      </c>
      <c r="K778" s="1">
        <f>SUM([2]Industry!G$37:G$39)</f>
        <v>31.283555719276265</v>
      </c>
      <c r="L778" s="1">
        <f>SUM([2]Industry!H$37:H$39)</f>
        <v>21.824401749192027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28.222354244988708</v>
      </c>
      <c r="K779" s="1">
        <f>SUM([2]Industry!G$37:G$38)-K780</f>
        <v>24.832063619371791</v>
      </c>
      <c r="L779" s="1">
        <f>SUM([2]Industry!H$37:H$38)-L780</f>
        <v>11.05905294406133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6.4492129469273465</v>
      </c>
      <c r="K781" s="1">
        <f t="shared" si="896"/>
        <v>6.451492099904474</v>
      </c>
      <c r="L781" s="1">
        <f t="shared" ref="L781" si="897">L778-L779</f>
        <v>10.765348805130698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25.466739338954767</v>
      </c>
      <c r="K782" s="1">
        <f>[2]Industry!G$37</f>
        <v>21.870555862103753</v>
      </c>
      <c r="L782" s="1">
        <f>[2]Industry!H$37</f>
        <v>8.0889420796131493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25.466739338954767</v>
      </c>
      <c r="K783" s="1">
        <f>[2]Industry!G$37*K779/SUM(K779:K780)</f>
        <v>21.870555862103753</v>
      </c>
      <c r="L783" s="1">
        <f>[2]Industry!H$37*L779/SUM(L779:L780)</f>
        <v>8.0889420796131493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9.2048278529612908</v>
      </c>
      <c r="K785" s="1">
        <f t="shared" si="904"/>
        <v>9.4129998571725118</v>
      </c>
      <c r="L785" s="1">
        <f t="shared" ref="L785" si="905">SUM(L786:L788)</f>
        <v>13.73545966957888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2.7556149060339417</v>
      </c>
      <c r="K786" s="1">
        <f>[2]Industry!G$38*K779/SUM(K779:K780)</f>
        <v>2.9615077572680391</v>
      </c>
      <c r="L786" s="1">
        <f>[2]Industry!H$38*L779/SUM(L779:L780)</f>
        <v>2.9701108644481806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6.44921294692735</v>
      </c>
      <c r="K788" s="1">
        <f>[2]Industry!G$39</f>
        <v>6.4514920999044723</v>
      </c>
      <c r="L788" s="1">
        <f>[2]Industry!H$39</f>
        <v>10.765348805130699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2.2845205462013453E-4</v>
      </c>
      <c r="K789" s="1">
        <f>[2]Industry!G$18</f>
        <v>1.4266248947347238E-4</v>
      </c>
      <c r="L789" s="1">
        <f>[2]Industry!H$18</f>
        <v>7.1741505442817378E-5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2.2845205462013453E-4</v>
      </c>
      <c r="K790" s="1">
        <f t="shared" si="908"/>
        <v>1.4266248947347238E-4</v>
      </c>
      <c r="L790" s="1">
        <f t="shared" ref="L790" si="909">L789</f>
        <v>7.1741505442817378E-5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14.833478190940847</v>
      </c>
      <c r="K791" s="1">
        <f>[2]Industry!G$19</f>
        <v>14.597451265129152</v>
      </c>
      <c r="L791" s="1">
        <f>[2]Industry!H$19</f>
        <v>17.527818357229194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7.2130400080192096</v>
      </c>
      <c r="K792" s="1">
        <f t="shared" si="912"/>
        <v>6.528955184893479</v>
      </c>
      <c r="L792" s="1">
        <f t="shared" ref="L792" si="913">SUM(L793:L801)</f>
        <v>8.633513984921759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0.84817309168917687</v>
      </c>
      <c r="K793" s="1">
        <f t="shared" si="916"/>
        <v>2.900594740519994E-2</v>
      </c>
      <c r="L793" s="1">
        <f t="shared" ref="L793" si="917">L235</f>
        <v>0.30781524753108752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1.6626678159548445</v>
      </c>
      <c r="K794" s="1">
        <f t="shared" si="918"/>
        <v>0.18771534752353661</v>
      </c>
      <c r="L794" s="1">
        <f t="shared" ref="L794" si="919">L241</f>
        <v>4.0560795050316206E-2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1.5166312073848325E-4</v>
      </c>
      <c r="K796" s="1">
        <f t="shared" si="922"/>
        <v>2.2690153270547292E-4</v>
      </c>
      <c r="L796" s="1">
        <f t="shared" ref="L796" si="923">L243</f>
        <v>1.0081771827212394E-4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1.9218639914408743E-3</v>
      </c>
      <c r="K797" s="1">
        <f t="shared" si="924"/>
        <v>9.0452032553649578E-4</v>
      </c>
      <c r="L797" s="1">
        <f t="shared" ref="L797" si="925">L274</f>
        <v>1.9983890393126275E-4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4.7001255732630094</v>
      </c>
      <c r="K799" s="1">
        <f t="shared" si="928"/>
        <v>6.3111024681065002</v>
      </c>
      <c r="L799" s="1">
        <f t="shared" ref="L799" si="929">L283</f>
        <v>8.2848372857181527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7.6289368308712273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8.0823640464132591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8.9203092303424452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10.296684270137655</v>
      </c>
      <c r="K803" s="1">
        <f t="shared" si="934"/>
        <v>9.733711514458701</v>
      </c>
      <c r="L803" s="1">
        <f t="shared" si="934"/>
        <v>9.8395930043306574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10.296684270137655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9.733711514458701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9.8395930043306574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0.73225784740479061</v>
      </c>
      <c r="K805" s="1">
        <f t="shared" si="936"/>
        <v>0.73021312850831122</v>
      </c>
      <c r="L805" s="1">
        <f t="shared" si="936"/>
        <v>0.72615766512819235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0.73225784740479061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0.73021312850831122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0.72615766512819235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10.789532086120555</v>
      </c>
      <c r="K807" s="1">
        <f>[2]Industry!G$21</f>
        <v>10.737416515341469</v>
      </c>
      <c r="L807" s="1">
        <f>[2]Industry!H$21</f>
        <v>10.630376665778392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10.789532086120555</v>
      </c>
      <c r="K808" s="1">
        <f t="shared" si="938"/>
        <v>10.737416515341469</v>
      </c>
      <c r="L808" s="1">
        <f t="shared" ref="L808" si="939">L807</f>
        <v>10.630376665778392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10.789532086120555</v>
      </c>
      <c r="K810" s="1">
        <f t="shared" si="940"/>
        <v>10.737416515341469</v>
      </c>
      <c r="L810" s="1">
        <f t="shared" ref="L810" si="941">L808</f>
        <v>10.630376665778392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3.3130037131024928E-2</v>
      </c>
      <c r="K811" s="1">
        <f>[2]Industry!G$22</f>
        <v>8.5421435357677572E-2</v>
      </c>
      <c r="L811" s="1">
        <f>[2]Industry!H$22</f>
        <v>8.5466569441122756E-2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3.3130037131024928E-2</v>
      </c>
      <c r="K812" s="1">
        <f t="shared" si="944"/>
        <v>8.5421435357677572E-2</v>
      </c>
      <c r="L812" s="1">
        <f t="shared" ref="L812" si="945">L811</f>
        <v>8.5466569441122756E-2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9.9026720218086499E-3</v>
      </c>
      <c r="K813" s="1">
        <f>[2]Industry!G$23</f>
        <v>0.30674151753573209</v>
      </c>
      <c r="L813" s="1">
        <f>[2]Industry!H$23</f>
        <v>0.7418399197347918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9.9026720218086499E-3</v>
      </c>
      <c r="K814" s="1">
        <f t="shared" si="948"/>
        <v>0.30674151753573209</v>
      </c>
      <c r="L814" s="1">
        <f t="shared" ref="L814" si="949">L813</f>
        <v>0.7418399197347918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4.4734415450107443</v>
      </c>
      <c r="K815" s="1">
        <f>[2]Industry!G$24</f>
        <v>5.0169735774261399</v>
      </c>
      <c r="L815" s="1">
        <f>[2]Industry!H$24</f>
        <v>9.3671586247434711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4.4624401889113825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4.9216277932972226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9.2933272999960614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1.1001356099361814E-2</v>
      </c>
      <c r="K817" s="1">
        <f t="shared" si="954"/>
        <v>9.5345784128917366E-2</v>
      </c>
      <c r="L817" s="1">
        <f t="shared" ref="L817" si="955">L815-L816</f>
        <v>7.383132474740961E-2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77.460077679821651</v>
      </c>
      <c r="K818" s="17">
        <f>[2]Industry!G$71</f>
        <v>77.778103263845026</v>
      </c>
      <c r="L818" s="17">
        <f>[2]Industry!H$71</f>
        <v>78.384135716412459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71.789850625301185</v>
      </c>
      <c r="K819" s="18">
        <f t="shared" si="956"/>
        <v>71.573938127089164</v>
      </c>
      <c r="L819" s="18">
        <f t="shared" ref="L819" si="957">SUM(L820:L822)</f>
        <v>78.79774061090454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11.154999613558738</v>
      </c>
      <c r="K820" s="1">
        <f>[2]Industry!G$55</f>
        <v>11.154999808117861</v>
      </c>
      <c r="L820" s="1">
        <f>[2]Industry!H$55</f>
        <v>11.155000696444944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6.432473384780975</v>
      </c>
      <c r="K821" s="1">
        <f>[2]Industry!G$56</f>
        <v>7.0370438230370951</v>
      </c>
      <c r="L821" s="1">
        <f>[2]Industry!H$56</f>
        <v>13.087544836685606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54.202377626961471</v>
      </c>
      <c r="K822" s="1">
        <f>[2]Industry!G$3-([2]Industry!G$6-[2]Industry!G$70)</f>
        <v>53.381894495934205</v>
      </c>
      <c r="L822" s="1">
        <f>[2]Industry!H$3-([2]Industry!H$6-[2]Industry!H$70)</f>
        <v>54.555195077773988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4.0050417036711643</v>
      </c>
      <c r="K823" s="1">
        <f t="shared" si="959"/>
        <v>2.6084310957515995</v>
      </c>
      <c r="L823" s="1">
        <f t="shared" ref="L823" si="960">SUM(L824:L825)</f>
        <v>0.6406738615694958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4.0048795385775406</v>
      </c>
      <c r="K824" s="1">
        <f>[2]Industry!G$57</f>
        <v>2.6083227230920794</v>
      </c>
      <c r="L824" s="1">
        <f>[2]Industry!H$57</f>
        <v>0.6406738615694958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1.6216509362400696E-4</v>
      </c>
      <c r="K825" s="1">
        <f>[2]Industry!G$58</f>
        <v>1.0837265952004276E-4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27.470187999960515</v>
      </c>
      <c r="K826" s="1">
        <f t="shared" si="961"/>
        <v>24.974647896055746</v>
      </c>
      <c r="L826" s="1">
        <f t="shared" ref="L826" si="962">SUM(L827:L829)</f>
        <v>16.963801358396612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22.862325690479995</v>
      </c>
      <c r="K827" s="1">
        <f>[2]Industry!G$59</f>
        <v>20.196555982321755</v>
      </c>
      <c r="L827" s="1">
        <f>[2]Industry!H$59</f>
        <v>9.0698920943948291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2.2471904215176513E-2</v>
      </c>
      <c r="K828" s="1">
        <f>[2]Industry!G$60</f>
        <v>0.19108103070190602</v>
      </c>
      <c r="L828" s="1">
        <f>[2]Industry!H$60</f>
        <v>0.14285812430768291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4.5853904052653442</v>
      </c>
      <c r="K829" s="1">
        <f>[2]Industry!G$68</f>
        <v>4.587010883032085</v>
      </c>
      <c r="L829" s="1">
        <f>[2]Industry!H$68</f>
        <v>7.7510511396941011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1.5363400673204056E-4</v>
      </c>
      <c r="K830" s="1">
        <f t="shared" si="965"/>
        <v>9.6297180394593933E-5</v>
      </c>
      <c r="L830" s="1">
        <f t="shared" si="965"/>
        <v>4.8784223701115858E-5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1.5363400673204056E-4</v>
      </c>
      <c r="K831" s="1">
        <f>[2]Industry!G$61</f>
        <v>9.6297180394593933E-5</v>
      </c>
      <c r="L831" s="1">
        <f>[2]Industry!H$61</f>
        <v>4.8784223701115858E-5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13.933486948171419</v>
      </c>
      <c r="K832" s="1">
        <f t="shared" si="966"/>
        <v>13.7840925832712</v>
      </c>
      <c r="L832" s="1">
        <f t="shared" ref="L832" si="967">L833+L843</f>
        <v>16.651458717858695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6.7674204064558783</v>
      </c>
      <c r="K833" s="1">
        <f>[2]Industry!G$62</f>
        <v>6.1520998456273039</v>
      </c>
      <c r="L833" s="1">
        <f>[2]Industry!H$62</f>
        <v>8.1771649490333775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0.79577319445374428</v>
      </c>
      <c r="K834" s="1">
        <f t="shared" si="968"/>
        <v>2.7331706145983549E-2</v>
      </c>
      <c r="L834" s="1">
        <f t="shared" ref="L834" si="969">IFERROR(L793/L$792,0)*L$833</f>
        <v>0.29154479361303226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1.5599486616379066</v>
      </c>
      <c r="K835" s="1">
        <f t="shared" si="970"/>
        <v>0.1768803013372601</v>
      </c>
      <c r="L835" s="1">
        <f t="shared" ref="L835" si="971">IFERROR(L794/L$792,0)*L$833</f>
        <v>3.8416838400867889E-2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1.4229341540478253E-4</v>
      </c>
      <c r="K837" s="1">
        <f t="shared" si="970"/>
        <v>2.138046356268125E-4</v>
      </c>
      <c r="L837" s="1">
        <f t="shared" ref="L837" si="973">IFERROR(L796/L$792,0)*L$833</f>
        <v>9.5488709873654641E-5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1.8031317696352756E-3</v>
      </c>
      <c r="K838" s="1">
        <f t="shared" si="970"/>
        <v>8.5231085181520106E-4</v>
      </c>
      <c r="L838" s="1">
        <f t="shared" ref="L838" si="974">IFERROR(L797/L$792,0)*L$833</f>
        <v>1.8927584799583542E-4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4.4097531251791882</v>
      </c>
      <c r="K840" s="1">
        <f t="shared" si="970"/>
        <v>5.946821722656618</v>
      </c>
      <c r="L840" s="1">
        <f t="shared" ref="L840" si="976">IFERROR(L799/L$792,0)*L$833</f>
        <v>7.8469185524616094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7.1660665417155407</v>
      </c>
      <c r="K843" s="1">
        <f>[2]Industry!G$63</f>
        <v>7.6319927376438956</v>
      </c>
      <c r="L843" s="1">
        <f>[2]Industry!H$63</f>
        <v>8.4742937688253175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6.126527140731902</v>
      </c>
      <c r="K844" s="1">
        <f t="shared" si="979"/>
        <v>5.807781203627024</v>
      </c>
      <c r="L844" s="1">
        <f t="shared" si="979"/>
        <v>5.9037558025983978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6.126527140731902</v>
      </c>
      <c r="K845" s="1">
        <f>[2]Industry!G$64</f>
        <v>5.807781203627024</v>
      </c>
      <c r="L845" s="1">
        <f>[2]Industry!H$64</f>
        <v>5.9037558025983978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0.54461677400731312</v>
      </c>
      <c r="K846" s="1">
        <f t="shared" si="980"/>
        <v>0.54461729167911488</v>
      </c>
      <c r="L846" s="1">
        <f t="shared" si="980"/>
        <v>0.54461824884614463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0.54461677400731312</v>
      </c>
      <c r="K847" s="1">
        <f>[2]Industry!G$65</f>
        <v>0.54461729167911488</v>
      </c>
      <c r="L847" s="1">
        <f>[2]Industry!H$65</f>
        <v>0.54461824884614463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5.6968729414716544</v>
      </c>
      <c r="K848" s="1">
        <f t="shared" si="981"/>
        <v>5.669355920100303</v>
      </c>
      <c r="L848" s="1">
        <f t="shared" si="981"/>
        <v>5.7829249061834496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5.6968729414716544</v>
      </c>
      <c r="K849" s="1">
        <f>[2]Industry!G$66</f>
        <v>5.669355920100303</v>
      </c>
      <c r="L849" s="1">
        <f>[2]Industry!H$66</f>
        <v>5.7829249061834496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3.3130037131024928E-2</v>
      </c>
      <c r="K850" s="1">
        <f t="shared" si="982"/>
        <v>8.5421435357677572E-2</v>
      </c>
      <c r="L850" s="1">
        <f t="shared" si="982"/>
        <v>8.5466569441122756E-2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3.3130037131024928E-2</v>
      </c>
      <c r="K851" s="1">
        <f>[2]Industry!G$67</f>
        <v>8.5421435357677572E-2</v>
      </c>
      <c r="L851" s="1">
        <f>[2]Industry!H$67</f>
        <v>8.5466569441122756E-2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4.6189534112748235E-3</v>
      </c>
      <c r="K852" s="1">
        <f t="shared" si="983"/>
        <v>0.13905221536659293</v>
      </c>
      <c r="L852" s="1">
        <f t="shared" si="983"/>
        <v>0.49614489663986755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4.6189534112748235E-3</v>
      </c>
      <c r="K853" s="1">
        <f>[2]Industry!G$69</f>
        <v>0.13905221536659293</v>
      </c>
      <c r="L853" s="1">
        <f>[2]Industry!H$69</f>
        <v>0.49614489663986755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2.4910255872965674</v>
      </c>
      <c r="K854" s="1">
        <f t="shared" si="984"/>
        <v>7.8229179512841416</v>
      </c>
      <c r="L854" s="1">
        <f t="shared" ref="L854" si="985">SUM(L855:L856)</f>
        <v>9.477880190507566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0.43305703837761067</v>
      </c>
      <c r="K855" s="1">
        <f>[2]Industry!G$6-K856</f>
        <v>1.8503542569837164</v>
      </c>
      <c r="L855" s="1">
        <f>[2]Industry!H$6-L856</f>
        <v>2.4051831529831293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2.0579685489189568</v>
      </c>
      <c r="K856" s="1">
        <f>[2]Industry!G$70</f>
        <v>5.9725636943004252</v>
      </c>
      <c r="L856" s="1">
        <f>[2]Industry!H$70</f>
        <v>7.0726970375244367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0.84596744736255314</v>
      </c>
      <c r="K858" s="4">
        <f t="shared" si="986"/>
        <v>0.8470847866789768</v>
      </c>
      <c r="L858" s="4">
        <f t="shared" ref="L858" si="987">IFERROR(L820/L765,"-")</f>
        <v>0.84931946531182345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3.2651598959182091</v>
      </c>
      <c r="K859" s="4">
        <f t="shared" si="990"/>
        <v>3.3265531338071694</v>
      </c>
      <c r="L859" s="4">
        <f t="shared" ref="L859" si="991">IFERROR(L821/L766,"-")</f>
        <v>3.4493396095850879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1.0000002162242516</v>
      </c>
      <c r="K860" s="4">
        <f t="shared" si="992"/>
        <v>1.0000001891028576</v>
      </c>
      <c r="L860" s="4">
        <f t="shared" ref="L860" si="993">IFERROR(L822/L767,"-")</f>
        <v>1.0000003532330521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0.7868952827862975</v>
      </c>
      <c r="K861" s="4">
        <f t="shared" si="994"/>
        <v>0.79003966630051903</v>
      </c>
      <c r="L861" s="4">
        <f t="shared" ref="L861" si="995">IFERROR(L824/L769,"-")</f>
        <v>0.79632843332896153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0.69806249999999936</v>
      </c>
      <c r="K862" s="4">
        <f t="shared" si="994"/>
        <v>0.70537500000000075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0.81007861683047</v>
      </c>
      <c r="K863" s="4">
        <f t="shared" si="997"/>
        <v>0.81332571838959766</v>
      </c>
      <c r="L863" s="4">
        <f t="shared" ref="L863" si="998">IFERROR(L827/L779,"-")</f>
        <v>0.82013280343913419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0.71100000000000019</v>
      </c>
      <c r="K865" s="4">
        <f t="shared" si="997"/>
        <v>0.71100000000000063</v>
      </c>
      <c r="L865" s="4">
        <f t="shared" ref="L865" si="1000">IFERROR(L829/L781,"-")</f>
        <v>0.71999999999999986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0.67250000000000032</v>
      </c>
      <c r="K866" s="4">
        <f t="shared" si="1001"/>
        <v>0.67500000000000049</v>
      </c>
      <c r="L866" s="4">
        <f t="shared" ref="L866" si="1002">IFERROR(L831/L790,"-")</f>
        <v>0.6800000000000006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0.9382202786802919</v>
      </c>
      <c r="K867" s="4">
        <f t="shared" si="1003"/>
        <v>0.94227938029990888</v>
      </c>
      <c r="L867" s="4">
        <f t="shared" ref="L867" si="1004">IFERROR(L834/L793,"-")</f>
        <v>0.94714214435913524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0.93822027868029201</v>
      </c>
      <c r="K868" s="4">
        <f t="shared" si="1005"/>
        <v>0.94227938029990888</v>
      </c>
      <c r="L868" s="4">
        <f t="shared" ref="L868" si="1006">IFERROR(L835/L794,"-")</f>
        <v>0.94714214435913524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0.93822027868029201</v>
      </c>
      <c r="K870" s="4">
        <f t="shared" si="1005"/>
        <v>0.94227938029990876</v>
      </c>
      <c r="L870" s="4">
        <f t="shared" ref="L870" si="1008">IFERROR(L837/L796,"-")</f>
        <v>0.94714214435913524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0.93822027868029212</v>
      </c>
      <c r="K871" s="4">
        <f t="shared" si="1005"/>
        <v>0.94227938029990888</v>
      </c>
      <c r="L871" s="4">
        <f t="shared" ref="L871" si="1009">IFERROR(L838/L797,"-")</f>
        <v>0.94714214435913524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0.93822027868029201</v>
      </c>
      <c r="K873" s="4">
        <f t="shared" si="1005"/>
        <v>0.94227938029990876</v>
      </c>
      <c r="L873" s="4">
        <f t="shared" ref="L873" si="1011">IFERROR(L840/L799,"-")</f>
        <v>0.94714214435913535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0.93932702558466108</v>
      </c>
      <c r="K876" s="4">
        <f>IFERROR(K843/K802,"-")</f>
        <v>0.94427727999096667</v>
      </c>
      <c r="L876" s="4">
        <f>IFERROR(L843/L802,"-")</f>
        <v>0.9499999999999994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0.59499999999999975</v>
      </c>
      <c r="K877" s="4">
        <f t="shared" si="1014"/>
        <v>0.59666666666666657</v>
      </c>
      <c r="L877" s="4">
        <f t="shared" ref="L877" si="1015">IFERROR(L845/L804,"-")</f>
        <v>0.60000000000000031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0.74375000000000013</v>
      </c>
      <c r="K878" s="4">
        <f t="shared" si="1016"/>
        <v>0.74583333333333257</v>
      </c>
      <c r="L878" s="4">
        <f t="shared" ref="L878" si="1017">IFERROR(L847/L806,"-")</f>
        <v>0.75000000000000044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0.52800000000000014</v>
      </c>
      <c r="K879" s="4">
        <f t="shared" si="1018"/>
        <v>0.52800000000000069</v>
      </c>
      <c r="L879" s="4">
        <f t="shared" ref="L879" si="1019">IFERROR(L849/L808,"-")</f>
        <v>0.54400000000000037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0.4664350592549672</v>
      </c>
      <c r="K881" s="4">
        <f t="shared" si="1022"/>
        <v>0.45332049108870581</v>
      </c>
      <c r="L881" s="4">
        <f t="shared" ref="L881" si="1023">IFERROR(L853/L814,"-")</f>
        <v>0.66880317901635655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127.28032640453041</v>
      </c>
      <c r="K882" s="17">
        <f t="shared" si="1024"/>
        <v>124.97315602495641</v>
      </c>
      <c r="L882" s="17">
        <f t="shared" ref="L882" si="1025">L883+L887+L894+L905+L913+L915+L917+L919+L923</f>
        <v>118.24171114139519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64.036287871027511</v>
      </c>
      <c r="K883" s="1">
        <f>[2]Services!G$11</f>
        <v>65.412804178262149</v>
      </c>
      <c r="L883" s="1">
        <f>[2]Services!H$11</f>
        <v>65.865246853647307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0.58170151381364821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0.52404531474728278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0.37217129810092792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3.1657827721440861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3.6850384561607576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4.6926817031690424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60.288803585069779</v>
      </c>
      <c r="K886" s="1">
        <f>[2]Services!G$11-[2]Services!G$28</f>
        <v>61.203720407354112</v>
      </c>
      <c r="L886" s="1">
        <f>[2]Services!H$11-[2]Services!H$28</f>
        <v>60.80039385237734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15.055951187576499</v>
      </c>
      <c r="K887" s="1">
        <f t="shared" si="1028"/>
        <v>12.566222681069984</v>
      </c>
      <c r="L887" s="1">
        <f t="shared" si="1028"/>
        <v>5.777580855021113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15.055951187576499</v>
      </c>
      <c r="K888" s="1">
        <f t="shared" si="1029"/>
        <v>12.566222681069984</v>
      </c>
      <c r="L888" s="1">
        <f t="shared" ref="L888" si="1030">SUM(L891,L893)</f>
        <v>5.777580855021113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15.055869365647874</v>
      </c>
      <c r="K889" s="1">
        <f t="shared" si="1031"/>
        <v>12.566178403218922</v>
      </c>
      <c r="L889" s="1">
        <f t="shared" si="1031"/>
        <v>5.7775505868905404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15.055869365647874</v>
      </c>
      <c r="K890" s="1">
        <f>[2]Services!G$12</f>
        <v>12.566178403218922</v>
      </c>
      <c r="L890" s="1">
        <f>[2]Services!H$12</f>
        <v>5.7775505868905404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15.055869365647874</v>
      </c>
      <c r="K891" s="1">
        <f t="shared" si="1032"/>
        <v>12.566178403218922</v>
      </c>
      <c r="L891" s="1">
        <f t="shared" ref="L891" si="1033">L890</f>
        <v>5.7775505868905404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8.1821928624783543E-5</v>
      </c>
      <c r="K892">
        <f t="shared" si="1034"/>
        <v>4.4277851062655906E-5</v>
      </c>
      <c r="L892">
        <f t="shared" si="1034"/>
        <v>3.0268130572923783E-5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8.1821928624783543E-5</v>
      </c>
      <c r="K893">
        <f>[2]Services!G$13</f>
        <v>4.4277851062655906E-5</v>
      </c>
      <c r="L893">
        <f>[2]Services!H$13</f>
        <v>3.0268130572923783E-5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21.473022662215183</v>
      </c>
      <c r="K894" s="1">
        <f t="shared" si="1035"/>
        <v>19.209482386328716</v>
      </c>
      <c r="L894" s="1">
        <f t="shared" ref="L894" si="1036">SUM(L895:L897)</f>
        <v>15.991825807811837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19.034091025456807</v>
      </c>
      <c r="K895" s="1">
        <f>SUM([2]Services!G$14:G$15)</f>
        <v>16.251455300183817</v>
      </c>
      <c r="L895" s="1">
        <f>SUM([2]Services!H$14:H$15)</f>
        <v>11.880920618221074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2.4389316367583747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2.9580270861448992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4.1109051895907633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19.030569289021908</v>
      </c>
      <c r="K898" s="1">
        <f>[2]Services!G$14</f>
        <v>16.251439591302145</v>
      </c>
      <c r="L898" s="1">
        <f>[2]Services!H$14</f>
        <v>11.880911817155537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16.869054432234172</v>
      </c>
      <c r="K899" s="1">
        <f>[2]Services!G$14*IFERROR(K895/SUM(K895:K896),0)</f>
        <v>13.748915185223819</v>
      </c>
      <c r="L899" s="1">
        <f>[2]Services!H$14*IFERROR(L895/SUM(L895:L896),0)</f>
        <v>8.8267701179409013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2.1615148567877362</v>
      </c>
      <c r="K900" s="1">
        <f t="shared" si="1040"/>
        <v>2.5025244060783258</v>
      </c>
      <c r="L900" s="1">
        <f t="shared" ref="L900" si="1041">L898-L899</f>
        <v>3.054141699214636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3.5217364348990149E-3</v>
      </c>
      <c r="K901" s="1">
        <f>[2]Services!G$15+K904</f>
        <v>1.5708881673485718E-5</v>
      </c>
      <c r="L901" s="1">
        <f>[2]Services!H$15+L904</f>
        <v>8.8010655376612991E-6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3.1217333918940869E-3</v>
      </c>
      <c r="K902" s="1">
        <f>[2]Services!G$15*K895/SUM(K895:K896)</f>
        <v>1.3289904600147892E-5</v>
      </c>
      <c r="L902" s="1">
        <f>[2]Services!H$15*L895/SUM(L895:L896)</f>
        <v>6.5386380683083911E-6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4.0000304300492819E-4</v>
      </c>
      <c r="K903" s="1">
        <f>[2]Services!G$15*K896/SUM(K895:K896)</f>
        <v>2.4189770733378266E-6</v>
      </c>
      <c r="L903" s="1">
        <f>[2]Services!H$15*L896/SUM(L895:L896)</f>
        <v>2.262427469352908E-6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7.7688101863065047</v>
      </c>
      <c r="K905" s="1">
        <f>[2]Services!G$17</f>
        <v>8.1373188754132126</v>
      </c>
      <c r="L905" s="1">
        <f>[2]Services!H$17</f>
        <v>8.6522518570337716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7.7688101863065047</v>
      </c>
      <c r="K912" s="1">
        <f t="shared" si="1051"/>
        <v>8.1373188754132126</v>
      </c>
      <c r="L912" s="1">
        <f t="shared" ref="L912" si="1052">L905-L906</f>
        <v>8.6522518570337716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9.992576027348683</v>
      </c>
      <c r="K913" s="1">
        <f t="shared" si="1053"/>
        <v>8.9770879312926422</v>
      </c>
      <c r="L913" s="1">
        <f t="shared" si="1053"/>
        <v>7.5347188790345783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9.992576027348683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8.9770879312926422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7.5347188790345783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1.4663280182776082</v>
      </c>
      <c r="K915" s="1">
        <f t="shared" si="1054"/>
        <v>1.6635617790305597</v>
      </c>
      <c r="L915" s="1">
        <f t="shared" si="1054"/>
        <v>1.9807928213018251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1.4663280182776082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1.6635617790305597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1.9807928213018251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0.70752797428322634</v>
      </c>
      <c r="K917" s="1">
        <f t="shared" si="1055"/>
        <v>0.75971966732896534</v>
      </c>
      <c r="L917" s="1">
        <f t="shared" si="1055"/>
        <v>0.90140287134200126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0.70752797428322634</v>
      </c>
      <c r="K918" s="1">
        <f>[2]Services!G$19</f>
        <v>0.75971966732896534</v>
      </c>
      <c r="L918" s="1">
        <f>[2]Services!H$19</f>
        <v>0.90140287134200126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6.7798224774952036</v>
      </c>
      <c r="K923" s="1">
        <f t="shared" si="1059"/>
        <v>8.2469585262301681</v>
      </c>
      <c r="L923" s="1">
        <f t="shared" si="1059"/>
        <v>11.537891196202755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6.7798224774952036</v>
      </c>
      <c r="K924" s="1">
        <f>[2]Services!G$21-K925</f>
        <v>8.2469585262301681</v>
      </c>
      <c r="L924" s="1">
        <f>[2]Services!H$21-L925</f>
        <v>11.537891196202755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2.4510980886291551</v>
      </c>
      <c r="K925" s="1">
        <f>[2]Services!G$50-K896</f>
        <v>3.0766807893715744</v>
      </c>
      <c r="L925" s="1">
        <f>[2]Services!H$50-L896</f>
        <v>4.58852111785726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62.539261748222444</v>
      </c>
      <c r="K926" s="17">
        <f>[2]Services!G$59</f>
        <v>62.278785282148398</v>
      </c>
      <c r="L926" s="17">
        <f>[2]Services!H$59</f>
        <v>61.892304496346711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70.523125064629866</v>
      </c>
      <c r="K927" s="1">
        <f t="shared" si="1062"/>
        <v>73.399558685622083</v>
      </c>
      <c r="L927" s="1">
        <f t="shared" ref="L927" si="1063">SUM(L928:L930)</f>
        <v>77.226692523827325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0.28871622992080992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0.2638412958770488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0.19572577207819888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9.9456052496392893</v>
      </c>
      <c r="K929" s="1">
        <f>[2]Services!G$47</f>
        <v>11.931996982390924</v>
      </c>
      <c r="L929" s="1">
        <f>[2]Services!H$47</f>
        <v>16.230572899371801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60.288803585069772</v>
      </c>
      <c r="K930" s="1">
        <f>[2]Services!G$3-([2]Services!G$6-[2]Services!G$58)</f>
        <v>61.203720407354112</v>
      </c>
      <c r="L930" s="1">
        <f>[2]Services!H$3-([2]Services!H$6-[2]Services!H$58)</f>
        <v>60.800393852377326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12.305145423266293</v>
      </c>
      <c r="K931" s="1">
        <f t="shared" si="1066"/>
        <v>10.270304119961965</v>
      </c>
      <c r="L931" s="1">
        <f t="shared" si="1066"/>
        <v>4.7219847972393501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12.305145423266293</v>
      </c>
      <c r="K932" s="1">
        <f>[2]Services!G$48</f>
        <v>10.270304119961965</v>
      </c>
      <c r="L932" s="1">
        <f>[2]Services!H$48</f>
        <v>4.7219847972393501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19.25979899610924</v>
      </c>
      <c r="K933" s="1">
        <f t="shared" si="1067"/>
        <v>17.545503992529472</v>
      </c>
      <c r="L933" s="1">
        <f t="shared" ref="L933" si="1068">SUM(L934:L936)</f>
        <v>15.427492385282946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14.369769270721712</v>
      </c>
      <c r="K934" s="1">
        <f>[2]Services!G$49</f>
        <v>11.510796117012998</v>
      </c>
      <c r="L934" s="1">
        <f>[2]Services!H$49</f>
        <v>6.7280660778349217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4.8900297253875298</v>
      </c>
      <c r="K935" s="1">
        <f>[2]Services!G$50</f>
        <v>6.0347078755164736</v>
      </c>
      <c r="L935" s="1">
        <f>[2]Services!H$50</f>
        <v>8.6994263074480234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6.4224583087148321</v>
      </c>
      <c r="K937" s="1">
        <f t="shared" si="1073"/>
        <v>6.7271036321851589</v>
      </c>
      <c r="L937" s="1">
        <f t="shared" ref="L937" si="1074">L938+L944</f>
        <v>7.1527975965028308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6.4224583087148321</v>
      </c>
      <c r="K944" s="1">
        <f>[2]Services!G$52</f>
        <v>6.7271036321851589</v>
      </c>
      <c r="L944" s="1">
        <f>[2]Services!H$52</f>
        <v>7.1527975965028308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6.7763900164131883</v>
      </c>
      <c r="K945" s="1">
        <f t="shared" si="1082"/>
        <v>6.0877444282218054</v>
      </c>
      <c r="L945" s="1">
        <f t="shared" si="1082"/>
        <v>5.1247937276906947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6.7763900164131883</v>
      </c>
      <c r="K946" s="1">
        <f>[2]Services!G$53</f>
        <v>6.0877444282218054</v>
      </c>
      <c r="L946" s="1">
        <f>[2]Services!H$53</f>
        <v>5.1247937276906947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0.98440815774721102</v>
      </c>
      <c r="K947" s="1">
        <f t="shared" si="1083"/>
        <v>1.116819542272504</v>
      </c>
      <c r="L947" s="1">
        <f t="shared" si="1083"/>
        <v>1.3297901886830545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0.98440815774721102</v>
      </c>
      <c r="K948" s="1">
        <f>[2]Services!G$54</f>
        <v>1.116819542272504</v>
      </c>
      <c r="L948" s="1">
        <f>[2]Services!H$54</f>
        <v>1.3297901886830545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0.70752797428322634</v>
      </c>
      <c r="K949" s="1">
        <f t="shared" si="1084"/>
        <v>0.75971966732896534</v>
      </c>
      <c r="L949" s="1">
        <f t="shared" si="1084"/>
        <v>0.90140287134200126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0.70752797428322634</v>
      </c>
      <c r="K950" s="1">
        <f>[2]Services!G$55</f>
        <v>0.75971966732896534</v>
      </c>
      <c r="L950" s="1">
        <f>[2]Services!H$55</f>
        <v>0.90140287134200126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5.8492113921283639</v>
      </c>
      <c r="K953" s="1">
        <f>[2]Services!G$58</f>
        <v>7.5757516213805554</v>
      </c>
      <c r="L953" s="1">
        <f>[2]Services!H$58</f>
        <v>10.807744258155838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0.49633054593236287</v>
      </c>
      <c r="K955" s="4">
        <f t="shared" si="1088"/>
        <v>0.50347038405311273</v>
      </c>
      <c r="L955" s="4">
        <f t="shared" ref="L955" si="1089">IFERROR(L928/L884,"-")</f>
        <v>0.52590238171757309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3.1415943434752602</v>
      </c>
      <c r="K956" s="4">
        <f t="shared" si="1088"/>
        <v>3.2379572491143627</v>
      </c>
      <c r="L956" s="4">
        <f t="shared" ref="L956" si="1090">IFERROR(L929/L885,"-")</f>
        <v>3.4586988690093849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0.99999999999999989</v>
      </c>
      <c r="K957" s="4">
        <f t="shared" si="1088"/>
        <v>1</v>
      </c>
      <c r="L957" s="4">
        <f t="shared" ref="L957" si="1091">IFERROR(L930/L886,"-")</f>
        <v>0.99999999999999978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0.81729445519323629</v>
      </c>
      <c r="K958" s="4">
        <f t="shared" si="1092"/>
        <v>0.81729445519323496</v>
      </c>
      <c r="L958" s="4">
        <f t="shared" ref="L958" si="1093">IFERROR(L932/L888,"-")</f>
        <v>0.81729445519323585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0.75494906751801905</v>
      </c>
      <c r="K959" s="4">
        <f t="shared" si="1094"/>
        <v>0.7082932515516196</v>
      </c>
      <c r="L959" s="4">
        <f t="shared" ref="L959" si="1095">IFERROR(L934/L895,"-")</f>
        <v>0.56629164473302518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2.0049884349718599</v>
      </c>
      <c r="K960" s="4">
        <f t="shared" si="1094"/>
        <v>2.0401124464959897</v>
      </c>
      <c r="L960" s="4">
        <f t="shared" ref="L960" si="1096">IFERROR(L935/L896,"-")</f>
        <v>2.1161826668919219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0.82669780245567259</v>
      </c>
      <c r="K967" s="4">
        <f t="shared" si="1098"/>
        <v>0.82669780245567148</v>
      </c>
      <c r="L967" s="4">
        <f t="shared" ref="L967" si="1104">IFERROR(L944/L912,"-")</f>
        <v>0.82669780245567248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0.67814245274360541</v>
      </c>
      <c r="K968" s="4">
        <f t="shared" si="1105"/>
        <v>0.67814245274360474</v>
      </c>
      <c r="L968" s="4">
        <f t="shared" ref="L968" si="1106">IFERROR(L946/L913,"-")</f>
        <v>0.6801572573530883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0.67134239097710602</v>
      </c>
      <c r="K969" s="4">
        <f t="shared" si="1107"/>
        <v>0.67134239097710602</v>
      </c>
      <c r="L969" s="4">
        <f t="shared" ref="L969" si="1108">IFERROR(L948/L916,"-")</f>
        <v>0.67134239097710591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212.55976575859412</v>
      </c>
      <c r="K972" s="3">
        <f>[2]Residential!G$26</f>
        <v>209.78177377286966</v>
      </c>
      <c r="L972" s="3">
        <f>[2]Residential!H$26</f>
        <v>203.00847329125335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76.491387759722826</v>
      </c>
      <c r="K973" s="1">
        <f>[2]Residential!G$15</f>
        <v>78.050297522796185</v>
      </c>
      <c r="L973" s="1">
        <f>[2]Residential!H$15</f>
        <v>79.66945366276191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13.965125918199313</v>
      </c>
      <c r="K974" s="1">
        <f t="shared" si="1113"/>
        <v>14.668447992289442</v>
      </c>
      <c r="L974" s="1">
        <f t="shared" ref="L974" si="1114">SUM(L975:L976)</f>
        <v>15.684639971661479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5.7003173163507656E-2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5.1692123090823279E-2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5.2818556638974973E-2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13.908122745035804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14.616755869198618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15.631821415022504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8.635077985189664</v>
      </c>
      <c r="K977" s="1">
        <f t="shared" si="1118"/>
        <v>9.0830408585714721</v>
      </c>
      <c r="L977" s="1">
        <f t="shared" ref="L977" si="1119">SUM(L978:L979)</f>
        <v>9.6056425121529205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4.2796773218387054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4.11089408957102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3.5525091364727275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4.3554006633509594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4.972146769000453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6.0531333756801935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53.891183856333846</v>
      </c>
      <c r="K980" s="1">
        <f>[2]Residential!G$3-([2]Residential!G$10-[2]Residential!G$244)</f>
        <v>54.298808671935269</v>
      </c>
      <c r="L980" s="1">
        <f>[2]Residential!H$3-([2]Residential!H$10-[2]Residential!H$244)</f>
        <v>54.379171178947509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23.899184385747986</v>
      </c>
      <c r="K981" s="1">
        <f>SUM([2]Residential!G$16:G$17)</f>
        <v>18.55052469305113</v>
      </c>
      <c r="L981" s="1">
        <f>SUM([2]Residential!H$16:H$17)</f>
        <v>6.7216771461054678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23.899102486977323</v>
      </c>
      <c r="K982" s="1">
        <f>[2]Residential!G$16</f>
        <v>18.55048026463049</v>
      </c>
      <c r="L982" s="1">
        <f>[2]Residential!H$16</f>
        <v>6.7216468331059032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8.1898770664671125E-5</v>
      </c>
      <c r="K983" s="1">
        <f>[2]Residential!G$17</f>
        <v>4.4428420639568894E-5</v>
      </c>
      <c r="L983" s="1">
        <f>[2]Residential!H$17</f>
        <v>3.0312999564685597E-5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19.694591932673006</v>
      </c>
      <c r="K984" s="1">
        <f t="shared" si="1122"/>
        <v>15.063261361427877</v>
      </c>
      <c r="L984" s="1">
        <f t="shared" ref="L984" si="1123">SUM(L986,L988)</f>
        <v>4.9781639931091721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19.694591932673006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15.063261361427877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4.9781639931091721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19.694524442383717</v>
      </c>
      <c r="K986" s="1">
        <f t="shared" si="1124"/>
        <v>15.06322528498675</v>
      </c>
      <c r="L986" s="1">
        <f t="shared" si="1124"/>
        <v>4.9781415428962745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19.694524442383717</v>
      </c>
      <c r="K987" s="1">
        <f t="shared" si="1125"/>
        <v>15.06322528498675</v>
      </c>
      <c r="L987" s="1">
        <f t="shared" ref="L987" si="1126">L985*IFERROR(L982/L981,0)</f>
        <v>4.9781415428962745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6.7490289289651173E-5</v>
      </c>
      <c r="K988" s="1">
        <f t="shared" si="1127"/>
        <v>3.6076441126908776E-5</v>
      </c>
      <c r="L988" s="1">
        <f t="shared" si="1127"/>
        <v>2.2450212897595634E-5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6.7490289289651173E-5</v>
      </c>
      <c r="K989" s="1">
        <f t="shared" si="1128"/>
        <v>3.6076441126908776E-5</v>
      </c>
      <c r="L989" s="1">
        <f t="shared" ref="L989" si="1129">L985-L987</f>
        <v>2.2450212897595634E-5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4.2045924530749765</v>
      </c>
      <c r="K990" s="1">
        <f t="shared" si="1130"/>
        <v>3.487263331623256</v>
      </c>
      <c r="L990" s="1">
        <f t="shared" si="1130"/>
        <v>1.7435131529962955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4.2045924530749765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3.487263331623256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1.7435131529962955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4.2045780445936041</v>
      </c>
      <c r="K992" s="1">
        <f t="shared" si="1131"/>
        <v>3.4872549796437435</v>
      </c>
      <c r="L992" s="1">
        <f t="shared" ref="L992" si="1132">IFERROR(L982/L981,0)*L991</f>
        <v>1.743505290209628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1.44084813724632E-5</v>
      </c>
      <c r="K993" s="1">
        <f t="shared" si="1133"/>
        <v>8.3519795124331608E-6</v>
      </c>
      <c r="L993" s="1">
        <f t="shared" ref="L993" si="1134">L991-L992</f>
        <v>7.8627866675340385E-6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38.053152618196705</v>
      </c>
      <c r="K994" s="1">
        <f t="shared" si="1135"/>
        <v>33.119863564595931</v>
      </c>
      <c r="L994" s="1">
        <f t="shared" ref="L994" si="1136">SUM(L995:L996)</f>
        <v>24.540803623003338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38.048285988013696</v>
      </c>
      <c r="K995" s="1">
        <f>[2]Residential!G$18</f>
        <v>33.119842316128953</v>
      </c>
      <c r="L995" s="1">
        <f>[2]Residential!H$18</f>
        <v>24.540792522337306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4.8666301830079051E-3</v>
      </c>
      <c r="K996" s="1">
        <f>[2]Residential!G$19</f>
        <v>2.1248466980525257E-5</v>
      </c>
      <c r="L996" s="1">
        <f>[2]Residential!H$19</f>
        <v>1.1100666032391315E-5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30.065389538397085</v>
      </c>
      <c r="K997" s="1">
        <f t="shared" si="1139"/>
        <v>25.828322083072628</v>
      </c>
      <c r="L997" s="1">
        <f t="shared" ref="L997" si="1140">SUM(L998:L999)</f>
        <v>18.586662724949036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23.383644564580027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17.894001111333104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8.3813920623454106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6.6817449738170556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7.9343209717395222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10.205270662603626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30.061544465857118</v>
      </c>
      <c r="K1000" s="1">
        <f t="shared" si="1141"/>
        <v>25.828305512586219</v>
      </c>
      <c r="L1000" s="1">
        <f t="shared" ref="L1000" si="1142">SUM(L1001:L1002)</f>
        <v>18.586654317549723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23.380654022598698</v>
      </c>
      <c r="K1001" s="1">
        <f t="shared" si="1143"/>
        <v>17.893989631210577</v>
      </c>
      <c r="L1001" s="1">
        <f t="shared" ref="L1001" si="1144">L998-L1004</f>
        <v>8.3813882711478769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6.6808904432584182</v>
      </c>
      <c r="K1002" s="1">
        <f t="shared" si="1145"/>
        <v>7.9343158813756425</v>
      </c>
      <c r="L1002" s="1">
        <f t="shared" ref="L1002" si="1146">L999-L1005</f>
        <v>10.205266046401844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3.8450725399683623E-3</v>
      </c>
      <c r="K1003" s="1">
        <f t="shared" si="1147"/>
        <v>1.6570486405360758E-5</v>
      </c>
      <c r="L1003" s="1">
        <f t="shared" ref="L1003" si="1148">SUM(L1004:L1005)</f>
        <v>8.4073993148682918E-6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2.9905419813310262E-3</v>
      </c>
      <c r="K1004" s="1">
        <f t="shared" si="1149"/>
        <v>1.148012252592993E-5</v>
      </c>
      <c r="L1004" s="1">
        <f t="shared" ref="L1004" si="1150">L998*IFERROR(L996/L994,0)</f>
        <v>3.7911975337034885E-6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8.545305586373362E-4</v>
      </c>
      <c r="K1005" s="1">
        <f t="shared" si="1151"/>
        <v>5.0903638794308293E-6</v>
      </c>
      <c r="L1005" s="1">
        <f t="shared" ref="L1005" si="1152">L999*IFERROR(L$996/L$994,0)</f>
        <v>4.6162017811648033E-6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7.9877630797996222</v>
      </c>
      <c r="K1006" s="1">
        <f t="shared" si="1153"/>
        <v>7.2915414815233053</v>
      </c>
      <c r="L1006" s="1">
        <f t="shared" ref="L1006" si="1154">SUM(L1007:L1008)</f>
        <v>5.9541408980543036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6.4272365534030156</v>
      </c>
      <c r="K1007" s="1">
        <f t="shared" si="1155"/>
        <v>5.3655078142103552</v>
      </c>
      <c r="L1007" s="1">
        <f t="shared" ref="L1007" si="1156">L994-L998-L999-L1008</f>
        <v>3.3920976856636345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1.5605265263966068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1.9260336673129506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2.5620432123906691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7.9867415221565832</v>
      </c>
      <c r="K1009" s="1">
        <f t="shared" si="1157"/>
        <v>7.2915368035427308</v>
      </c>
      <c r="L1009" s="1">
        <f t="shared" ref="L1009" si="1158">SUM(L1010:L1011)</f>
        <v>5.9541382047875864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6.4264145720098327</v>
      </c>
      <c r="K1010" s="1">
        <f t="shared" si="1159"/>
        <v>5.3655043719010171</v>
      </c>
      <c r="L1010" s="1">
        <f t="shared" ref="L1010" si="1160">L1007-L1013</f>
        <v>3.3920961512989032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1.5603269501467507</v>
      </c>
      <c r="K1011" s="1">
        <f t="shared" si="1161"/>
        <v>1.9260324316417134</v>
      </c>
      <c r="L1011" s="1">
        <f t="shared" ref="L1011" si="1162">L1008-L1014</f>
        <v>2.5620420534886827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1.0215576430395424E-3</v>
      </c>
      <c r="K1012" s="1">
        <f t="shared" si="1163"/>
        <v>4.6779805751644983E-6</v>
      </c>
      <c r="L1012" s="1">
        <f t="shared" ref="L1012" si="1164">SUM(L1013:L1014)</f>
        <v>2.6932667175230238E-6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8.2198139318331951E-4</v>
      </c>
      <c r="K1013" s="1">
        <f t="shared" si="1165"/>
        <v>3.4423093380695789E-6</v>
      </c>
      <c r="L1013" s="1">
        <f t="shared" ref="L1013" si="1166">L1007*IFERROR(L$996/L$994,0)</f>
        <v>1.5343647313368332E-6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1.995762498562229E-4</v>
      </c>
      <c r="K1014" s="1">
        <f t="shared" si="1167"/>
        <v>1.2356712370949194E-6</v>
      </c>
      <c r="L1014" s="1">
        <f t="shared" ref="L1014" si="1168">L1008*IFERROR(L$996/L$994,0)</f>
        <v>1.1589019861861904E-6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2.272195479739837E-4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2.272195479739837E-4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2.272195479739837E-4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15.254430221645507</v>
      </c>
      <c r="K1020" s="1">
        <f t="shared" si="1175"/>
        <v>13.935392899872875</v>
      </c>
      <c r="L1020" s="1">
        <f t="shared" ref="L1020" si="1176">L1021+L1023</f>
        <v>11.151977026398862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12.241709873128062</v>
      </c>
      <c r="K1021" s="1">
        <f t="shared" si="1177"/>
        <v>10.936544633681367</v>
      </c>
      <c r="L1021" s="1">
        <f t="shared" si="1177"/>
        <v>8.3118348912085622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12.241709873128062</v>
      </c>
      <c r="K1022" s="1">
        <f>[2]Residential!G$22-K1024-K1025</f>
        <v>10.936544633681367</v>
      </c>
      <c r="L1022" s="1">
        <f>[2]Residential!H$22-L1024-L1025</f>
        <v>8.3118348912085622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3.0127203485174432</v>
      </c>
      <c r="K1023" s="1">
        <f t="shared" ref="K1023:L1023" si="1182">K1024</f>
        <v>2.9988482661915081</v>
      </c>
      <c r="L1023" s="1">
        <f t="shared" si="1182"/>
        <v>2.8401421351903005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3.0127203485174432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2.9988482661915081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2.8401421351903005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1.4181156442106544</v>
      </c>
      <c r="K1025" s="1">
        <f t="shared" si="1183"/>
        <v>1.6237236913544961</v>
      </c>
      <c r="L1025" s="1">
        <f t="shared" ref="L1025" si="1184">L1026+L1028</f>
        <v>1.9938794837006972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0.9650848331360119</v>
      </c>
      <c r="K1026" s="1">
        <f t="shared" si="1185"/>
        <v>1.0831294572792471</v>
      </c>
      <c r="L1026" s="1">
        <f t="shared" si="1185"/>
        <v>1.2915480200091729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0.9650848331360119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1.0831294572792471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1.2915480200091729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0.45303081107464244</v>
      </c>
      <c r="K1028" s="1">
        <f t="shared" si="1186"/>
        <v>0.54059423407524898</v>
      </c>
      <c r="L1028" s="1">
        <f t="shared" si="1186"/>
        <v>0.70233146369152433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0.45303081107464244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0.54059423407524898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0.70233146369152433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1.2508801592854599</v>
      </c>
      <c r="K1030" s="1">
        <f>[2]Residential!G$23</f>
        <v>1.3689187236803944</v>
      </c>
      <c r="L1030" s="1">
        <f>[2]Residential!H$23</f>
        <v>1.6117394009436607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3.9419772553033978E-2</v>
      </c>
      <c r="K1031" s="1">
        <f t="shared" si="1187"/>
        <v>4.1028253400096908E-2</v>
      </c>
      <c r="L1031" s="1">
        <f t="shared" si="1187"/>
        <v>4.3703529656767881E-2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3.9419772553033978E-2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4.1028253400096908E-2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4.3703529656767881E-2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1.2114603867324258</v>
      </c>
      <c r="K1033" s="1">
        <f t="shared" si="1188"/>
        <v>1.3278904702802974</v>
      </c>
      <c r="L1033" s="1">
        <f t="shared" ref="L1033" si="1189">L1030-L1031</f>
        <v>1.5680358712868929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1.2114603867324258</v>
      </c>
      <c r="K1034" s="1">
        <f t="shared" si="1190"/>
        <v>1.3278904702802974</v>
      </c>
      <c r="L1034" s="1">
        <f t="shared" ref="L1034" si="1191">L1033</f>
        <v>1.5680358712868929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10.220557321617569</v>
      </c>
      <c r="K1042" s="1">
        <f>[2]Residential!G$21</f>
        <v>10.626202709021946</v>
      </c>
      <c r="L1042" s="1">
        <f>[2]Residential!H$21</f>
        <v>11.389485282841974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2.5897260757281306</v>
      </c>
      <c r="K1043" s="1">
        <f t="shared" si="1198"/>
        <v>8.38270557506487</v>
      </c>
      <c r="L1043" s="1">
        <f t="shared" ref="L1043" si="1199">SUM(L1044:L1046)</f>
        <v>9.5329432111464971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2.5875379462433563</v>
      </c>
      <c r="K1044" s="1">
        <f t="shared" si="1200"/>
        <v>8.3812751972311421</v>
      </c>
      <c r="L1044" s="1">
        <f t="shared" ref="L1044" si="1201">SUM(L244,L246)</f>
        <v>9.5320829406467116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2.1881294847743205E-3</v>
      </c>
      <c r="K1046" s="1">
        <f t="shared" si="1203"/>
        <v>1.4303778337275367E-3</v>
      </c>
      <c r="L1046" s="1">
        <f t="shared" ref="L1046" si="1204">SUM(L285,L286)</f>
        <v>8.6027049978607928E-4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7.6308312458894392</v>
      </c>
      <c r="K1047" s="1">
        <f t="shared" si="1205"/>
        <v>2.2434971339570762</v>
      </c>
      <c r="L1047" s="1">
        <f t="shared" ref="L1047" si="1206">L1042-L1043</f>
        <v>1.8565420716954772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45.971830428619434</v>
      </c>
      <c r="K1048" s="1">
        <f>[2]Residential!G$25</f>
        <v>52.506849968496667</v>
      </c>
      <c r="L1048" s="1">
        <f>[2]Residential!H$25</f>
        <v>65.929457665497438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38.89472279068066</v>
      </c>
      <c r="K1049" s="1">
        <f t="shared" si="1207"/>
        <v>43.687688488983426</v>
      </c>
      <c r="L1049" s="1">
        <f t="shared" ref="L1049" si="1208">L1048-L1052</f>
        <v>53.285302638688009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32.606991941261626</v>
      </c>
      <c r="K1050" s="1">
        <f t="shared" si="1209"/>
        <v>36.040259579198889</v>
      </c>
      <c r="L1050" s="1">
        <f t="shared" ref="L1050" si="1210">L1049-L1051</f>
        <v>43.000511414441782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6.2877308494190363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7.6474289097845354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10.284791224246225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7.0771076379387754</v>
      </c>
      <c r="K1052" s="1">
        <f t="shared" si="1211"/>
        <v>8.8191614795132445</v>
      </c>
      <c r="L1052" s="1">
        <f t="shared" ref="L1052" si="1212">SUM(L1053:L1054)</f>
        <v>12.644155026809429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5.0693525162525734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6.1996530273589787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8.7436423226412234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2.007755121686202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2.6195084521542653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3.9005127041682051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154.21156004201791</v>
      </c>
      <c r="K1055" s="3">
        <f>[2]Residential!G$245</f>
        <v>157.09181263550687</v>
      </c>
      <c r="L1055" s="3">
        <f>[2]Residential!H$245</f>
        <v>162.31670744694776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128.98509865464322</v>
      </c>
      <c r="K1056" s="1">
        <f>[2]Residential!G$116</f>
        <v>129.79394131330946</v>
      </c>
      <c r="L1056" s="1">
        <f>[2]Residential!H$116</f>
        <v>131.13347899510654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46.568915643466909</v>
      </c>
      <c r="K1057" s="1">
        <f t="shared" si="1215"/>
        <v>50.706039064133371</v>
      </c>
      <c r="L1057" s="1">
        <f t="shared" ref="L1057" si="1216">SUM(L1058:L1059)</f>
        <v>58.682485856585785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5.3800957169474861E-2</v>
      </c>
      <c r="K1058" s="1">
        <f>[2]Residential!G$102</f>
        <v>4.9023615735860178E-2</v>
      </c>
      <c r="L1058" s="1">
        <f>[2]Residential!H$102</f>
        <v>5.0153027121495782E-2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46.515114686297437</v>
      </c>
      <c r="K1059" s="1">
        <f>[2]Residential!G$104</f>
        <v>50.657015448397509</v>
      </c>
      <c r="L1059" s="1">
        <f>[2]Residential!H$104</f>
        <v>58.632332829464289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17.339766318912272</v>
      </c>
      <c r="K1060" s="1">
        <f t="shared" si="1217"/>
        <v>13.323433926534022</v>
      </c>
      <c r="L1060" s="1">
        <f t="shared" si="1217"/>
        <v>4.4113634780626061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17.339766318912272</v>
      </c>
      <c r="K1061" s="1">
        <f>[2]Residential!G$105</f>
        <v>13.323433926534022</v>
      </c>
      <c r="L1061" s="1">
        <f>[2]Residential!H$105</f>
        <v>4.4113634780626061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35.062782933046392</v>
      </c>
      <c r="K1062" s="1">
        <f t="shared" si="1218"/>
        <v>32.519883218029094</v>
      </c>
      <c r="L1062" s="1">
        <f t="shared" ref="L1062" si="1219">SUM(L1063:L1064)</f>
        <v>28.45871127846069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22.093307109810304</v>
      </c>
      <c r="K1063" s="1">
        <f>[2]Residential!G$106</f>
        <v>16.938133336505036</v>
      </c>
      <c r="L1063" s="1">
        <f>[2]Residential!H$106</f>
        <v>7.968649391610839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12.969475823236092</v>
      </c>
      <c r="K1064" s="1">
        <f>[2]Residential!G$107</f>
        <v>15.581749881524059</v>
      </c>
      <c r="L1064" s="1">
        <f>[2]Residential!H$107</f>
        <v>20.490061886849851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1.8177563837918687E-4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1.8177563837918687E-4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7.013432772244041</v>
      </c>
      <c r="K1067" s="1">
        <f>SUM([2]Residential!G$109:G$110)</f>
        <v>7.196847390216571</v>
      </c>
      <c r="L1067" s="1">
        <f>SUM([2]Residential!H$109:H$110)</f>
        <v>7.5635315027213474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7.013432772244041</v>
      </c>
      <c r="K1072" s="1">
        <f t="shared" si="1227"/>
        <v>7.196847390216571</v>
      </c>
      <c r="L1072" s="1">
        <f t="shared" ref="L1072" si="1228">L1067-L1068</f>
        <v>7.5635315027213474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9.0119025455911146</v>
      </c>
      <c r="K1073" s="1">
        <f t="shared" si="1229"/>
        <v>8.0861859511596723</v>
      </c>
      <c r="L1073" s="1">
        <f t="shared" si="1229"/>
        <v>6.220627304607059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9.0119025455911146</v>
      </c>
      <c r="K1074" s="1">
        <f>[2]Residential!G$111</f>
        <v>8.0861859511596723</v>
      </c>
      <c r="L1074" s="1">
        <f>[2]Residential!H$111</f>
        <v>6.220627304607059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0.71858791721491566</v>
      </c>
      <c r="K1075" s="1">
        <f t="shared" si="1230"/>
        <v>0.80832127664130871</v>
      </c>
      <c r="L1075" s="1">
        <f t="shared" si="1230"/>
        <v>0.96952385119268636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0.71858791721491566</v>
      </c>
      <c r="K1076" s="1">
        <f>[2]Residential!G$112</f>
        <v>0.80832127664130871</v>
      </c>
      <c r="L1076" s="1">
        <f>[2]Residential!H$112</f>
        <v>0.96952385119268636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3.9419772553033978E-2</v>
      </c>
      <c r="K1077" s="1">
        <f t="shared" si="1231"/>
        <v>4.1028253400096908E-2</v>
      </c>
      <c r="L1077" s="1">
        <f t="shared" si="1231"/>
        <v>4.3703529656767881E-2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3.9419772553033978E-2</v>
      </c>
      <c r="K1078" s="1">
        <f>[2]Residential!G$113</f>
        <v>4.1028253400096908E-2</v>
      </c>
      <c r="L1078" s="1">
        <f>[2]Residential!H$113</f>
        <v>4.3703529656767881E-2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13.230108975976153</v>
      </c>
      <c r="K1081" s="1">
        <f>[2]Residential!G$10-[2]Residential!G$223</f>
        <v>17.112202233195333</v>
      </c>
      <c r="L1081" s="1">
        <f>[2]Residential!H$10-[2]Residential!H$223</f>
        <v>24.78353219381961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25.226461387374695</v>
      </c>
      <c r="K1082" s="1">
        <f>[2]Residential!G$224</f>
        <v>27.297871322197448</v>
      </c>
      <c r="L1082" s="1">
        <f>[2]Residential!H$224</f>
        <v>31.18322845184122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11.54959177630986</v>
      </c>
      <c r="K1083" s="1">
        <f t="shared" si="1233"/>
        <v>13.241412703821602</v>
      </c>
      <c r="L1083" s="1">
        <f t="shared" ref="L1083" si="1234">SUM(L1084:L1085)</f>
        <v>16.629214581916415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2.1248385967063248</v>
      </c>
      <c r="K1084" s="1">
        <f>[2]Residential!G$231-K1058</f>
        <v>2.0696129074621723</v>
      </c>
      <c r="L1084" s="1">
        <f>[2]Residential!H$231-L1058</f>
        <v>1.8324388835950034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9.4247531796035346</v>
      </c>
      <c r="K1085" s="1">
        <f>[2]Residential!G$233-K1059</f>
        <v>11.17179979635943</v>
      </c>
      <c r="L1085" s="1">
        <f>[2]Residential!H$233-L1059</f>
        <v>14.796775698321412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2.2942309297108245</v>
      </c>
      <c r="K1086" s="1">
        <f t="shared" si="1235"/>
        <v>1.9380997373642277</v>
      </c>
      <c r="L1086" s="1">
        <f t="shared" si="1235"/>
        <v>0.9960695293898425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2.2942309297108245</v>
      </c>
      <c r="K1087" s="1">
        <f>[2]Residential!G$234-K1061</f>
        <v>1.9380997373642277</v>
      </c>
      <c r="L1087" s="1">
        <f>[2]Residential!H$234-L1061</f>
        <v>0.9960695293898425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7.1894422525301884</v>
      </c>
      <c r="K1088" s="1">
        <f t="shared" si="1236"/>
        <v>7.6042786188902536</v>
      </c>
      <c r="L1088" s="1">
        <f t="shared" ref="L1088" si="1237">SUM(L1089:L1090)</f>
        <v>8.454860298585265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3.621160604447379</v>
      </c>
      <c r="K1089" s="1">
        <f>[2]Residential!G$235-K1063</f>
        <v>3.0587364994230377</v>
      </c>
      <c r="L1089" s="1">
        <f>[2]Residential!H$235-L1063</f>
        <v>1.9923043820263917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3.5682816480828095</v>
      </c>
      <c r="K1090" s="1">
        <f>[2]Residential!G$236-K1064</f>
        <v>4.5455421194672159</v>
      </c>
      <c r="L1090" s="1">
        <f>[2]Residential!H$236-L1064</f>
        <v>6.4625559165588733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1.3809044364386622</v>
      </c>
      <c r="K1093" s="1">
        <f t="shared" si="1238"/>
        <v>1.5251527760884995</v>
      </c>
      <c r="L1093" s="1">
        <f t="shared" ref="L1093" si="1239">SUM(L1094,L1098)</f>
        <v>1.8146894840377294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1.3809044364386622</v>
      </c>
      <c r="K1098" s="1">
        <f>[2]Residential!G$239-K1072</f>
        <v>1.5251527760884995</v>
      </c>
      <c r="L1098" s="1">
        <f>[2]Residential!H$239-L1072</f>
        <v>1.8146894840377294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1.3881605281509017</v>
      </c>
      <c r="K1099" s="1">
        <f t="shared" si="1244"/>
        <v>1.4044526357597906</v>
      </c>
      <c r="L1099" s="1">
        <f t="shared" si="1244"/>
        <v>1.3791106953837406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1.3881605281509017</v>
      </c>
      <c r="K1100" s="1">
        <f>[2]Residential!G$240-K1074</f>
        <v>1.4044526357597906</v>
      </c>
      <c r="L1100" s="1">
        <f>[2]Residential!H$240-L1074</f>
        <v>1.3791106953837406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0.21267107750183967</v>
      </c>
      <c r="K1101" s="1">
        <f t="shared" ref="K1101:L1101" si="1249">K1102</f>
        <v>0.25658437999277262</v>
      </c>
      <c r="L1101" s="1">
        <f t="shared" si="1249"/>
        <v>0.34124799124133298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0.21267107750183967</v>
      </c>
      <c r="K1102" s="1">
        <f>[2]Residential!G$241-K1076</f>
        <v>0.25658437999277262</v>
      </c>
      <c r="L1102" s="1">
        <f>[2]Residential!H$241-L1076</f>
        <v>0.34124799124133298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1.2114603867324258</v>
      </c>
      <c r="K1103" s="1">
        <f t="shared" ref="K1103:L1103" si="1254">K1104</f>
        <v>1.3278904702802974</v>
      </c>
      <c r="L1103" s="1">
        <f t="shared" si="1254"/>
        <v>1.5680358712868929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1.2114603867324258</v>
      </c>
      <c r="K1104" s="1">
        <f>[2]Residential!G$242-K1078</f>
        <v>1.3278904702802974</v>
      </c>
      <c r="L1104" s="1">
        <f>[2]Residential!H$242-L1078</f>
        <v>1.5680358712868929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0.94382389933192712</v>
      </c>
      <c r="K1109" s="4">
        <f t="shared" si="1262"/>
        <v>0.94837690550503173</v>
      </c>
      <c r="L1109" s="4">
        <f t="shared" ref="L1109" si="1263">IFERROR(L1058/L975,"-")</f>
        <v>0.9495342226843001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3.3444567278427257</v>
      </c>
      <c r="K1110" s="4">
        <f t="shared" si="1262"/>
        <v>3.4656811608344147</v>
      </c>
      <c r="L1110" s="4">
        <f t="shared" ref="L1110" si="1264">IFERROR(L1059/L976,"-")</f>
        <v>3.7508317983416446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0.88043288117820218</v>
      </c>
      <c r="K1111" s="4">
        <f t="shared" si="1265"/>
        <v>0.88449862263234791</v>
      </c>
      <c r="L1111" s="4">
        <f t="shared" ref="L1111" si="1266">IFERROR(L1061/L985,"-")</f>
        <v>0.88614265905439493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0.94481880481863634</v>
      </c>
      <c r="K1112" s="4">
        <f t="shared" si="1267"/>
        <v>0.94658166338088179</v>
      </c>
      <c r="L1112" s="4">
        <f t="shared" ref="L1112" si="1268">IFERROR(L1063/L998,"-")</f>
        <v>0.95075487846596796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1.9410312536707111</v>
      </c>
      <c r="K1113" s="4">
        <f t="shared" si="1269"/>
        <v>1.9638416364832179</v>
      </c>
      <c r="L1113" s="4">
        <f t="shared" ref="L1113" si="1270">IFERROR(L1064/L999,"-")</f>
        <v>2.0077921070662041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0.7999999999999996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0.73616370907247686</v>
      </c>
      <c r="K1119" s="4">
        <f t="shared" si="1273"/>
        <v>0.73937301240984099</v>
      </c>
      <c r="L1119" s="4">
        <f t="shared" ref="L1119" si="1274">IFERROR(L1074/L1022,"-")</f>
        <v>0.74840602418445823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0.74458523493721018</v>
      </c>
      <c r="K1120" s="4">
        <f t="shared" si="1275"/>
        <v>0.74628316237632453</v>
      </c>
      <c r="L1120" s="4">
        <f t="shared" ref="L1120" si="1276">IFERROR(L1076/L1027,"-")</f>
        <v>0.75066806357366456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0.496495047854079</v>
      </c>
      <c r="K1123" s="4">
        <f t="shared" si="1279"/>
        <v>0.50344593228820944</v>
      </c>
      <c r="L1123" s="4">
        <f t="shared" ref="L1123" si="1280">IFERROR(L1084/L978,"-")</f>
        <v>0.5158153894051416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2.1639233466875387</v>
      </c>
      <c r="K1124" s="4">
        <f t="shared" si="1279"/>
        <v>2.2468765133828277</v>
      </c>
      <c r="L1124" s="4">
        <f t="shared" ref="L1124" si="1281">IFERROR(L1085/L979,"-")</f>
        <v>2.44448201947288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0.54564882454492525</v>
      </c>
      <c r="K1125" s="4">
        <f t="shared" si="1282"/>
        <v>0.55576523854368021</v>
      </c>
      <c r="L1125" s="4">
        <f t="shared" ref="L1125" si="1283">IFERROR(L1087/L991,"-")</f>
        <v>0.57130026675053069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0.56340863983450096</v>
      </c>
      <c r="K1126" s="4">
        <f t="shared" si="1284"/>
        <v>0.57007399957970128</v>
      </c>
      <c r="L1126" s="4">
        <f t="shared" ref="L1126" si="1285">IFERROR(L1089/L1007,"-")</f>
        <v>0.58733697158742482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2.286588268590529</v>
      </c>
      <c r="K1127" s="4">
        <f t="shared" si="1286"/>
        <v>2.3600533036417768</v>
      </c>
      <c r="L1127" s="4">
        <f t="shared" ref="L1127" si="1287">IFERROR(L1090/L1008,"-")</f>
        <v>2.5224226840922777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0.46076647267776255</v>
      </c>
      <c r="K1132" s="4">
        <f t="shared" si="1288"/>
        <v>0.46833067601096878</v>
      </c>
      <c r="L1132" s="4">
        <f t="shared" ref="L1132" si="1289">IFERROR(L1100/L1024,"-")</f>
        <v>0.48557805551211786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0.46944064797129104</v>
      </c>
      <c r="K1133" s="4">
        <f t="shared" si="1290"/>
        <v>0.4746339561532521</v>
      </c>
      <c r="L1133" s="4">
        <f t="shared" ref="L1133" si="1291">IFERROR(L1102/L1029,"-")</f>
        <v>0.4858788319801301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67.614417297968657</v>
      </c>
      <c r="K1136" s="3">
        <f t="shared" si="1294"/>
        <v>66.252657244552921</v>
      </c>
      <c r="L1136" s="3">
        <f t="shared" ref="L1136" si="1295">L1137+L1152+L1157+L1180+L1203</f>
        <v>56.178855793583736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31.528407791343501</v>
      </c>
      <c r="K1137" s="1">
        <f t="shared" si="1296"/>
        <v>32.009035038108742</v>
      </c>
      <c r="L1137" s="1">
        <f t="shared" ref="L1137" si="1297">SUM(L1138:L1151)</f>
        <v>30.729756541864731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1.9740408953798755E-3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2.2687296030373644E-2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0.74969263561702337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10.941505150775933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11.967794319981083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10.082306490392662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3.2791652479726063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3.2684099978648247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2.9008541877572016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13.614800400043926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11.913060641106535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11.463299881136363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3.1091938076847508E-5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3.631341266508555E-5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3.1354074463760046E-5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1.7550874324351044E-3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1.8804183535568592E-4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1.3889377654722104E-4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1.4446021905744859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1.8014216528361229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2.0155506697555943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4.2387662091281563E-3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3.3634908119403175E-4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2.228687523501843E-4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3.2808629807470311E-5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3.6334685819687697E-5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3.0501831856602368E-5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1.5693607308917503E-4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2.0798753221685509E-4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1.3333558331005618E-4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2.2169573714047557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2.9635580833712432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3.2454642529225555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6.1530734565290977E-4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3.7206130198837319E-4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2.211095523510477E-4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2.2573392048219537E-2</v>
      </c>
      <c r="K1151" s="1">
        <f>[2]Transport!G$32</f>
        <v>7.0925959069326791E-2</v>
      </c>
      <c r="L1151" s="1">
        <f>[2]Transport!H$32</f>
        <v>0.27181036071244963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1.2765398018336094E-5</v>
      </c>
      <c r="K1152" s="1">
        <f t="shared" si="1302"/>
        <v>1.3448321809499708E-5</v>
      </c>
      <c r="L1152" s="1">
        <f t="shared" ref="L1152" si="1303">SUM(L1153:L1156)</f>
        <v>1.3848579075426868E-5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1.4850424824929748E-6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1.9015925600151425E-6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1.3499427142001203E-6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3.6074550928591476E-6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3.6285128578553068E-6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3.3644377860569278E-6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4.2891343272868255E-6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4.0345564518666909E-6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4.3902379522388992E-6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3.3837661156971442E-6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3.8836599397625679E-6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4.7439606229309217E-6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23.956000025046887</v>
      </c>
      <c r="K1157" s="1">
        <f t="shared" si="1304"/>
        <v>24.134263166960285</v>
      </c>
      <c r="L1157" s="1">
        <f t="shared" ref="L1157" si="1305">SUM(L1162:L1179)</f>
        <v>18.98691672617527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22.642990447897194</v>
      </c>
      <c r="K1158" s="1">
        <f>IF(K1157-K1159&lt;0,0,K1157-K1159)</f>
        <v>22.813034198461249</v>
      </c>
      <c r="L1158" s="1">
        <f>IF(L1157-L1159&lt;0,0,L1157-L1159)</f>
        <v>17.947453119208099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1.3130095771496935</v>
      </c>
      <c r="K1159" s="1">
        <f t="shared" ref="K1159:L1159" si="1312">SUM(K1160:K1161)</f>
        <v>1.3212289684990348</v>
      </c>
      <c r="L1159" s="1">
        <f t="shared" si="1312"/>
        <v>1.0394636069671728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1.3130095771496935</v>
      </c>
      <c r="K1160" s="1">
        <f>[2]Transport!G$25/SUM([2]Transport!G$21,[2]Transport!G$25)*K1157*(K$35+K$600)/(K$35+K$600+K$39)</f>
        <v>1.3212289684990348</v>
      </c>
      <c r="L1160" s="1">
        <f>[2]Transport!H$25/SUM([2]Transport!H$21,[2]Transport!H$25)*L1157*(L$35+L$600)/(L$35+L$600+L$39)</f>
        <v>1.0394636069671728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1.136254524906485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1.659229094460817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0.8069217542809044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0.40914083876679064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8.2132908367553992E-2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1.3248260398440703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0.29888206263183748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2.0958206626785802E-4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1.2920370210781911E-4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1.5712360809696738E-2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2.82967074670426E-4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4.4262528434721172E-4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1.492283964252626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0.50720975812160729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9.3504682164098149E-5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0.9232545004703766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0.103627396707383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1.953920648231347E-4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0.98733756134797002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9.9108525129390501E-2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2.6062781434712552E-4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11.943829400984706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16.342165228724451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13.862438913886002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0.24818640192916289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0.12310832134320318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1.1046202154817198E-4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5.372138971902053E-4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4.3320559567366495E-4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1.5105744498807602E-4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4.9240455024696637E-4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4.2391599099431354E-4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1.6700358287699359E-4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7.8219756531362178E-2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0.28294396795992494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0.43560514934648692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2.3238051187144217E-4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1.7112613655792625E-4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7.3331446351498561E-5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1.0721384866693584E-2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7.1885325400180156E-4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2.5548840950169894E-4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6.3894663429219731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4.9314594048484759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2.5549190482092121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2.1448925667897072E-2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1.038911179319438E-3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3.2712415553882155E-4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11.978164853238775</v>
      </c>
      <c r="K1180" s="1">
        <f t="shared" si="1313"/>
        <v>9.9587205215285994</v>
      </c>
      <c r="L1180" s="1">
        <f t="shared" ref="L1180" si="1314">SUM(L1185:L1202)</f>
        <v>6.3459034703152772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11.477788807161396</v>
      </c>
      <c r="K1181" s="1">
        <f t="shared" si="1315"/>
        <v>9.5420816961177159</v>
      </c>
      <c r="L1181" s="1">
        <f t="shared" si="1315"/>
        <v>6.0762385663584286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0.5003760460773794</v>
      </c>
      <c r="K1182" s="1">
        <f t="shared" ref="K1182:L1182" si="1323">SUM(K1183:K1184)</f>
        <v>0.41663882541088321</v>
      </c>
      <c r="L1182" s="1">
        <f t="shared" si="1323"/>
        <v>0.26966490395684872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0.5003760460773794</v>
      </c>
      <c r="K1183" s="1">
        <f>[2]Transport!G$26/SUM([2]Transport!G$22,[2]Transport!G$26)*K1180*(K$34+K$582)/(K$34+K$582+K$38)</f>
        <v>0.41663882541088321</v>
      </c>
      <c r="L1183" s="1">
        <f>[2]Transport!H$26/SUM([2]Transport!H$22,[2]Transport!H$26)*L1180*(L$34+L$582)/(L$34+L$582+L$38)</f>
        <v>0.26966490395684872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0.24486108712030227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0.49229219328159191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0.2168516708859792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1.4522358706293745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0.94073399471254515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1.3424455037370047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6.1718272148090598E-3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2.0932040252948875E-4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1.358047658480317E-4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1.2406455255323792E-2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2.8784490722401921E-4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4.7130347940156723E-4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2.9328878334975979E-4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1.5166077375260368E-4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5.1888846089762903E-5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2.0448106809624351E-2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2.159671226034116E-4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8.3320660301202369E-5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0.13817421274288438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2.3151499081154475E-4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1.0240895024553045E-4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7.688695049967216E-2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1.4565135818930629E-4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7.0142550144126645E-5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0.20349829853622181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0.13291953135488477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1.9217703284993913E-2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7.7445947988542525E-4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9.6442355566710473E-4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3.5318467127911708E-4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7.7018612033965118E-4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0.12435943481567831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0.2750065952414274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2.4531924422993941E-4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2.91025272752683E-4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1.8446927369326435E-4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2.3975888018858626E-4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1.6827585170607186E-4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7.0943679729571743E-5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9.4819100152996759E-4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7.867691949191895E-4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2.7227903547658071E-4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9.8171701060536147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8.2638249736494434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4.4902604369574961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3.0407348674237346E-3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1.1379402843006577E-3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3.2581429616723349E-4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0.15183186294147297</v>
      </c>
      <c r="K1203" s="1">
        <f t="shared" si="1324"/>
        <v>0.15062506963347735</v>
      </c>
      <c r="L1203" s="1">
        <f t="shared" ref="L1203" si="1325">SUM(L1208:L1212)</f>
        <v>0.11626520664938092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0.12570292098054853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0.47934761407822374</v>
      </c>
      <c r="K1205" s="1">
        <f t="shared" ref="K1205:L1205" si="1331">SUM(K1206:K1207)</f>
        <v>2.4922148652928813E-2</v>
      </c>
      <c r="L1205" s="1">
        <f t="shared" si="1331"/>
        <v>0.16419609729396983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1.6613971575610766E-3</v>
      </c>
      <c r="K1206" s="1">
        <f>[2]Transport!G$27/SUM([2]Transport!G$24,[2]Transport!G$27)*K1203*(K$47+K$614)/(K$47+K$614+K$49)</f>
        <v>1.4306432609661179E-5</v>
      </c>
      <c r="L1206" s="1">
        <f>[2]Transport!H$27/SUM([2]Transport!H$24,[2]Transport!H$27)*L1203*(L$47+L$614)/(L$47+L$614+L$49)</f>
        <v>8.4510597855381848E-6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0.47768621692066265</v>
      </c>
      <c r="K1207" s="1">
        <f>(K$49+K$716)/([2]Transport!G$24+[2]Transport!G$27)*K1203</f>
        <v>2.4907842220319151E-2</v>
      </c>
      <c r="L1207" s="1">
        <f>(L$49+L$716)/([2]Transport!H$24+[2]Transport!H$27)*L1203</f>
        <v>0.1641876462341843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1.3989741928712238E-4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8.4543141511898655E-5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3.1148642948755042E-5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2.1835443650961369E-3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2.3349627272564751E-4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8.1502416198537297E-5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4.9587308853874012E-3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1.8945461129784894E-3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4.3006078290783287E-4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0.14454969027170231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0.14841248410626132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0.1157224948073258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66.603023375907469</v>
      </c>
      <c r="K1213" s="3">
        <f t="shared" si="1332"/>
        <v>66.74521983976102</v>
      </c>
      <c r="L1213" s="3">
        <f t="shared" ref="L1213" si="1333">SUM(L1214:L1263)</f>
        <v>66.336323886394396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3.5941041081902188E-3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4.517452021977731E-2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1.6480819408617167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16.632962250272769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18.74785923516054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17.23715576123519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4.6039612055373711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4.6352447582778158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4.5451238013306234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17.992468253013083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16.223795788564878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17.564152419147323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2.2776461518996137E-4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1.9799359249717097E-4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1.2365087740797001E-4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9.3439444329571145E-3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7.5048885704637875E-4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4.1726445043050977E-4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5.8179437326402716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5.7854596329444563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5.1700600318327909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1.7293538809162755E-2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1.0548317741462475E-3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5.426657990243107E-4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2.398603601345738E-4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1.9836399686543599E-4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1.2020244242387951E-4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8.2220683451808703E-4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8.3177211061457907E-4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4.2090176798458223E-4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8.9285686688268608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9.5178704700113865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8.6216890756331317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2.4871526064813728E-3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1.168266161405576E-3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5.4014439235135605E-4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1.6922523446739973E-6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2.2969463825857185E-6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1.808388005403717E-6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3.3267421397351826E-6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3.5780953302641984E-6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3.7076048420320774E-6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3.6600795230028391E-6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3.7177302547419431E-6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4.546176791502166E-6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2.926483869682496E-6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3.5812663788858577E-6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4.8903781278032021E-6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1.051375746989939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1.5637543537905565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0.78503277204003086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0.73131921125695509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0.11456289952384725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1.1780435539778558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0.76159509352126431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1.5216663315493467E-4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9.7362107168453264E-5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2.5115540987049066E-2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1.9893263542231085E-4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3.3868366379466669E-4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0.87677417262083157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0.29523656610239835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6.318625197386216E-5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0.51975369013516348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5.7349709516226602E-2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1.0595354049025887E-4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0.48555298150127291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4.7796796406786621E-2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1.3476751132203893E-4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5.5883285332016452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7.9898863529673418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7.6525321916683362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0.15127127112763883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7.5055986935750732E-2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8.1869114372285255E-5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2.7569401034834078E-4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2.4118045076765868E-4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9.3151128858045697E-5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2.3346303824227349E-4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2.2214246732443895E-4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9.9749690119204564E-5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4.058887478441172E-2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0.15873791322102651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0.29106505476866351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0.25226815023186189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0.46857096603212939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0.20763867301855343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1.7444933199648911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0.77714475849641063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1.1623038984722711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9.0273059703792312E-3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1.4962442767574557E-4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1.0238823324328072E-4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1.9565687580204952E-2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2.0258701103574358E-4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3.6057582358037422E-4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2.2601974776848504E-4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1.004097821831697E-4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3.6205678106383467E-5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1.6948727731692023E-2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1.1541159510132248E-4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4.6835384949050753E-5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8.1705319901590273E-2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1.1444218683906526E-4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5.4179534629004666E-5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3.0031978561081953E-2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6.7587856631866423E-5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3.5140725856108874E-5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0.13331790416009406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8.9762084516367455E-2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1.4122902194134186E-2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4.2884094659959314E-4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5.693633901928878E-4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2.229795626608805E-4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3.9762286828343477E-4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7.3011124239926312E-2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0.18887941055690233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1.1660718567188255E-4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1.5220864089451845E-4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1.1020443520298453E-4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8.1920359710230327E-5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5.1666013653411453E-5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2.119249924986395E-5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1.2226753694964179E-3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1.144719751347556E-4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4.4165157452638386E-5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2.3715111319979718E-3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8.9018582398259726E-4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2.2185922371094658E-4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6.8711223406514324E-2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7.1388651412476231E-2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6.5992168112761374E-2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1.8206837135958045</v>
      </c>
      <c r="K1266" s="1">
        <f t="shared" si="1337"/>
        <v>1.9911813271752561</v>
      </c>
      <c r="L1266" s="1">
        <f t="shared" ref="L1266" si="1342">IFERROR(L1215/L1139,"-")</f>
        <v>2.1983435111447873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1.5201713129105658</v>
      </c>
      <c r="K1267" s="1">
        <f t="shared" si="1337"/>
        <v>1.5665258554669224</v>
      </c>
      <c r="L1267" s="1">
        <f t="shared" ref="L1267" si="1343">IFERROR(L1216/L1140,"-")</f>
        <v>1.7096440955906584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1.4040040246168868</v>
      </c>
      <c r="K1268" s="1">
        <f t="shared" si="1337"/>
        <v>1.4181956245715537</v>
      </c>
      <c r="L1268" s="1">
        <f t="shared" ref="L1268" si="1344">IFERROR(L1217/L1141,"-")</f>
        <v>1.5668225657507766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1.3215374242985622</v>
      </c>
      <c r="K1269" s="1">
        <f t="shared" si="1337"/>
        <v>1.3618495093178629</v>
      </c>
      <c r="L1269" s="1">
        <f t="shared" ref="L1269" si="1345">IFERROR(L1218/L1142,"-")</f>
        <v>1.5322073575036039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0.86447222559574455</v>
      </c>
      <c r="K1270" s="1">
        <f t="shared" si="1346"/>
        <v>0.95446405103934262</v>
      </c>
      <c r="L1270" s="1">
        <f t="shared" ref="L1270" si="1347">IFERROR(L1219/SUM(L1143,L1176),"-")</f>
        <v>1.1811650402559499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0.74892519367110377</v>
      </c>
      <c r="K1271" s="1">
        <f t="shared" si="1346"/>
        <v>0.82753657600911856</v>
      </c>
      <c r="L1271" s="1">
        <f t="shared" ref="L1271" si="1348">IFERROR(L1220/SUM(L1144,L1177),"-")</f>
        <v>1.0580205323441041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0.74264651984651953</v>
      </c>
      <c r="K1272" s="1">
        <f t="shared" si="1346"/>
        <v>0.85928439599288631</v>
      </c>
      <c r="L1272" s="1">
        <f t="shared" ref="L1272" si="1349">IFERROR(L1221/SUM(L1145,L1178),"-")</f>
        <v>1.1311878977145871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0.67322275944262211</v>
      </c>
      <c r="K1273" s="1">
        <f t="shared" si="1346"/>
        <v>0.76700520216618018</v>
      </c>
      <c r="L1273" s="1">
        <f t="shared" ref="L1273" si="1350">IFERROR(L1222/SUM(L1146,L1179),"-")</f>
        <v>0.98667781209612648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0.88000349028409153</v>
      </c>
      <c r="K1274" s="1">
        <f t="shared" si="1351"/>
        <v>0.96947107057212456</v>
      </c>
      <c r="L1274" s="1">
        <f t="shared" ref="L1274" si="1352">IFERROR(L1223/SUM(L1147,L1199),"-")</f>
        <v>1.1848966065075446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0.7439930243329187</v>
      </c>
      <c r="K1275" s="1">
        <f t="shared" si="1351"/>
        <v>0.8361563062853502</v>
      </c>
      <c r="L1275" s="1">
        <f t="shared" ref="L1275" si="1353">IFERROR(L1224/SUM(L1148,L1200),"-")</f>
        <v>1.0376888516584426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0.74193735154886287</v>
      </c>
      <c r="K1276" s="1">
        <f t="shared" si="1351"/>
        <v>0.84773721727252271</v>
      </c>
      <c r="L1276" s="1">
        <f t="shared" ref="L1276" si="1354">IFERROR(L1225/SUM(L1149,L1201),"-")</f>
        <v>1.1145289447686921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0.68028552777249696</v>
      </c>
      <c r="K1277" s="1">
        <f t="shared" si="1351"/>
        <v>0.77368538683240629</v>
      </c>
      <c r="L1277" s="1">
        <f t="shared" ref="L1277" si="1355">IFERROR(L1226/SUM(L1150,L1202),"-")</f>
        <v>0.98760438736527589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1.1395312690537813</v>
      </c>
      <c r="K1278" s="1">
        <f t="shared" si="1356"/>
        <v>1.2079066940435588</v>
      </c>
      <c r="L1278" s="1">
        <f t="shared" ref="L1278" si="1357">IFERROR(L1227/L1153,"-")</f>
        <v>1.3396035153056391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0.922185322922071</v>
      </c>
      <c r="K1279" s="1">
        <f t="shared" si="1358"/>
        <v>0.98610518149826576</v>
      </c>
      <c r="L1279" s="1">
        <f t="shared" ref="L1279" si="1359">IFERROR(L1228/L1154,"-")</f>
        <v>1.1019983360659305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0.85333758369794233</v>
      </c>
      <c r="K1280" s="1">
        <f t="shared" si="1360"/>
        <v>0.92147186415543647</v>
      </c>
      <c r="L1280" s="1">
        <f t="shared" ref="L1280" si="1361">IFERROR(L1229/L1155,"-")</f>
        <v>1.035519450416974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0.86485997247465307</v>
      </c>
      <c r="K1281" s="1">
        <f t="shared" si="1362"/>
        <v>0.92213696215245933</v>
      </c>
      <c r="L1281" s="1">
        <f t="shared" ref="L1281" si="1363">IFERROR(L1230/L1156,"-")</f>
        <v>1.0308639798071977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0.92529950283495532</v>
      </c>
      <c r="K1283" s="1">
        <f t="shared" si="1364"/>
        <v>0.9424583735971156</v>
      </c>
      <c r="L1283" s="1">
        <f t="shared" ref="L1283" si="1366">IFERROR(L1232/L1163,"-")</f>
        <v>0.97287347611494235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1.7874510241051869</v>
      </c>
      <c r="K1284" s="1">
        <f t="shared" si="1364"/>
        <v>1.3948477145258926</v>
      </c>
      <c r="L1284" s="1">
        <f t="shared" ref="L1284" si="1367">IFERROR(L1233/L1164,"-")</f>
        <v>0.88920621919275489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2.5481458700296651</v>
      </c>
      <c r="K1285" s="1">
        <f t="shared" si="1364"/>
        <v>0.72604796710257113</v>
      </c>
      <c r="L1285" s="1">
        <f t="shared" ref="L1285" si="1368">IFERROR(L1234/L1165,"-")</f>
        <v>0.75355508843860852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1.5984575005144512</v>
      </c>
      <c r="K1286" s="1">
        <f t="shared" si="1364"/>
        <v>0.70302396720187066</v>
      </c>
      <c r="L1286" s="1">
        <f t="shared" ref="L1286" si="1369">IFERROR(L1235/L1166,"-")</f>
        <v>0.76517016937737936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0.58753842674972556</v>
      </c>
      <c r="K1288" s="1">
        <f t="shared" si="1364"/>
        <v>0.58207982274586523</v>
      </c>
      <c r="L1288" s="1">
        <f t="shared" ref="L1288" si="1371">IFERROR(L1237/L1168,"-")</f>
        <v>0.67575495163944865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0.56295819827616445</v>
      </c>
      <c r="K1289" s="1">
        <f t="shared" si="1364"/>
        <v>0.55342227382366238</v>
      </c>
      <c r="L1289" s="1">
        <f t="shared" ref="L1289" si="1372">IFERROR(L1238/L1169,"-")</f>
        <v>0.54226122532747711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0.49178011706388242</v>
      </c>
      <c r="K1290" s="1">
        <f t="shared" si="1364"/>
        <v>0.48226725545946547</v>
      </c>
      <c r="L1290" s="1">
        <f t="shared" ref="L1290" si="1373">IFERROR(L1239/L1170,"-")</f>
        <v>0.51708798487081076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0.46788415554067753</v>
      </c>
      <c r="K1291" s="1">
        <f t="shared" si="1364"/>
        <v>0.48891234675094358</v>
      </c>
      <c r="L1291" s="1">
        <f t="shared" ref="L1291" si="1374">IFERROR(L1240/L1171,"-")</f>
        <v>0.55203360961272085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0.60950668510362027</v>
      </c>
      <c r="K1292" s="1">
        <f t="shared" si="1364"/>
        <v>0.60967435927022795</v>
      </c>
      <c r="L1292" s="1">
        <f t="shared" ref="L1292" si="1375">IFERROR(L1241/L1172,"-")</f>
        <v>0.74115169381163748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0.5131922531980383</v>
      </c>
      <c r="K1293" s="1">
        <f t="shared" si="1364"/>
        <v>0.55673438472697068</v>
      </c>
      <c r="L1293" s="1">
        <f t="shared" ref="L1293" si="1376">IFERROR(L1242/L1173,"-")</f>
        <v>0.61666029678576084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0.47412851511055226</v>
      </c>
      <c r="K1294" s="1">
        <f t="shared" si="1364"/>
        <v>0.52402474085347439</v>
      </c>
      <c r="L1294" s="1">
        <f t="shared" ref="L1294" si="1377">IFERROR(L1243/L1174,"-")</f>
        <v>0.59729071916184662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0.5189082219673955</v>
      </c>
      <c r="K1295" s="1">
        <f t="shared" si="1364"/>
        <v>0.56102243269419871</v>
      </c>
      <c r="L1295" s="1">
        <f t="shared" ref="L1295" si="1378">IFERROR(L1244/L1175,"-")</f>
        <v>0.66818552353049887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1.0302500621828918</v>
      </c>
      <c r="K1297" s="1">
        <f t="shared" si="1379"/>
        <v>0.9518147401620608</v>
      </c>
      <c r="L1297" s="1">
        <f t="shared" ref="L1297" si="1381">IFERROR(L1246/L1186,"-")</f>
        <v>0.95751474807740833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1.2012465435169681</v>
      </c>
      <c r="K1298" s="1">
        <f t="shared" si="1379"/>
        <v>0.82610468300752582</v>
      </c>
      <c r="L1298" s="1">
        <f t="shared" ref="L1298" si="1382">IFERROR(L1247/L1187,"-")</f>
        <v>0.86581086177184241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1.4626634311340669</v>
      </c>
      <c r="K1299" s="1">
        <f t="shared" si="1379"/>
        <v>0.7148105290628165</v>
      </c>
      <c r="L1299" s="1">
        <f t="shared" ref="L1299" si="1383">IFERROR(L1248/L1188,"-")</f>
        <v>0.75393696682084965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1.577057038255067</v>
      </c>
      <c r="K1300" s="1">
        <f t="shared" si="1379"/>
        <v>0.7038061329258728</v>
      </c>
      <c r="L1300" s="1">
        <f t="shared" ref="L1300" si="1384">IFERROR(L1249/L1189,"-")</f>
        <v>0.76506081397534276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0.77063890813358016</v>
      </c>
      <c r="K1302" s="1">
        <f t="shared" si="1379"/>
        <v>0.66206824413914001</v>
      </c>
      <c r="L1302" s="1">
        <f t="shared" ref="L1302" si="1386">IFERROR(L1251/L1191,"-")</f>
        <v>0.69775454331266096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0.82886537563050733</v>
      </c>
      <c r="K1303" s="1">
        <f t="shared" si="1379"/>
        <v>0.53439428052786098</v>
      </c>
      <c r="L1303" s="1">
        <f t="shared" ref="L1303" si="1387">IFERROR(L1252/L1192,"-")</f>
        <v>0.56211010306137588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0.59132104522012474</v>
      </c>
      <c r="K1304" s="1">
        <f t="shared" si="1379"/>
        <v>0.49431868942008256</v>
      </c>
      <c r="L1304" s="1">
        <f t="shared" ref="L1304" si="1388">IFERROR(L1253/L1193,"-")</f>
        <v>0.52905077631502506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0.39059916365404562</v>
      </c>
      <c r="K1305" s="1">
        <f t="shared" si="1379"/>
        <v>0.46403862945116509</v>
      </c>
      <c r="L1305" s="1">
        <f t="shared" ref="L1305" si="1389">IFERROR(L1254/L1194,"-")</f>
        <v>0.50099013771103051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0.65513031371298691</v>
      </c>
      <c r="K1306" s="1">
        <f t="shared" si="1379"/>
        <v>0.67531147304988381</v>
      </c>
      <c r="L1306" s="1">
        <f t="shared" ref="L1306" si="1390">IFERROR(L1255/L1195,"-")</f>
        <v>0.73489021995474413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0.55372935284236757</v>
      </c>
      <c r="K1307" s="1">
        <f t="shared" si="1379"/>
        <v>0.59036653226398172</v>
      </c>
      <c r="L1307" s="1">
        <f t="shared" ref="L1307" si="1391">IFERROR(L1256/L1196,"-")</f>
        <v>0.6313398649304991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0.51626854572253722</v>
      </c>
      <c r="K1308" s="1">
        <f t="shared" si="1379"/>
        <v>0.58709758811738844</v>
      </c>
      <c r="L1308" s="1">
        <f t="shared" ref="L1308" si="1392">IFERROR(L1257/L1197,"-")</f>
        <v>0.6868177484655803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0.4753283259041261</v>
      </c>
      <c r="K1309" s="1">
        <f t="shared" si="1379"/>
        <v>0.52300832657879615</v>
      </c>
      <c r="L1309" s="1">
        <f t="shared" ref="L1309" si="1393">IFERROR(L1258/L1198,"-")</f>
        <v>0.59741350413854044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8.6396474526805808E-2</v>
      </c>
      <c r="K1311" s="1">
        <f t="shared" si="1394"/>
        <v>6.5668577248653159E-2</v>
      </c>
      <c r="L1311" s="1">
        <f t="shared" ref="L1311" si="1396">IFERROR(L1260/L1200,"-")</f>
        <v>7.783375320384063E-2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1.245445842628797E-4</v>
      </c>
      <c r="K1312" s="1">
        <f t="shared" si="1394"/>
        <v>1.3852178077315069E-5</v>
      </c>
      <c r="L1312" s="1">
        <f t="shared" ref="L1312" si="1397">IFERROR(L1261/L1201,"-")</f>
        <v>9.8357674510665451E-6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0.77991381537556959</v>
      </c>
      <c r="K1313" s="1">
        <f t="shared" si="1394"/>
        <v>0.78227815313672411</v>
      </c>
      <c r="L1313" s="1">
        <f t="shared" ref="L1313" si="1398">IFERROR(L1262/L1202,"-")</f>
        <v>0.68093765780329973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0.45254811523323418</v>
      </c>
      <c r="K1314" s="1">
        <f t="shared" si="1394"/>
        <v>0.47394933384057114</v>
      </c>
      <c r="L1314" s="1">
        <f t="shared" ref="L1314" si="1399">IFERROR(L1263/L1203,"-")</f>
        <v>0.5676003166774809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3.0787710531350929</v>
      </c>
      <c r="K1315" s="3">
        <f t="shared" si="1402"/>
        <v>2.7949054596864484</v>
      </c>
      <c r="L1315" s="3">
        <f t="shared" ref="L1315" si="1403">L1316+L1322+L1327+L1341</f>
        <v>2.6110552128696702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0.24825532087421212</v>
      </c>
      <c r="K1316" s="1">
        <f t="shared" si="1404"/>
        <v>0.25334930857773336</v>
      </c>
      <c r="L1316" s="1">
        <f t="shared" ref="L1316" si="1405">SUM(L1317:L1321)</f>
        <v>0.28795688041604084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0.18389814647325395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0.17935090899869527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0.17920098889156399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6.3764893010929913E-2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7.3183354423989808E-2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0.1082334004697333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5.7925391642975853E-4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8.0871107510216401E-4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5.2167303274521231E-4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1.3027473598484993E-5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6.3340799460899955E-6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8.18021998385987E-7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2.8183997013223765</v>
      </c>
      <c r="K1327" s="1">
        <f t="shared" si="1410"/>
        <v>2.5294516035547394</v>
      </c>
      <c r="L1327" s="1">
        <f t="shared" ref="L1327" si="1411">SUM(L1332:L1340)</f>
        <v>2.3124446359777355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2.7006638280819915</v>
      </c>
      <c r="K1328" s="1">
        <f t="shared" si="1412"/>
        <v>2.4236279947125707</v>
      </c>
      <c r="L1328" s="1">
        <f t="shared" si="1412"/>
        <v>2.2141788549768964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0.1177358732403852</v>
      </c>
      <c r="K1329" s="1">
        <f t="shared" ref="K1329:L1329" si="1417">SUM(K1330:K1331)</f>
        <v>0.10582360884216878</v>
      </c>
      <c r="L1329" s="1">
        <f t="shared" si="1417"/>
        <v>9.8265781000839131E-2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0.1177358732403852</v>
      </c>
      <c r="K1330" s="1">
        <f>[2]Transport!G$26/SUM([2]Transport!G$22,[2]Transport!G$26)*K1327*(K$34+K$582)/(K$34+K$582+K$38)</f>
        <v>0.10582360884216878</v>
      </c>
      <c r="L1330" s="1">
        <f>[2]Transport!H$26/SUM([2]Transport!H$22,[2]Transport!H$26)*L1327*(L$34+L$582)/(L$34+L$582+L$38)</f>
        <v>9.8265781000839131E-2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0.17986273144531817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4.2477787584588776E-2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0.19885424595083248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1.5680455563137174E-3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0.11812898664741324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5.9265769744796894E-2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1.1478034212206445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2.106574942962872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2.0525750636149511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2.0884273133301861E-2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0.22194105803472453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1.0470634933599553E-3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0.21723827302329871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3.9149484685469159E-2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3.9489832307012276E-4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1.2510429569434995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1.1793436396714042E-3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3.0759485072495842E-4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1.2116030938504638E-2</v>
      </c>
      <c r="K1341" s="1">
        <f t="shared" si="1418"/>
        <v>1.2104547553975862E-2</v>
      </c>
      <c r="L1341" s="1">
        <f t="shared" ref="L1341" si="1419">SUM(L1346:L1350)</f>
        <v>1.0653696475894047E-2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1.0101751244897284E-2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3.8251460595651682E-2</v>
      </c>
      <c r="K1343" s="1">
        <f t="shared" ref="K1343:L1343" si="1425">SUM(K1344:K1345)</f>
        <v>2.0027963090785781E-3</v>
      </c>
      <c r="L1343" s="1">
        <f t="shared" si="1425"/>
        <v>1.5045734089405131E-2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1.3257783295402928E-4</v>
      </c>
      <c r="K1344" s="1">
        <f>[2]Transport!G$27/SUM([2]Transport!G$24,[2]Transport!G$27)*K1341*(K$47+K$614)/(K$47+K$614+K$49)</f>
        <v>1.1496950293386354E-6</v>
      </c>
      <c r="L1344" s="1">
        <f>[2]Transport!H$27/SUM([2]Transport!H$24,[2]Transport!H$27)*L1341*(L$47+L$614)/(L$47+L$614+L$49)</f>
        <v>7.7439354772984852E-7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3.8118882762697655E-2</v>
      </c>
      <c r="K1345" s="1">
        <f>(K$49+K$716)/([2]Transport!G$24+[2]Transport!G$27)*K1341</f>
        <v>2.0016466140492396E-3</v>
      </c>
      <c r="L1345" s="1">
        <f>(L$49+L$716)/([2]Transport!H$24+[2]Transport!H$27)*L1341</f>
        <v>1.5044959695857401E-2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2.1692847463037303E-4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1.8875019472633416E-4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1.6219315764803946E-4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3.2697530254131906E-4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2.7639980620491043E-4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1.8844274581864169E-4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1.1572127161332947E-2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1.1639397553044618E-2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1.0303060572427365E-2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0.36108480723308511</v>
      </c>
      <c r="K1351" s="3">
        <f t="shared" si="1426"/>
        <v>0.37882814763314709</v>
      </c>
      <c r="L1351" s="3">
        <f t="shared" ref="L1351" si="1427">SUM(L1352:L1374)</f>
        <v>0.41115040814104342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8.663034944133699E-2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8.479534508107954E-2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9.5107155354463874E-2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2.1761318624772819E-2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2.5146767015166851E-2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4.1738815994522858E-2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1.3083621163810844E-4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1.8763072825872613E-4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1.3426799387853604E-4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1.980648993049589E-6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1.0114623094789784E-6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1.435433475206041E-7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3.3164475621722908E-2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8.0494841338032263E-3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4.4634200142407529E-2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2.0898162016473249E-4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1.7320656028224898E-2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8.6957921032409045E-3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0.10762968108926579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0.20229801768175312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0.21975227898164237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3.0702184682388006E-3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3.6062687904539224E-2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1.7111915258492637E-4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2.2349944620328164E-2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4.0359290622608204E-3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4.528067768453328E-5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8.5292394084546808E-2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8.6589712974958349E-5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2.3861748732810524E-5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3.0825036906031457E-5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2.7908500517479477E-5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2.6460977244198975E-5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3.1941362660699084E-5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2.859652085724038E-5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2.124459442085841E-5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7.8186040251017872E-4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7.8752380140153296E-4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7.9978687687242496E-4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0.47107788252741561</v>
      </c>
      <c r="K1377" s="1">
        <f t="shared" si="1435"/>
        <v>0.47279016066596241</v>
      </c>
      <c r="L1377" s="1">
        <f t="shared" ref="L1377" si="1436">IFERROR(L1353/L1318,"-")</f>
        <v>0.53072896496131505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0.34127429055738745</v>
      </c>
      <c r="K1378" s="1">
        <f t="shared" si="1437"/>
        <v>0.3436132056680315</v>
      </c>
      <c r="L1378" s="1">
        <f t="shared" ref="L1378" si="1438">IFERROR(L1354/L1319,"-")</f>
        <v>0.38563711214261276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0.22587022362234455</v>
      </c>
      <c r="K1379" s="1">
        <f t="shared" si="1439"/>
        <v>0.23201206714650574</v>
      </c>
      <c r="L1379" s="1">
        <f t="shared" ref="L1379" si="1440">IFERROR(L1355/L1320,"-")</f>
        <v>0.25737959497728763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0.15203630835067861</v>
      </c>
      <c r="K1380" s="1">
        <f t="shared" si="1441"/>
        <v>0.15968575043062891</v>
      </c>
      <c r="L1380" s="1">
        <f t="shared" ref="L1380" si="1442">IFERROR(L1356/L1321,"-")</f>
        <v>0.17547614587850313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0.18438770141665264</v>
      </c>
      <c r="K1385" s="1">
        <f t="shared" si="1451"/>
        <v>0.18949866722163355</v>
      </c>
      <c r="L1385" s="1">
        <f t="shared" ref="L1385" si="1452">IFERROR(L1361/L1332,"-")</f>
        <v>0.22445686250744434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0.13327522234495701</v>
      </c>
      <c r="K1386" s="1">
        <f t="shared" si="1453"/>
        <v>0.14662494379912791</v>
      </c>
      <c r="L1386" s="1">
        <f t="shared" ref="L1386" si="1454">IFERROR(L1362/L1333,"-")</f>
        <v>0.14672537184087334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9.3770134414485187E-2</v>
      </c>
      <c r="K1387" s="1">
        <f t="shared" si="1455"/>
        <v>9.6031721234291073E-2</v>
      </c>
      <c r="L1387" s="1">
        <f t="shared" ref="L1387" si="1456">IFERROR(L1363/L1334,"-")</f>
        <v>0.10706175032381977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 t="str">
        <f t="shared" si="1457"/>
        <v>-</v>
      </c>
      <c r="K1388" s="1" t="str">
        <f t="shared" si="1457"/>
        <v>-</v>
      </c>
      <c r="L1388" s="1" t="str">
        <f t="shared" ref="L1388" si="1458">IFERROR(L1364/L1335,"-")</f>
        <v>-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>
        <f t="shared" si="1461"/>
        <v>0.14701102828151869</v>
      </c>
      <c r="K1390" s="1">
        <f t="shared" si="1461"/>
        <v>0.16248768129643193</v>
      </c>
      <c r="L1390" s="1">
        <f t="shared" ref="L1390" si="1462">IFERROR(L1366/L1337,"-")</f>
        <v>0.16342767527479798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>
        <f t="shared" si="1463"/>
        <v>0.10288216854831626</v>
      </c>
      <c r="K1391" s="1">
        <f t="shared" si="1463"/>
        <v>0.10309022186845816</v>
      </c>
      <c r="L1391" s="1">
        <f t="shared" ref="L1391" si="1464">IFERROR(L1367/L1338,"-")</f>
        <v>0.11466414274059278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>
        <f t="shared" si="1465"/>
        <v>6.8177030701591521E-2</v>
      </c>
      <c r="K1392" s="1">
        <f t="shared" si="1465"/>
        <v>7.3421952738969704E-2</v>
      </c>
      <c r="L1392" s="1">
        <f t="shared" ref="L1392" si="1466">IFERROR(L1368/L1339,"-")</f>
        <v>7.7575254190932294E-2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0.14209769814015702</v>
      </c>
      <c r="K1395" s="1">
        <f t="shared" si="1471"/>
        <v>0.14785945284953778</v>
      </c>
      <c r="L1395" s="1">
        <f t="shared" ref="L1395" si="1472">IFERROR(L1371/L1347,"-")</f>
        <v>0.16314484302487978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>
        <f t="shared" si="1473"/>
        <v>9.7687386210653426E-2</v>
      </c>
      <c r="K1396" s="1">
        <f t="shared" si="1473"/>
        <v>0.1034607124002113</v>
      </c>
      <c r="L1396" s="1">
        <f t="shared" ref="L1396" si="1474">IFERROR(L1372/L1348,"-")</f>
        <v>0.11273766113185552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>
        <f t="shared" si="1475"/>
        <v>6.7564103955121024E-2</v>
      </c>
      <c r="K1397" s="1">
        <f t="shared" si="1475"/>
        <v>6.7660185831141542E-2</v>
      </c>
      <c r="L1397" s="1">
        <f t="shared" ref="L1397" si="1476">IFERROR(L1373/L1349,"-")</f>
        <v>7.7626145284711068E-2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0.90533781588204076</v>
      </c>
      <c r="K1399" s="3">
        <f t="shared" ref="K1399:L1399" si="1483">K1400+K1406+K1411+K1425</f>
        <v>0.78260628784491348</v>
      </c>
      <c r="L1399" s="3">
        <f t="shared" si="1483"/>
        <v>0.63088621896474528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7.9869009602649879E-2</v>
      </c>
      <c r="K1400" s="1">
        <f t="shared" ref="K1400:L1400" si="1488">SUM(K1401:K1405)</f>
        <v>8.6636651742161133E-2</v>
      </c>
      <c r="L1400" s="1">
        <f t="shared" si="1488"/>
        <v>9.0901725020278629E-2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7.8896007927377221E-2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8.5293608926239273E-2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8.9625967289437683E-2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8.0684120320564153E-4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1.0685119567327424E-3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1.1055870386749019E-3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1.5566661359339397E-4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2.5659657461698593E-4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1.6726686301139386E-4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1.0493858473628139E-5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1.7934284572128131E-5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2.9038291546486702E-6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0.8210356076987303</v>
      </c>
      <c r="K1411" s="1">
        <f t="shared" si="1496"/>
        <v>0.69163085914826661</v>
      </c>
      <c r="L1411" s="1">
        <f t="shared" ref="L1411" si="1497">SUM(L1416:L1424)</f>
        <v>0.53644677552798659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0.78673765337078116</v>
      </c>
      <c r="K1412" s="1">
        <f t="shared" si="1498"/>
        <v>0.66269538815573159</v>
      </c>
      <c r="L1412" s="1">
        <f t="shared" si="1498"/>
        <v>0.5136508302575602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3.4297954327949132E-2</v>
      </c>
      <c r="K1413" s="1">
        <f t="shared" ref="K1413:L1413" si="1503">SUM(K1414:K1415)</f>
        <v>2.8935470992534996E-2</v>
      </c>
      <c r="L1413" s="1">
        <f t="shared" si="1503"/>
        <v>2.2795945270426346E-2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3.4297954327949132E-2</v>
      </c>
      <c r="K1414" s="1">
        <f>[2]Transport!G$26/SUM([2]Transport!G$22,[2]Transport!G$26)*K1411*(K$34+K$582)/(K$34+K$582+K$38)</f>
        <v>2.8935470992534996E-2</v>
      </c>
      <c r="L1414" s="1">
        <f>[2]Transport!H$26/SUM([2]Transport!H$22,[2]Transport!H$26)*L1411*(L$34+L$582)/(L$34+L$582+L$38)</f>
        <v>2.2795945270426346E-2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6.9058382432953353E-3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3.6792627818815244E-3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6.9114657884280215E-2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0.2071402835471888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0.36784808769691935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0.35637991204054265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6.8336026054576796E-2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0.12379656856652445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0.10906965111709534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6.4069387157566303E-7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0.17911879114534304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0.14956315175991755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8.8945000226135307E-4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0.27752056527274094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4.5445545321922881E-2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6.7755051392298106E-4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8.2012622035704974E-2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1.2982430211008263E-3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3.1555396988398936E-4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8.4070600897139309E-7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4.4331985806606404E-3</v>
      </c>
      <c r="K1425" s="1">
        <f t="shared" ref="K1425:L1425" si="1508">SUM(K1430:K1434)</f>
        <v>4.3387769544856493E-3</v>
      </c>
      <c r="L1425" s="1">
        <f t="shared" si="1508"/>
        <v>3.537718416480139E-3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3.620890851629633E-3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1.399602903636763E-2</v>
      </c>
      <c r="K1427" s="1">
        <f t="shared" ref="K1427:L1427" si="1514">SUM(K1428:K1429)</f>
        <v>7.1788610285601607E-4</v>
      </c>
      <c r="L1427" s="1">
        <f t="shared" si="1514"/>
        <v>4.9961598491179808E-3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4.8509603834950709E-5</v>
      </c>
      <c r="K1428" s="1">
        <f>[2]Transport!G$27/SUM([2]Transport!G$24,[2]Transport!G$27)*K1425*(K$47+K$614)/(K$47+K$614+K$49)</f>
        <v>4.1209886414488292E-7</v>
      </c>
      <c r="L1428" s="1">
        <f>[2]Transport!H$27/SUM([2]Transport!H$24,[2]Transport!H$27)*L1425*(L$47+L$614)/(L$47+L$614+L$49)</f>
        <v>2.5714889865748436E-7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1.3947519432532678E-2</v>
      </c>
      <c r="K1429" s="1">
        <f>(K$49+K$716)/([2]Transport!G$24+[2]Transport!G$27)*K1425</f>
        <v>7.1747400399187113E-4</v>
      </c>
      <c r="L1429" s="1">
        <f>(L$49+L$716)/([2]Transport!H$24+[2]Transport!H$27)*L1425</f>
        <v>4.9959027002193235E-3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1.9730910504157383E-4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1.1726517676128406E-4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9.6522796669107144E-5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3.4626198302603091E-4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2.8873298264840545E-4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2.1261994160076136E-4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3.8896274925930355E-3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3.9327787950759596E-3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3.2285756782102705E-3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0.13463452351726848</v>
      </c>
      <c r="K1435" s="3">
        <f t="shared" ref="K1435:L1435" si="1519">SUM(K1436:K1458)</f>
        <v>0.13472507250587198</v>
      </c>
      <c r="L1435" s="3">
        <f t="shared" si="1519"/>
        <v>0.13114332485277674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3.7164281543148291E-2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4.033579358138082E-2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4.7469529241740568E-2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2.7284982742312142E-4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3.7075901878525538E-4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4.2146194358691491E-4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3.5086791290129452E-5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5.9885482718128917E-5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4.283705233142001E-5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1.5954475026849074E-6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2.8204716537578454E-6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5.0955274834738099E-7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1.2812194119287718E-3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7.2163475796363128E-4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1.5524353939566995E-2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2.8869854908499307E-2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5.2449551896338334E-2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5.5488204403381015E-2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6.4066930077247121E-3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1.1885196663973998E-2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1.1661043961513299E-2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4.0554286108289402E-8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2.6359393771350687E-2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2.3800030142952133E-2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1.4392697502866418E-4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2.8325066669514704E-2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4.6906851741769402E-3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7.6717053240929302E-5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5.5935704393595851E-3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9.5254310536845878E-5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2.4435177657754426E-5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4.0287030991325902E-8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2.8190011007442366E-5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1.7334149050502454E-5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1.5772416832983322E-5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3.4078241617524648E-5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2.9733423511962846E-5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2.4084850348316767E-5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2.6256260558438378E-4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2.6639343282970418E-4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2.5044828479952707E-4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0.4710540180608066</v>
      </c>
      <c r="K1461" s="1">
        <f t="shared" si="1527"/>
        <v>0.47290522806067042</v>
      </c>
      <c r="L1461" s="1">
        <f t="shared" ref="L1461" si="1528">IFERROR(L1437/L1402,"-")</f>
        <v>0.52964035622000816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0.33817041858926922</v>
      </c>
      <c r="K1462" s="1">
        <f t="shared" si="1529"/>
        <v>0.34698630787338031</v>
      </c>
      <c r="L1462" s="1">
        <f t="shared" ref="L1462" si="1530">IFERROR(L1438/L1403,"-")</f>
        <v>0.38121100270138558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0.22539702303653397</v>
      </c>
      <c r="K1463" s="1">
        <f t="shared" si="1531"/>
        <v>0.23338379636407147</v>
      </c>
      <c r="L1463" s="1">
        <f t="shared" ref="L1463" si="1532">IFERROR(L1439/L1404,"-")</f>
        <v>0.25610005209759951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0.15203630835067844</v>
      </c>
      <c r="K1464" s="1">
        <f t="shared" si="1533"/>
        <v>0.15726702910364049</v>
      </c>
      <c r="L1464" s="1">
        <f t="shared" ref="L1464" si="1534">IFERROR(L1440/L1405,"-")</f>
        <v>0.1754761458785033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0.18552699423168043</v>
      </c>
      <c r="K1469" s="1">
        <f t="shared" si="1543"/>
        <v>0.1961356936822537</v>
      </c>
      <c r="L1469" s="1">
        <f t="shared" ref="L1469" si="1544">IFERROR(L1445/L1416,"-")</f>
        <v>0.22461738818934285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0.13937344496258952</v>
      </c>
      <c r="K1470" s="1">
        <f t="shared" si="1545"/>
        <v>0.14258481598945549</v>
      </c>
      <c r="L1470" s="1">
        <f t="shared" ref="L1470" si="1546">IFERROR(L1446/L1417,"-")</f>
        <v>0.15569958498970768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9.3752788647791505E-2</v>
      </c>
      <c r="K1471" s="1">
        <f t="shared" si="1547"/>
        <v>9.6005865118848274E-2</v>
      </c>
      <c r="L1471" s="1">
        <f t="shared" ref="L1471" si="1548">IFERROR(L1447/L1418,"-")</f>
        <v>0.10691373670017702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>
        <f t="shared" si="1549"/>
        <v>6.3297446577027433E-2</v>
      </c>
      <c r="K1472" s="1" t="str">
        <f t="shared" si="1549"/>
        <v>-</v>
      </c>
      <c r="L1472" s="1" t="str">
        <f t="shared" ref="L1472" si="1550">IFERROR(L1448/L1419,"-")</f>
        <v>-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>
        <f t="shared" si="1553"/>
        <v>0.14716152114917849</v>
      </c>
      <c r="K1474" s="1">
        <f t="shared" si="1553"/>
        <v>0.15913030624786864</v>
      </c>
      <c r="L1474" s="1">
        <f t="shared" ref="L1474" si="1554">IFERROR(L1450/L1421,"-")</f>
        <v>0.16181570033474815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>
        <f t="shared" si="1555"/>
        <v>0.10206474839685292</v>
      </c>
      <c r="K1475" s="1">
        <f t="shared" si="1555"/>
        <v>0.10321551080418347</v>
      </c>
      <c r="L1475" s="1">
        <f t="shared" ref="L1475" si="1556">IFERROR(L1451/L1422,"-")</f>
        <v>0.11322706080870884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>
        <f t="shared" si="1557"/>
        <v>6.8203775230163605E-2</v>
      </c>
      <c r="K1476" s="1">
        <f t="shared" si="1557"/>
        <v>7.3371710064018963E-2</v>
      </c>
      <c r="L1476" s="1">
        <f t="shared" ref="L1476" si="1558">IFERROR(L1452/L1423,"-")</f>
        <v>7.7435811271009528E-2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>
        <f t="shared" si="1559"/>
        <v>4.7920474650368243E-2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>
        <f t="shared" si="1563"/>
        <v>0.14287232716149931</v>
      </c>
      <c r="K1479" s="1">
        <f t="shared" si="1563"/>
        <v>0.14782009057803636</v>
      </c>
      <c r="L1479" s="1">
        <f t="shared" ref="L1479" si="1564">IFERROR(L1455/L1431,"-")</f>
        <v>0.16340613178722166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>
        <f t="shared" si="1565"/>
        <v>9.8417508383999375E-2</v>
      </c>
      <c r="K1480" s="1">
        <f t="shared" si="1565"/>
        <v>0.102978964298546</v>
      </c>
      <c r="L1480" s="1">
        <f t="shared" ref="L1480" si="1566">IFERROR(L1456/L1432,"-")</f>
        <v>0.11327653543213335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>
        <f t="shared" si="1567"/>
        <v>6.7503277906272044E-2</v>
      </c>
      <c r="K1481" s="1">
        <f t="shared" si="1567"/>
        <v>6.7736693750292384E-2</v>
      </c>
      <c r="L1481" s="1">
        <f t="shared" ref="L1481" si="1568">IFERROR(L1457/L1433,"-")</f>
        <v>7.7572375487373002E-2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0.49261136197989641</v>
      </c>
      <c r="K1483" s="3">
        <f t="shared" si="1571"/>
        <v>0.50951781331339152</v>
      </c>
      <c r="L1483" s="3">
        <f t="shared" si="1571"/>
        <v>0.53414696386004867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0.49261136197989641</v>
      </c>
      <c r="K1484" s="1">
        <f t="shared" si="1572"/>
        <v>0.50951781331339152</v>
      </c>
      <c r="L1484" s="1">
        <f t="shared" si="1572"/>
        <v>0.53414696386004867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0.49261136197989641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0.50951781331339152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0.53414696386004867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3.3377943963007015E-2</v>
      </c>
      <c r="K1486" s="3">
        <f t="shared" si="1576"/>
        <v>3.4523476991223531E-2</v>
      </c>
      <c r="L1486" s="3">
        <f t="shared" si="1576"/>
        <v>3.6192278140061748E-2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3.3377943963007015E-2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3.4523476991223531E-2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3.6192278140061748E-2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6.7757154095786323E-2</v>
      </c>
      <c r="K1489" s="1">
        <f t="shared" si="1577"/>
        <v>6.7757154095786268E-2</v>
      </c>
      <c r="L1489" s="1">
        <f t="shared" ref="L1489" si="1578">L1487/L1485</f>
        <v>6.7757154095786365E-2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0.81049220903668817</v>
      </c>
      <c r="K1490" s="3">
        <f t="shared" ref="K1490:L1491" si="1583">K1491</f>
        <v>0.83406545569057244</v>
      </c>
      <c r="L1490" s="3">
        <f t="shared" si="1583"/>
        <v>0.87438264033834123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0.81049220903668817</v>
      </c>
      <c r="K1491" s="1">
        <f t="shared" si="1583"/>
        <v>0.83406545569057244</v>
      </c>
      <c r="L1491" s="1">
        <f t="shared" si="1583"/>
        <v>0.87438264033834123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0.81049220903668817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0.83406545569057244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0.87438264033834123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4.0928719476428004E-2</v>
      </c>
      <c r="K1493" s="3">
        <f t="shared" ref="K1493:L1493" si="1591">K1494</f>
        <v>4.2119135360366218E-2</v>
      </c>
      <c r="L1493" s="3">
        <f t="shared" si="1591"/>
        <v>4.4155096622090266E-2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4.0928719476428004E-2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4.2119135360366218E-2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4.4155096622090266E-2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5.0498597050147961E-2</v>
      </c>
      <c r="K1496" s="1">
        <f t="shared" si="1592"/>
        <v>5.0498597050147913E-2</v>
      </c>
      <c r="L1496" s="1">
        <f t="shared" ref="L1496" si="1593">L1494/L1492</f>
        <v>5.0498597050147871E-2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1.2219958063318996</v>
      </c>
      <c r="K1497" s="3">
        <f t="shared" si="1594"/>
        <v>1.1014329535637915</v>
      </c>
      <c r="L1497" s="3">
        <f t="shared" ref="L1497" si="1595">SUM(L1498,L1503,L1508)</f>
        <v>0.94097963169562748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3.2487609508876752E-4</v>
      </c>
      <c r="K1498" s="1">
        <f t="shared" si="1597"/>
        <v>2.62073454632866E-4</v>
      </c>
      <c r="L1498" s="1">
        <f t="shared" ref="L1498" si="1598">SUM(L1499:L1502)</f>
        <v>1.4885188091102422E-4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9.2659135027533976E-5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1.0391996664429109E-4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7.6162541996514042E-5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4.8963948824905281E-5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3.5745088240180032E-5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2.3401090103743208E-5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1.3471234591783677E-4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6.7221432194107609E-5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1.8566314006020446E-5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4.8540665318491475E-5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5.518696755428729E-5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3.0721934804746543E-5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5.6948110098353412E-5</v>
      </c>
      <c r="K1503" s="1">
        <f t="shared" si="1602"/>
        <v>7.5816252711396074E-5</v>
      </c>
      <c r="L1503" s="1">
        <f t="shared" ref="L1503" si="1603">SUM(L1504:L1507)</f>
        <v>6.2535792700449223E-5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2.1512942037901076E-5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2.7018726363513294E-5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1.9031408813216272E-5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1.6642490252523508E-5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2.1545751955413244E-5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1.5217212608120559E-5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1.2161962712256987E-5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1.7375307414633777E-5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1.6593513550185936E-5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6.6307150956718395E-6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9.8764669778357557E-6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1.1693657728926453E-5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1.2216139821267125</v>
      </c>
      <c r="K1508" s="1">
        <f t="shared" si="1607"/>
        <v>1.1010950638564472</v>
      </c>
      <c r="L1508" s="1">
        <f t="shared" ref="L1508" si="1608">SUM(L1513:L1517)</f>
        <v>0.94076824402201598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1.1546582776503675</v>
      </c>
      <c r="K1509" s="1">
        <f t="shared" si="1609"/>
        <v>1.0408156724628019</v>
      </c>
      <c r="L1509" s="1">
        <f t="shared" si="1609"/>
        <v>0.88926465519007158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6.6955704476344802E-2</v>
      </c>
      <c r="K1510" s="1">
        <f t="shared" ref="K1510:L1510" si="1616">SUM(K1511:K1512)</f>
        <v>6.0279391393645139E-2</v>
      </c>
      <c r="L1510" s="1">
        <f t="shared" si="1616"/>
        <v>5.1503588831944357E-2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6.6955704476344802E-2</v>
      </c>
      <c r="K1511" s="1">
        <f>[2]Transport!G$25/SUM([2]Transport!G$21,[2]Transport!G$25)*K1508*(K$35+K$600)/(K$35+K$600+K$39)</f>
        <v>6.0279391393645139E-2</v>
      </c>
      <c r="L1511" s="1">
        <f>[2]Transport!H$25/SUM([2]Transport!H$21,[2]Transport!H$25)*L1508*(L$35+L$600)/(L$35+L$600+L$39)</f>
        <v>5.1503588831944357E-2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0.89894472158950745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0.94184308648588111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0.93383739988790793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9.4930892693878659E-3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1.1277400553982359E-4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6.6057260443467094E-5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0.18759458086151959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4.5408325734814237E-2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6.2189958775396299E-5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0.12558159040629749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0.11373087763021203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6.8025969148891906E-3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2.0550422200581817</v>
      </c>
      <c r="K1518" s="3">
        <f t="shared" si="1619"/>
        <v>2.058416494318652</v>
      </c>
      <c r="L1518" s="3">
        <f t="shared" ref="L1518" si="1620">SUM(L1519:L1531)</f>
        <v>2.0234600725710363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1.063249434780589E-3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1.2004493826439451E-3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8.9859780996990788E-4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3.1443304137145306E-4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2.3381144787576444E-4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1.5521224438752902E-4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5.5389577212705304E-4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2.7897067760844637E-4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8.056888463806543E-5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1.8541492370160179E-4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2.1219337520170923E-4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1.2191743682462827E-4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1.0082146237859336E-4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1.281672204786483E-4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9.2542346394059496E-5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4.5358503662254144E-5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5.9265651872062571E-5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4.2723764352013592E-5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2.1598626140019711E-5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3.1079543450721712E-5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3.0234495991298616E-5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1.0463371690114964E-5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1.572268768825268E-5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1.8905110685191995E-5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1.8202933458367734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1.945983451538835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2.0172764370690359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1.0521980577610958E-2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1.3332887336002676E-4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8.0346903753758522E-5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0.13698541369796011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3.3201872124157657E-2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4.9461521055768993E-5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8.4946244809985957E-2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7.6938181795479788E-2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4.6131249839479879E-3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11.474847401334372</v>
      </c>
      <c r="K1533" s="1">
        <f t="shared" si="1624"/>
        <v>11.55167213200691</v>
      </c>
      <c r="L1533" s="1">
        <f t="shared" ref="L1533" si="1625">IFERROR(L1519/L1499,"-")</f>
        <v>11.79842198558757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6.4217255535468203</v>
      </c>
      <c r="K1534" s="1">
        <f t="shared" si="1624"/>
        <v>6.5410790513294543</v>
      </c>
      <c r="L1534" s="1">
        <f t="shared" ref="L1534" si="1626">IFERROR(L1520/L1500,"-")</f>
        <v>6.6326929087248576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4.1116927209098044</v>
      </c>
      <c r="K1535" s="1">
        <f t="shared" si="1624"/>
        <v>4.1500257953876192</v>
      </c>
      <c r="L1535" s="1">
        <f t="shared" ref="L1535" si="1627">IFERROR(L1521/L1501,"-")</f>
        <v>4.3395196597418089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3.8197853796406109</v>
      </c>
      <c r="K1536" s="1">
        <f t="shared" si="1624"/>
        <v>3.8449906672798266</v>
      </c>
      <c r="L1536" s="1">
        <f t="shared" ref="L1536" si="1628">IFERROR(L1522/L1502,"-")</f>
        <v>3.9684166247821091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4.6865492502591275</v>
      </c>
      <c r="K1537" s="1">
        <f t="shared" si="1629"/>
        <v>4.7436440472533983</v>
      </c>
      <c r="L1537" s="1">
        <f t="shared" ref="L1537" si="1630">IFERROR(L1523/L1504,"-")</f>
        <v>4.8626114494368853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2.7254637361362679</v>
      </c>
      <c r="K1538" s="1">
        <f t="shared" si="1629"/>
        <v>2.750688488139418</v>
      </c>
      <c r="L1538" s="1">
        <f t="shared" ref="L1538" si="1631">IFERROR(L1524/L1505,"-")</f>
        <v>2.8075946267067566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1.7759161618093378</v>
      </c>
      <c r="K1539" s="1">
        <f t="shared" si="1629"/>
        <v>1.7887190545213605</v>
      </c>
      <c r="L1539" s="1">
        <f t="shared" ref="L1539" si="1632">IFERROR(L1525/L1506,"-")</f>
        <v>1.8220671529183057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1.5780155743601272</v>
      </c>
      <c r="K1540" s="1">
        <f t="shared" si="1629"/>
        <v>1.5919344157720268</v>
      </c>
      <c r="L1540" s="1">
        <f t="shared" ref="L1540" si="1633">IFERROR(L1526/L1507,"-")</f>
        <v>1.616697796654905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2.0249224475317504</v>
      </c>
      <c r="K1542" s="1">
        <f t="shared" si="1634"/>
        <v>2.0661440100383501</v>
      </c>
      <c r="L1542" s="1">
        <f t="shared" ref="L1542" si="1636">IFERROR(L1528/L1514,"-")</f>
        <v>2.1602009485925251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1.1083831910799504</v>
      </c>
      <c r="K1543" s="1">
        <f t="shared" si="1634"/>
        <v>1.1822660082153833</v>
      </c>
      <c r="L1543" s="1">
        <f t="shared" ref="L1543" si="1637">IFERROR(L1529/L1515,"-")</f>
        <v>1.2163220698884529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0.73022052699422779</v>
      </c>
      <c r="K1544" s="1">
        <f t="shared" si="1634"/>
        <v>0.73118468005311243</v>
      </c>
      <c r="L1544" s="1">
        <f t="shared" ref="L1544" si="1638">IFERROR(L1530/L1516,"-")</f>
        <v>0.79532969678277143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0.67642275062098745</v>
      </c>
      <c r="K1545" s="1">
        <f t="shared" si="1634"/>
        <v>0.67649334462747124</v>
      </c>
      <c r="L1545" s="1">
        <f t="shared" ref="L1545" si="1639">IFERROR(L1531/L1517,"-")</f>
        <v>0.67814175110846364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9.6193712476309052</v>
      </c>
      <c r="K1546" s="3">
        <f t="shared" si="1640"/>
        <v>9.7126671314873114</v>
      </c>
      <c r="L1546" s="3">
        <f t="shared" ref="L1546" si="1641">L1547+L1550+L1552+L1559+L1567</f>
        <v>10.415693888929962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2.587628141441932</v>
      </c>
      <c r="K1547" s="1">
        <f t="shared" si="1644"/>
        <v>2.8233823434184946</v>
      </c>
      <c r="L1547" s="1">
        <f t="shared" ref="L1547" si="1645">SUM(L1548:L1549)</f>
        <v>3.3068346598986729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2.587628141441932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2.8233823434184946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3.3068346598986729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3.6878187577579694E-6</v>
      </c>
      <c r="K1550" s="1">
        <f t="shared" si="1647"/>
        <v>3.4028650820944669E-6</v>
      </c>
      <c r="L1550" s="1">
        <f t="shared" si="1647"/>
        <v>2.8063845142076259E-6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3.6878187577579694E-6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3.4028650820944669E-6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2.8063845142076259E-6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0.96786229483494934</v>
      </c>
      <c r="K1552" s="1">
        <f t="shared" si="1648"/>
        <v>0.14017771329903431</v>
      </c>
      <c r="L1552" s="1">
        <f t="shared" ref="L1552" si="1649">SUM(L1557:L1558)</f>
        <v>3.9202678329091419E-4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0.91481452136894137</v>
      </c>
      <c r="K1553" s="1">
        <f t="shared" si="1650"/>
        <v>0.13250369175268006</v>
      </c>
      <c r="L1553" s="1">
        <f t="shared" si="1650"/>
        <v>3.7056476394021375E-4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5.3047773466007982E-2</v>
      </c>
      <c r="K1554" s="1">
        <f t="shared" si="1651"/>
        <v>7.6740215463542306E-3</v>
      </c>
      <c r="L1554" s="1">
        <f t="shared" ref="L1554" si="1652">SUM(L1555:L1556)</f>
        <v>2.146201935070046E-5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5.3047773466007982E-2</v>
      </c>
      <c r="K1555" s="1">
        <f>[2]Transport!G$25/SUM([2]Transport!G$21,[2]Transport!G$25)*K1552*(K$35+K$600)/(K$35+K$600+K$39)</f>
        <v>7.6740215463542306E-3</v>
      </c>
      <c r="L1555" s="1">
        <f>[2]Transport!H$25/SUM([2]Transport!H$21,[2]Transport!H$25)*L1552*(L$35+L$600)/(L$35+L$600+L$39)</f>
        <v>2.146201935070046E-5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0.96786229483494934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0.14017771329903431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3.9202678329091419E-4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6.0297855914527219</v>
      </c>
      <c r="K1559" s="1">
        <f t="shared" si="1653"/>
        <v>6.7006095933888403</v>
      </c>
      <c r="L1559" s="1">
        <f t="shared" ref="L1559" si="1654">SUM(L1564:L1566)</f>
        <v>7.0735348504135311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5.7778972337691439</v>
      </c>
      <c r="K1560" s="1">
        <f t="shared" si="1655"/>
        <v>6.4202789922346764</v>
      </c>
      <c r="L1560" s="1">
        <f t="shared" si="1655"/>
        <v>6.7729497398780536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0.25188835768357754</v>
      </c>
      <c r="K1561" s="1">
        <f t="shared" si="1656"/>
        <v>0.28033060115416403</v>
      </c>
      <c r="L1561" s="1">
        <f t="shared" ref="L1561" si="1657">SUM(L1562:L1563)</f>
        <v>0.30058511053547737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0.25188835768357754</v>
      </c>
      <c r="K1562" s="1">
        <f>[2]Transport!G$26/SUM([2]Transport!G$22,[2]Transport!G$26)*K1559*(K$34+K$582)/(K$34+K$582+K$38)</f>
        <v>0.28033060115416403</v>
      </c>
      <c r="L1562" s="1">
        <f>[2]Transport!H$26/SUM([2]Transport!H$22,[2]Transport!H$26)*L1559*(L$34+L$582)/(L$34+L$582+L$38)</f>
        <v>0.30058511053547737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7.413400411088011E-4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4.5022853006401942E-4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1.8066520642427879E-4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6.0290442514116132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6.7001593648587763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7.0733541852071067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3.4091532082545603E-2</v>
      </c>
      <c r="K1567" s="1">
        <f t="shared" si="1658"/>
        <v>4.8494078515859781E-2</v>
      </c>
      <c r="L1567" s="1">
        <f t="shared" ref="L1567" si="1659">L1572</f>
        <v>3.4929545449951853E-2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4.0470336940171603E-2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0.10763020519835635</v>
      </c>
      <c r="K1569" s="1">
        <f t="shared" si="1661"/>
        <v>8.0237415756881768E-3</v>
      </c>
      <c r="L1569" s="1">
        <f t="shared" ref="L1569" si="1662">SUM(L1570:L1571)</f>
        <v>4.9329418563115547E-2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3.7304142491274389E-4</v>
      </c>
      <c r="K1570" s="1">
        <f>[2]Transport!G$27/SUM([2]Transport!G$24,[2]Transport!G$27)*K1567*(K$47+K$614)/(K$47+K$614+K$49)</f>
        <v>4.6059880200750444E-6</v>
      </c>
      <c r="L1570" s="1">
        <f>[2]Transport!H$27/SUM([2]Transport!H$24,[2]Transport!H$27)*L1567*(L$47+L$614)/(L$47+L$614+L$49)</f>
        <v>2.5389511220620033E-6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0.1072571637734436</v>
      </c>
      <c r="K1571" s="1">
        <f>(K$49+K$716)/([2]Transport!G$24+[2]Transport!G$27)*K1567</f>
        <v>8.0191355876681018E-3</v>
      </c>
      <c r="L1571" s="1">
        <f>(L$49+L$716)/([2]Transport!H$24+[2]Transport!H$27)*L1567</f>
        <v>4.9326879611993488E-2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3.4091532082545603E-2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4.8494078515859781E-2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3.4929545449951853E-2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4.8922146805006586</v>
      </c>
      <c r="K1573" s="3">
        <f t="shared" si="1663"/>
        <v>5.0758858356450052</v>
      </c>
      <c r="L1573" s="3">
        <f t="shared" ref="L1573" si="1664">SUM(L1574:L1582)</f>
        <v>5.5237079945055392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1.7631000223968738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1.9237329325620152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2.2531368281074697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1.9721920415757962E-6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1.9259101760203433E-6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1.6805828000131145E-6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0.33994189843550948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4.9234563874965651E-2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1.3769141505011868E-4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2.5362318745124948E-4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1.5402971449584573E-4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6.180818918984943E-5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2.7779882056822016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3.0872163008939379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3.2591723798539767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1.0928958606580327E-2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1.5546082689414712E-2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1.1197606357053035E-2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0.68135756995377339</v>
      </c>
      <c r="K1585" s="1">
        <f t="shared" si="1667"/>
        <v>0.68135756995377328</v>
      </c>
      <c r="L1585" s="1">
        <f t="shared" ref="L1585" si="1668">IFERROR(L1575/L1549,"-")</f>
        <v>0.68135756995377261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0.53478551174103839</v>
      </c>
      <c r="K1586" s="1">
        <f t="shared" si="1669"/>
        <v>0.56596724511773577</v>
      </c>
      <c r="L1586" s="1">
        <f t="shared" ref="L1586" si="1670">IFERROR(L1576/L1551,"-")</f>
        <v>0.59884267159577809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0.35122961215622123</v>
      </c>
      <c r="K1588" s="1">
        <f t="shared" si="1673"/>
        <v>0.35122961215622023</v>
      </c>
      <c r="L1588" s="1">
        <f t="shared" ref="L1588" si="1674">IFERROR(L1578/L1558,"-")</f>
        <v>0.351229612156221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0.3421145134315321</v>
      </c>
      <c r="K1590" s="1">
        <f t="shared" si="1677"/>
        <v>0.34211451343153165</v>
      </c>
      <c r="L1590" s="1">
        <f t="shared" ref="L1590" si="1678">IFERROR(L1580/L1565,"-")</f>
        <v>0.34211451343153204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0.46076759264650879</v>
      </c>
      <c r="K1591" s="1">
        <f t="shared" si="1679"/>
        <v>0.46076759264650852</v>
      </c>
      <c r="L1591" s="1">
        <f t="shared" ref="L1591" si="1680">IFERROR(L1581/L1566,"-")</f>
        <v>0.46076759264650746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0.32057692743517985</v>
      </c>
      <c r="K1592" s="1">
        <f t="shared" si="1681"/>
        <v>0.32057692743518018</v>
      </c>
      <c r="L1592" s="1">
        <f t="shared" ref="L1592" si="1682">IFERROR(L1582/L1572,"-")</f>
        <v>0.32057692743517996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14.970141109172776</v>
      </c>
      <c r="K1593" s="3">
        <f t="shared" ref="K1593:L1593" si="1687">K1594+K1597+K1599+K1606+K1614</f>
        <v>15.6273292157043</v>
      </c>
      <c r="L1593" s="3">
        <f t="shared" si="1687"/>
        <v>16.966889415912032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2.8565224461568221E-4</v>
      </c>
      <c r="K1594" s="1">
        <f t="shared" ref="K1594:L1594" si="1694">SUM(K1595:K1596)</f>
        <v>2.8212015455334621E-4</v>
      </c>
      <c r="L1594" s="1">
        <f t="shared" si="1694"/>
        <v>1.3174229575456766E-4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2.8565224461568221E-4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2.8212015455334621E-4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1.3174229575456766E-4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4.7943073934667543E-5</v>
      </c>
      <c r="K1597" s="1">
        <f t="shared" ref="K1597:L1597" si="1700">K1598</f>
        <v>4.9890602046801408E-5</v>
      </c>
      <c r="L1597" s="1">
        <f t="shared" si="1700"/>
        <v>4.0479484549712084E-5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4.7943073934667543E-5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4.9890602046801408E-5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4.0479484549712084E-5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14.913722056044545</v>
      </c>
      <c r="K1606" s="1">
        <f t="shared" si="1707"/>
        <v>15.572237359309439</v>
      </c>
      <c r="L1606" s="1">
        <f t="shared" ref="L1606" si="1708">SUM(L1611:L1613)</f>
        <v>16.91638464330368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14.290715997425908</v>
      </c>
      <c r="K1607" s="1">
        <f t="shared" si="1709"/>
        <v>14.920748177704581</v>
      </c>
      <c r="L1607" s="1">
        <f t="shared" si="1709"/>
        <v>16.197534244542894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0.62300605861863712</v>
      </c>
      <c r="K1608" s="1">
        <f t="shared" si="1710"/>
        <v>0.65148918160485658</v>
      </c>
      <c r="L1608" s="1">
        <f t="shared" ref="L1608" si="1711">SUM(L1609:L1610)</f>
        <v>0.71885039876078671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0.62300605861863712</v>
      </c>
      <c r="K1609" s="1">
        <f>[2]Transport!G$26/SUM([2]Transport!G$22,[2]Transport!G$26)*K1606*(K$34+K$582)/(K$34+K$582+K$38)</f>
        <v>0.65148918160485658</v>
      </c>
      <c r="L1609" s="1">
        <f>[2]Transport!H$26/SUM([2]Transport!H$22,[2]Transport!H$26)*L1606*(L$34+L$582)/(L$34+L$582+L$38)</f>
        <v>0.71885039876078671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2.9650938888375167E-4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4.3841976426950533E-4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1.4371651224397961E-4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14.913425546655661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15.571798939545168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16.916240926791435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5.6085457809681716E-2</v>
      </c>
      <c r="K1614" s="1">
        <f t="shared" si="1712"/>
        <v>5.4759845638263117E-2</v>
      </c>
      <c r="L1614" s="1">
        <f t="shared" ref="L1614" si="1713">L1619</f>
        <v>5.0332550828049084E-2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4.5699381689405905E-2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5.6699164434762347E-2</v>
      </c>
      <c r="K1616" s="1">
        <f t="shared" si="1715"/>
        <v>9.0604639488572128E-3</v>
      </c>
      <c r="L1616" s="1">
        <f t="shared" ref="L1616" si="1716">SUM(L1617:L1618)</f>
        <v>5.0336209389440452E-2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6.1370662508063482E-4</v>
      </c>
      <c r="K1617" s="1">
        <f>[2]Transport!G$27/SUM([2]Transport!G$24,[2]Transport!G$27)*K1614*(K$47+K$614)/(K$47+K$614+K$49)</f>
        <v>5.20111322268986E-6</v>
      </c>
      <c r="L1617" s="1">
        <f>[2]Transport!H$27/SUM([2]Transport!H$24,[2]Transport!H$27)*L1614*(L$47+L$614)/(L$47+L$614+L$49)</f>
        <v>3.6585613913648622E-6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5.6085457809681716E-2</v>
      </c>
      <c r="K1618" s="1">
        <f>IF((K$49+K$716)/([2]Transport!G$24+[2]Transport!G$27)*K1614&gt;K1614,K1614,(K$49+K$716)/([2]Transport!G$24+[2]Transport!G$27)*K1614)</f>
        <v>9.0552628356345231E-3</v>
      </c>
      <c r="L1618" s="1">
        <f>IF((L$49+L$716)/([2]Transport!H$24+[2]Transport!H$27)*L1614&gt;L1614,L1614,(L$49+L$716)/([2]Transport!H$24+[2]Transport!H$27)*L1614)</f>
        <v>5.0332550828049084E-2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5.6085457809681716E-2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5.4759845638263117E-2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5.0332550828049084E-2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2.4444572737970507</v>
      </c>
      <c r="K1620" s="3">
        <f t="shared" ref="K1620:L1620" si="1721">SUM(K1621:K1629)</f>
        <v>2.5521002568460749</v>
      </c>
      <c r="L1620" s="3">
        <f t="shared" si="1721"/>
        <v>2.7717935943761232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8.5524044271203514E-5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8.8230884867884979E-5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4.4046043912252372E-5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9.3408758583804721E-6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9.8879465718869387E-6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8.8613563132167538E-6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3.5196706679301495E-5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5.2041967046959463E-5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1.7059655161229132E-5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2.437850728091175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2.5454729541310859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2.7652446536129434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6.4764840790665756E-3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6.4771419165025089E-3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6.4789737077932058E-3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0.29939916763569613</v>
      </c>
      <c r="K1632" s="1">
        <f t="shared" si="1725"/>
        <v>0.31274222505503896</v>
      </c>
      <c r="L1632" s="1">
        <f t="shared" ref="L1632" si="1726">IFERROR(L1622/L1596,"-")</f>
        <v>0.33433487446058296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0.19483264404592346</v>
      </c>
      <c r="K1633" s="1">
        <f t="shared" si="1727"/>
        <v>0.1981925686647607</v>
      </c>
      <c r="L1633" s="1">
        <f t="shared" ref="L1633" si="1728">IFERROR(L1623/L1598,"-")</f>
        <v>0.21890981102623208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0.11870351496053497</v>
      </c>
      <c r="K1637" s="1">
        <f t="shared" si="1735"/>
        <v>0.11870351496053502</v>
      </c>
      <c r="L1637" s="1">
        <f t="shared" ref="L1637" si="1736">IFERROR(L1627/L1612,"-")</f>
        <v>0.11870351496053491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0.16346685209675813</v>
      </c>
      <c r="K1638" s="1">
        <f t="shared" si="1737"/>
        <v>0.16346685209675818</v>
      </c>
      <c r="L1638" s="1">
        <f t="shared" ref="L1638" si="1738">IFERROR(L1628/L1613,"-")</f>
        <v>0.16346685209675821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0.11547528239929204</v>
      </c>
      <c r="K1639" s="1">
        <f t="shared" si="1739"/>
        <v>0.11828269128605148</v>
      </c>
      <c r="L1639" s="1">
        <f t="shared" ref="L1639" si="1740">IFERROR(L1629/L1619,"-")</f>
        <v>0.12872333313539583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28.142545413287564</v>
      </c>
      <c r="K1640" s="1">
        <f t="shared" si="1741"/>
        <v>28.909381965950988</v>
      </c>
      <c r="L1640" s="1">
        <f t="shared" ref="L1640" si="1742">L1641+L1645+L1649+L1655</f>
        <v>30.24851031771583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11.889786666094235</v>
      </c>
      <c r="K1641" s="1">
        <f t="shared" si="1745"/>
        <v>12.656616524181587</v>
      </c>
      <c r="L1641" s="1">
        <f t="shared" ref="L1641" si="1746">SUM(L1642:L1644)</f>
        <v>13.995690430722947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9.8719623621199712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10.472792673235299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11.438831929070084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1.9814996530068363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2.0283126841633243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2.1805265008902697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3.632465096742727E-2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0.15551116678296295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0.37633200076259277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6.1245288273625437E-6</v>
      </c>
      <c r="K1645" s="1">
        <f t="shared" si="1748"/>
        <v>2.2371875433125575E-5</v>
      </c>
      <c r="L1645" s="1">
        <f t="shared" ref="L1645" si="1749">SUM(L1646:L1648)</f>
        <v>3.7555435418311136E-5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1.5970943330707779E-5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2.692966951188327E-5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6.1245288273625437E-6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6.4009321024177937E-6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1.0625765906427868E-5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1.2976569702061072E-5</v>
      </c>
      <c r="K1649" s="1">
        <f t="shared" si="1751"/>
        <v>6.726278550184664E-6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1.2265334091794647E-5</v>
      </c>
      <c r="K1650" s="1">
        <f t="shared" si="1754"/>
        <v>6.3580487845101153E-6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7.112356102664256E-7</v>
      </c>
      <c r="K1651" s="1">
        <f t="shared" si="1756"/>
        <v>3.6822976567454824E-7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7.112356102664256E-7</v>
      </c>
      <c r="K1652" s="1">
        <f>[2]Transport!G$25/SUM([2]Transport!G$21,[2]Transport!G$25)*K1649*(K$35+K$600)/(K$35+K$600+K$39)</f>
        <v>3.6822976567454824E-7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1.2976569702061072E-5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6.726278550184664E-6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16.252739646094799</v>
      </c>
      <c r="K1655" s="1">
        <f>[2]TRA_FuelByFleet!K$99</f>
        <v>16.252736343615418</v>
      </c>
      <c r="L1655" s="1">
        <f>[2]TRA_FuelByFleet!L$99</f>
        <v>16.252782331557466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15.573797445709317</v>
      </c>
      <c r="K1656" s="1">
        <f t="shared" si="1758"/>
        <v>15.572777410610104</v>
      </c>
      <c r="L1656" s="1">
        <f t="shared" ref="L1656" si="1759">L1655-L1657</f>
        <v>15.562131267138854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0.67894220038548225</v>
      </c>
      <c r="K1657" s="1">
        <f t="shared" si="1760"/>
        <v>0.67995893300531296</v>
      </c>
      <c r="L1657" s="1">
        <f t="shared" ref="L1657" si="1761">SUM(L1658:L1659)</f>
        <v>0.69065106441861224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0.67894220038548225</v>
      </c>
      <c r="K1658" s="1">
        <f>[2]Transport!G$26/SUM([2]Transport!G$22,[2]Transport!G$26)*K1655*(K$34+K$582)/(K$34+K$582+K$38)</f>
        <v>0.67995893300531296</v>
      </c>
      <c r="L1658" s="1">
        <f>[2]Transport!H$26/SUM([2]Transport!H$22,[2]Transport!H$26)*L1655*(L$34+L$582)/(L$34+L$582+L$38)</f>
        <v>0.69065106441861224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16.252739646094799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16.252736343615418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16.252782331557466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83.267107892297105</v>
      </c>
      <c r="K1663" s="1">
        <f>IF([2]Transport!G$23+[2]Transport_Aviation_Intl!G$11&lt;0,0,[2]Transport!G$23+[2]Transport_Aviation_Intl!G$11)</f>
        <v>82.078015814284811</v>
      </c>
      <c r="L1663" s="1">
        <f>IF([2]Transport!H$23+[2]Transport_Aviation_Intl!H$11&lt;0,0,[2]Transport!H$23+[2]Transport_Aviation_Intl!H$11)</f>
        <v>78.716518059305713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5.9656137254965405</v>
      </c>
      <c r="L1664" s="1">
        <f t="shared" ref="L1664" si="1764">L36</f>
        <v>6.0087926347093097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0.88984630865668812</v>
      </c>
      <c r="K1665" s="1">
        <f t="shared" si="1765"/>
        <v>4.3178909212769234E-2</v>
      </c>
      <c r="L1665" s="1">
        <f t="shared" ref="L1665" si="1766">L40</f>
        <v>6.2395715164259791E-2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0.24931030862351192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0.26429267680119356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0.2882540224095233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3.3099034046558701E-2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3.3881000427284508E-2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3.642358492612946E-2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8.9500533697759399E-2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8.9496978433522195E-2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8.9498839089645205E-2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2.8654880949823002E-7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5.2028329877024083E-7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1.0984209309943699E-5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1.14799325749885E-5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1.9057080158267499E-5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1.17621219881628E-5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6.0967814029518997E-6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16.0620914369016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16.062088173161101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16.0621336216544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2.5254382004144246E-2</v>
      </c>
      <c r="K1678" s="7">
        <f t="shared" si="1770"/>
        <v>2.5236122307341274E-2</v>
      </c>
      <c r="L1678" s="7">
        <f t="shared" ref="L1678" si="1771">IFERROR(L1667/L1642,"-")</f>
        <v>2.5199602913735339E-2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1.6704032219401307E-2</v>
      </c>
      <c r="K1679" s="7">
        <f t="shared" si="1770"/>
        <v>1.6704032219401303E-2</v>
      </c>
      <c r="L1679" s="7">
        <f t="shared" ref="L1679" si="1772">IFERROR(L1668/L1643,"-")</f>
        <v>1.6704032219401307E-2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2.4639062266012011</v>
      </c>
      <c r="K1680">
        <f t="shared" si="1770"/>
        <v>0.57550194166073898</v>
      </c>
      <c r="L1680">
        <f t="shared" ref="L1680" si="1773">IFERROR(L1669/L1644,"-")</f>
        <v>0.23781883790984099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1.7941883805152235E-2</v>
      </c>
      <c r="L1681">
        <f t="shared" ref="L1681" si="1775">IFERROR(L1670/L1646,"-")</f>
        <v>1.9320077379362383E-2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 t="str">
        <f t="shared" ref="L1682" si="1776">IFERROR(L1671/L1647,"-")</f>
        <v>-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1.7934782608695663</v>
      </c>
      <c r="K1683">
        <f t="shared" si="1774"/>
        <v>1.7934782608695754</v>
      </c>
      <c r="L1683">
        <f t="shared" ref="L1683" si="1777">IFERROR(L1672/L1648,"-")</f>
        <v>1.7934782608695772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0.90641226905247685</v>
      </c>
      <c r="K1684" s="4">
        <f t="shared" si="1778"/>
        <v>0.90641226905247896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 t="str">
        <f t="shared" si="1780"/>
        <v>-</v>
      </c>
      <c r="K1686" t="str">
        <f t="shared" si="1780"/>
        <v>-</v>
      </c>
      <c r="L1686" t="str">
        <f t="shared" ref="L1686" si="1782">IFERROR(L1675/L1661,"-")</f>
        <v>-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0.98826978015124922</v>
      </c>
      <c r="K1687" s="4">
        <f t="shared" si="1780"/>
        <v>0.98826978015125377</v>
      </c>
      <c r="L1687" s="4">
        <f t="shared" ref="L1687" si="1783">IFERROR(L1676/L1662,"-")</f>
        <v>0.988269780151249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20.079798063041132</v>
      </c>
      <c r="K1688" s="3">
        <f t="shared" si="1784"/>
        <v>19.611309478246202</v>
      </c>
      <c r="L1688" s="3">
        <f t="shared" ref="L1688" si="1785">SUM(L1689:L1691,L1694:L1696,-L1701)</f>
        <v>16.940600255713562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2.4001817612598906</v>
      </c>
      <c r="K1689" s="1">
        <f>[2]Summary!G53+[2]Summary!G59</f>
        <v>2.7893026980730151</v>
      </c>
      <c r="L1689" s="1">
        <f>[2]Summary!H53+[2]Summary!H59</f>
        <v>3.9536441483838773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5.0032051617301079</v>
      </c>
      <c r="K1691" s="1">
        <f>[2]Summary!G55+[2]Summary!G60</f>
        <v>4.4922428415169833</v>
      </c>
      <c r="L1691" s="1">
        <f>[2]Summary!H55+[2]Summary!H60</f>
        <v>3.5177352452996988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2.917670206960628</v>
      </c>
      <c r="K1692" s="1">
        <f t="shared" si="1790"/>
        <v>2.414829994390673</v>
      </c>
      <c r="L1692" s="1">
        <f t="shared" ref="L1692" si="1791">L1691-L1693</f>
        <v>1.4539866890447088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2.7318752686963697</v>
      </c>
      <c r="K1694" s="1">
        <f>[2]Summary!G56</f>
        <v>2.6951089674215818</v>
      </c>
      <c r="L1694" s="1">
        <f>[2]Summary!H56</f>
        <v>1.7716259349958801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4.1817769363992863</v>
      </c>
      <c r="K1695" s="1">
        <f>[2]Summary!G57</f>
        <v>4.0400104828903896</v>
      </c>
      <c r="L1695" s="1">
        <f>[2]Summary!H57</f>
        <v>2.6923895252044683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5.7627589349554746</v>
      </c>
      <c r="K1696" s="1">
        <f>[2]Summary!G58</f>
        <v>5.5946444883442323</v>
      </c>
      <c r="L1696" s="1">
        <f>[2]Summary!H58</f>
        <v>5.0052054018296399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818.00981578241112</v>
      </c>
      <c r="K1711" s="3">
        <f t="shared" si="1801"/>
        <v>771.74536001116212</v>
      </c>
      <c r="L1711" s="3">
        <f t="shared" ref="L1711" si="1802">SUM(L1712:L1713,L1730,L1739:L1740,L1741,L1742,L1747,L1750,,L1755:L1758,L1751)</f>
        <v>688.27554944462941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4.5567160259411799E-4</v>
      </c>
      <c r="K1712" s="1">
        <f t="shared" si="1804"/>
        <v>1.4266248947347238E-4</v>
      </c>
      <c r="L1712" s="1">
        <f t="shared" ref="L1712" si="1805">L21</f>
        <v>7.1741505442817378E-5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133.39180693411362</v>
      </c>
      <c r="K1713" s="1">
        <f t="shared" si="1804"/>
        <v>120.65588542181257</v>
      </c>
      <c r="L1713" s="1">
        <f t="shared" ref="L1713" si="1809">L22</f>
        <v>91.399298759596689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122.3577082225583</v>
      </c>
      <c r="K1714" s="1">
        <f t="shared" si="1804"/>
        <v>109.66640453240254</v>
      </c>
      <c r="L1714" s="1">
        <f t="shared" ref="L1714" si="1810">L23</f>
        <v>80.712528251450848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44.094667785155295</v>
      </c>
      <c r="K1715" s="1">
        <f t="shared" si="1804"/>
        <v>33.706574424560962</v>
      </c>
      <c r="L1715" s="1">
        <f t="shared" ref="L1715" si="1811">L24</f>
        <v>12.718913712176292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2.3625311555386654E-4</v>
      </c>
      <c r="K1716" s="1">
        <f t="shared" si="1804"/>
        <v>1.5624788364002602E-4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51.369274678442743</v>
      </c>
      <c r="K1717" s="1">
        <f t="shared" si="1804"/>
        <v>50.283184571143963</v>
      </c>
      <c r="L1717" s="1">
        <f t="shared" ref="L1717" si="1813">L26</f>
        <v>48.042803148747794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25.081080158313281</v>
      </c>
      <c r="K1718" s="1">
        <f t="shared" si="1804"/>
        <v>24.344132685949994</v>
      </c>
      <c r="L1718" s="1">
        <f t="shared" ref="L1718" si="1814">L27</f>
        <v>19.118051590255071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1.8124493475314218</v>
      </c>
      <c r="K1719" s="1">
        <f t="shared" si="1804"/>
        <v>1.3323566028639626</v>
      </c>
      <c r="L1719" s="1">
        <f t="shared" ref="L1719" si="1815">L28</f>
        <v>0.83275980027168672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11.034098711555307</v>
      </c>
      <c r="K1720" s="1">
        <f t="shared" si="1804"/>
        <v>10.989480889410025</v>
      </c>
      <c r="L1720" s="1">
        <f t="shared" ref="L1720" si="1816">L29</f>
        <v>10.686770508145848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3.6141142037893221</v>
      </c>
      <c r="K1721" s="1">
        <f t="shared" si="1804"/>
        <v>3.5707950565041449</v>
      </c>
      <c r="L1721" s="1">
        <f t="shared" ref="L1721" si="1817">L30</f>
        <v>3.5083293761051344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1.4543707822694445</v>
      </c>
      <c r="K1722" s="1">
        <f t="shared" si="1804"/>
        <v>1.4098931981965717</v>
      </c>
      <c r="L1722" s="1">
        <f t="shared" ref="L1722" si="1818">L31</f>
        <v>1.1072527821671443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10.144252402898619</v>
      </c>
      <c r="K1723" s="1">
        <f t="shared" si="1819"/>
        <v>10.946301980197257</v>
      </c>
      <c r="L1723" s="1">
        <f t="shared" ref="L1723" si="1820">L33</f>
        <v>10.624374792981587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3.6141142037893221</v>
      </c>
      <c r="K1724" s="1">
        <f t="shared" si="1819"/>
        <v>3.5707950565041449</v>
      </c>
      <c r="L1724" s="1">
        <f t="shared" ref="L1724" si="1821">L34</f>
        <v>3.5083293761051344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1.4543707822694445</v>
      </c>
      <c r="K1725" s="1">
        <f t="shared" si="1819"/>
        <v>1.4098931981965717</v>
      </c>
      <c r="L1725" s="1">
        <f t="shared" ref="L1725" si="1822">L35</f>
        <v>1.1072527821671443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0.88984630865668812</v>
      </c>
      <c r="K1726" s="1">
        <f t="shared" si="1823"/>
        <v>4.3178909212769234E-2</v>
      </c>
      <c r="L1726" s="1">
        <f t="shared" ref="L1726" si="1824">L37</f>
        <v>6.2395715164259791E-2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0.88984630865668812</v>
      </c>
      <c r="K1729" s="1">
        <f t="shared" si="1823"/>
        <v>4.3178909212769234E-2</v>
      </c>
      <c r="L1729" s="1">
        <f t="shared" ref="L1729" si="1827">L40</f>
        <v>6.2395715164259791E-2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105.55145891455035</v>
      </c>
      <c r="K1730" s="1">
        <f t="shared" si="1823"/>
        <v>113.64071515819286</v>
      </c>
      <c r="L1730" s="1">
        <f t="shared" ref="L1730" si="1828">L41</f>
        <v>103.92788211665562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102.02776680566774</v>
      </c>
      <c r="K1731" s="1">
        <f t="shared" si="1823"/>
        <v>110.07231858642345</v>
      </c>
      <c r="L1731" s="1">
        <f t="shared" ref="L1731" si="1829">L42</f>
        <v>100.05669187706411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102.02748545237932</v>
      </c>
      <c r="K1732" s="1">
        <f t="shared" si="1823"/>
        <v>110.07212277336976</v>
      </c>
      <c r="L1732" s="1">
        <f t="shared" ref="L1732" si="1830">L43</f>
        <v>100.0565795418899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2.8135328841994659E-4</v>
      </c>
      <c r="K1733" s="1">
        <f t="shared" si="1823"/>
        <v>1.9581305369091749E-4</v>
      </c>
      <c r="L1733" s="1">
        <f t="shared" ref="L1733" si="1831">L44</f>
        <v>1.1233517420179218E-4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3.5236921088826128</v>
      </c>
      <c r="K1734" s="1">
        <f t="shared" si="1823"/>
        <v>3.5683965717694059</v>
      </c>
      <c r="L1734" s="1">
        <f t="shared" ref="L1734" si="1832">L45</f>
        <v>3.8711902395915123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3.5236921088826128</v>
      </c>
      <c r="L1735" s="1">
        <f t="shared" ref="L1735" si="1833">L46</f>
        <v>3.5683965717694059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3.5236921088826128</v>
      </c>
      <c r="L1736" s="1">
        <f t="shared" ref="L1736" si="1834">L47</f>
        <v>3.5683965717694059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0.81355682939291984</v>
      </c>
      <c r="K1737" s="1">
        <f t="shared" si="1823"/>
        <v>4.4704462886793195E-2</v>
      </c>
      <c r="L1737" s="1">
        <f t="shared" ref="L1737" si="1835">L48</f>
        <v>0.30279366782210637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0.81355682939291984</v>
      </c>
      <c r="K1738" s="1">
        <f t="shared" si="1823"/>
        <v>4.4704462886793195E-2</v>
      </c>
      <c r="L1738" s="1">
        <f t="shared" ref="L1738" si="1836">L49</f>
        <v>0.30279366782210637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167.60362118400425</v>
      </c>
      <c r="K1739" s="1">
        <f t="shared" si="1823"/>
        <v>98.945504675496295</v>
      </c>
      <c r="L1739" s="1">
        <f t="shared" ref="L1739" si="1837">L50</f>
        <v>0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16.728801960710932</v>
      </c>
      <c r="K1740" s="1">
        <f t="shared" si="1838"/>
        <v>23.001333828868145</v>
      </c>
      <c r="L1740" s="1">
        <f t="shared" ref="L1740" si="1839">-L58+L51</f>
        <v>22.77643486628039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8.280877207161714E-5</v>
      </c>
      <c r="L1741" s="1">
        <f t="shared" ref="L1741" si="1841">L56</f>
        <v>8.318482327035683E-5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51.048282016566738</v>
      </c>
      <c r="K1742" s="1">
        <f t="shared" si="1842"/>
        <v>51.593227548956129</v>
      </c>
      <c r="L1742" s="1">
        <f t="shared" ref="L1742" si="1843">L3</f>
        <v>51.593230339144952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15.849139722282061</v>
      </c>
      <c r="K1743" s="1">
        <f t="shared" si="1842"/>
        <v>16.266396700108693</v>
      </c>
      <c r="L1743" s="1">
        <f t="shared" ref="L1743" si="1844">L4</f>
        <v>16.956994266843559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7.6690269273317897</v>
      </c>
      <c r="K1744" s="1">
        <f t="shared" si="1842"/>
        <v>7.6690269993170403</v>
      </c>
      <c r="L1744" s="1">
        <f t="shared" ref="L1744" si="1845">L5</f>
        <v>7.6690270931707012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4.805386275713877</v>
      </c>
      <c r="K1745" s="1">
        <f t="shared" si="1842"/>
        <v>4.8053863712773213</v>
      </c>
      <c r="L1745" s="1">
        <f t="shared" ref="L1745" si="1846">L6</f>
        <v>4.8053862316567839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22.724729091239013</v>
      </c>
      <c r="K1746" s="1">
        <f t="shared" si="1842"/>
        <v>22.852417478253074</v>
      </c>
      <c r="L1746" s="1">
        <f t="shared" ref="L1746" si="1847">L7</f>
        <v>22.161822747473909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69.752183901188829</v>
      </c>
      <c r="K1747" s="1">
        <f t="shared" si="1842"/>
        <v>69.974054546822885</v>
      </c>
      <c r="L1747" s="1">
        <f t="shared" ref="L1747" si="1848">L8</f>
        <v>74.070656609548479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34.937584138712964</v>
      </c>
      <c r="K1748" s="1">
        <f t="shared" si="1842"/>
        <v>35.159448380003468</v>
      </c>
      <c r="L1748" s="1">
        <f t="shared" ref="L1748" si="1849">L9</f>
        <v>35.603175452892444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34.814599762475865</v>
      </c>
      <c r="K1749" s="1">
        <f t="shared" si="1842"/>
        <v>34.814606166819416</v>
      </c>
      <c r="L1749" s="1">
        <f t="shared" ref="L1749" si="1850">L10</f>
        <v>38.467481156656028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12.540426790181819</v>
      </c>
      <c r="K1750" s="1">
        <f t="shared" si="1842"/>
        <v>12.718886991875962</v>
      </c>
      <c r="L1750" s="1">
        <f t="shared" ref="L1750" si="1851">L11</f>
        <v>18.810773901576738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150.79159140601178</v>
      </c>
      <c r="K1751" s="1">
        <f t="shared" si="1842"/>
        <v>150.93482193494705</v>
      </c>
      <c r="L1751" s="1">
        <f t="shared" ref="L1751" si="1852">L12</f>
        <v>151.23013699322388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71.527220576763739</v>
      </c>
      <c r="K1752" s="1">
        <f t="shared" si="1853"/>
        <v>72.611420479222218</v>
      </c>
      <c r="L1752" s="1">
        <f t="shared" ref="L1752" si="1854">L13</f>
        <v>74.778517360081523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63.379822784125643</v>
      </c>
      <c r="K1753" s="1">
        <f t="shared" si="1853"/>
        <v>62.29562285182444</v>
      </c>
      <c r="L1753" s="1">
        <f t="shared" ref="L1753" si="1855">L14</f>
        <v>60.128526588089521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15.884548045122385</v>
      </c>
      <c r="K1754" s="1">
        <f t="shared" si="1853"/>
        <v>16.027778603900391</v>
      </c>
      <c r="L1754" s="1">
        <f t="shared" ref="L1754" si="1856">L15</f>
        <v>16.323093045052858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48.345958770032915</v>
      </c>
      <c r="K1755" s="1">
        <f t="shared" si="1853"/>
        <v>58.848422417676154</v>
      </c>
      <c r="L1755" s="1">
        <f t="shared" ref="L1755" si="1857">L16</f>
        <v>79.821984074448736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2.5790356936927763</v>
      </c>
      <c r="K1756" s="1">
        <f t="shared" si="1853"/>
        <v>2.5790394188567958</v>
      </c>
      <c r="L1756" s="1">
        <f t="shared" ref="L1756" si="1858">L17</f>
        <v>3.1848644805873998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59.676192539754538</v>
      </c>
      <c r="K1757" s="1">
        <f t="shared" si="1853"/>
        <v>68.847462861524548</v>
      </c>
      <c r="L1757" s="1">
        <f t="shared" ref="L1757" si="1859">L18</f>
        <v>91.423028604300924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5.7797348711785858E-3</v>
      </c>
      <c r="L1758" s="1">
        <f t="shared" ref="L1758" si="1860">L19</f>
        <v>3.7103772936897504E-2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34.110709452293875</v>
      </c>
      <c r="K1759" s="3">
        <f t="shared" si="1861"/>
        <v>37.011892239545602</v>
      </c>
      <c r="L1759" s="3">
        <f t="shared" ref="L1759" si="1862">SUM(L1760,L1762,L1766,L1770,L1786,L1793,L1801,L1803,L1811,L1815,L1809)</f>
        <v>41.870859807708889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2.0753299297466583</v>
      </c>
      <c r="K1760" s="1">
        <f t="shared" si="1863"/>
        <v>1.2356852445439355</v>
      </c>
      <c r="L1760" s="1">
        <f t="shared" si="1863"/>
        <v>0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2.0753299297466583</v>
      </c>
      <c r="K1761" s="1">
        <f>'[2]Electricity and CHPs_CAP'!G$14</f>
        <v>1.2356852445439355</v>
      </c>
      <c r="L1761" s="1">
        <f>'[2]Electricity and CHPs_CAP'!H$14</f>
        <v>0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16.648641669070372</v>
      </c>
      <c r="K1762" s="1">
        <f t="shared" si="1865"/>
        <v>16.685774464540888</v>
      </c>
      <c r="L1762" s="1">
        <f t="shared" ref="L1762" si="1866">SUM(L1763:L1765)</f>
        <v>16.952782582396456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7.4265511227876821</v>
      </c>
      <c r="K1763" s="1">
        <f>'[2]Electricity and CHPs_CAP'!G$15</f>
        <v>7.4636493481494952</v>
      </c>
      <c r="L1763" s="1">
        <f>'[2]Electricity and CHPs_CAP'!H$15</f>
        <v>7.730471351739066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4.8626020713231437</v>
      </c>
      <c r="K1764" s="1">
        <f>'[2]Electricity and CHPs_CAP'!G$16</f>
        <v>4.862636622331725</v>
      </c>
      <c r="L1764" s="1">
        <f>'[2]Electricity and CHPs_CAP'!H$16</f>
        <v>4.8628226878293628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4.3594884749595462</v>
      </c>
      <c r="K1765" s="1">
        <f>'[2]Electricity and CHPs_CAP'!G$17</f>
        <v>4.3594884940596685</v>
      </c>
      <c r="L1765" s="1">
        <f>'[2]Electricity and CHPs_CAP'!H$17</f>
        <v>4.3594885428280268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6.4113250096632032E-2</v>
      </c>
      <c r="K1766" s="1">
        <f t="shared" si="1867"/>
        <v>6.5692558536849952E-2</v>
      </c>
      <c r="L1766" s="1">
        <f t="shared" ref="L1766" si="1868">SUM(L1767:L1769)</f>
        <v>7.8250638819801099E-2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3.2363073455584333E-2</v>
      </c>
      <c r="K1767" s="1">
        <f>'[2]Electricity and CHPs_CAP'!G$18</f>
        <v>3.2359388062938255E-2</v>
      </c>
      <c r="L1767" s="1">
        <f>'[2]Electricity and CHPs_CAP'!H$18</f>
        <v>8.2636468994773012E-3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1.1352358162690195E-4</v>
      </c>
      <c r="K1768" s="1">
        <f>'[2]Electricity and CHPs_CAP'!G$28</f>
        <v>4.0840364575173268E-5</v>
      </c>
      <c r="L1768" s="1">
        <f>'[2]Electricity and CHPs_CAP'!H$28</f>
        <v>2.3427741118350504E-5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3.1636653059420795E-2</v>
      </c>
      <c r="K1769" s="1">
        <f>'[2]Electricity and CHPs_CAP'!G$41</f>
        <v>3.3292330109336521E-2</v>
      </c>
      <c r="L1769" s="1">
        <f>'[2]Electricity and CHPs_CAP'!H$41</f>
        <v>6.9963564179205448E-2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0.42334313104892052</v>
      </c>
      <c r="K1770" s="1">
        <f t="shared" si="1870"/>
        <v>0.9236867696226484</v>
      </c>
      <c r="L1770" s="1">
        <f t="shared" ref="L1770" si="1871">SUM(L1771:L1785)</f>
        <v>1.5717357520156174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0.165115779788021</v>
      </c>
      <c r="L1771" s="1">
        <f>'[2]Electricity and CHPs_CAP'!H$21</f>
        <v>0.60731809768568468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7.4252666710879504E-5</v>
      </c>
      <c r="K1772" s="1">
        <f>'[2]Electricity and CHPs_CAP'!G$22</f>
        <v>3.0803630069673252E-4</v>
      </c>
      <c r="L1772" s="1">
        <f>'[2]Electricity and CHPs_CAP'!H$22</f>
        <v>3.0309727276100839E-4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9.4162167013445326E-4</v>
      </c>
      <c r="K1774" s="1">
        <f>IF('[2]Electricity and CHPs_CAP'!G$24&lt;0,0,'[2]Electricity and CHPs_CAP'!G$24)</f>
        <v>1.1792382345851905E-3</v>
      </c>
      <c r="L1774" s="1">
        <f>IF('[2]Electricity and CHPs_CAP'!H$24&lt;0,0,'[2]Electricity and CHPs_CAP'!H$24)</f>
        <v>2.5061840335588827E-4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1.3291706745327699E-2</v>
      </c>
      <c r="L1775" s="1">
        <f>'[2]Electricity and CHPs_CAP'!H$29</f>
        <v>6.2336394734187658E-2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4.6754732429003069E-2</v>
      </c>
      <c r="K1776" s="1">
        <f>'[2]Electricity and CHPs_CAP'!G$39</f>
        <v>3.941913545277137E-2</v>
      </c>
      <c r="L1776" s="1">
        <f>'[2]Electricity and CHPs_CAP'!H$39</f>
        <v>8.728290743475987E-3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3.7326404328013197E-5</v>
      </c>
      <c r="K1778" s="1">
        <f>'[2]Electricity and CHPs_CAP'!G$47</f>
        <v>3.5414579375828384E-5</v>
      </c>
      <c r="L1778" s="1">
        <f>'[2]Electricity and CHPs_CAP'!H$47</f>
        <v>2.1752854756544083E-5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4.4013332159900648E-4</v>
      </c>
      <c r="K1779" s="1">
        <f>'[2]Electricity and CHPs_CAP'!G$48</f>
        <v>1.6588748590298059E-4</v>
      </c>
      <c r="L1779" s="1">
        <f>'[2]Electricity and CHPs_CAP'!H$48</f>
        <v>3.9388926844627261E-5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1.3524232532629441E-5</v>
      </c>
      <c r="K1780" s="1">
        <f>'[2]Electricity and CHPs_CAP'!G$49</f>
        <v>1.3629216070936281E-5</v>
      </c>
      <c r="L1780" s="1">
        <f>'[2]Electricity and CHPs_CAP'!H$49</f>
        <v>1.2774938052250512E-5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9.355114938112391E-2</v>
      </c>
      <c r="K1781" s="1">
        <f>'[2]Electricity and CHPs_CAP'!G$51</f>
        <v>0.30811408590337508</v>
      </c>
      <c r="L1781" s="1">
        <f>'[2]Electricity and CHPs_CAP'!H$51</f>
        <v>0.24725379545906889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8.7718004560766399E-5</v>
      </c>
      <c r="K1782" s="1">
        <f>'[2]Electricity and CHPs_CAP'!G$52</f>
        <v>1.7209565373088942E-4</v>
      </c>
      <c r="L1782" s="1">
        <f>'[2]Electricity and CHPs_CAP'!H$52</f>
        <v>0.13218570907527027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8.4744319446057634E-2</v>
      </c>
      <c r="K1783" s="1">
        <f>'[2]Electricity and CHPs_CAP'!G$54</f>
        <v>8.4744270850377404E-2</v>
      </c>
      <c r="L1783" s="1">
        <f>'[2]Electricity and CHPs_CAP'!H$54</f>
        <v>8.474424122527506E-2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0.19667400385454603</v>
      </c>
      <c r="K1784" s="1">
        <f>'[2]Electricity and CHPs_CAP'!G$55</f>
        <v>0.31094501229441046</v>
      </c>
      <c r="L1784" s="1">
        <f>'[2]Electricity and CHPs_CAP'!H$55</f>
        <v>2.2060761326048173E-5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2.4349638324129201E-5</v>
      </c>
      <c r="K1785" s="1">
        <f>'[2]Electricity and CHPs_CAP'!G$58</f>
        <v>1.8247711800288433E-4</v>
      </c>
      <c r="L1785" s="1">
        <f>'[2]Electricity and CHPs_CAP'!H$58</f>
        <v>0.42851952993555842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0.34946034975733686</v>
      </c>
      <c r="K1786" s="1">
        <f t="shared" si="1874"/>
        <v>0.37258982263750201</v>
      </c>
      <c r="L1786" s="1">
        <f t="shared" ref="L1786" si="1875">SUM(L1787:L1792)</f>
        <v>0.38787737581005705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0.27948869856316527</v>
      </c>
      <c r="K1787" s="1">
        <f>'[2]Electricity and CHPs_CAP'!G$19</f>
        <v>0.30246500529434817</v>
      </c>
      <c r="L1787" s="1">
        <f>'[2]Electricity and CHPs_CAP'!H$19</f>
        <v>0.31756333246296836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6.9925873031457003E-2</v>
      </c>
      <c r="K1789" s="1">
        <f>'[2]Electricity and CHPs_CAP'!G$26</f>
        <v>7.0079083358562694E-2</v>
      </c>
      <c r="L1789" s="1">
        <f>'[2]Electricity and CHPs_CAP'!H$26</f>
        <v>7.029301701799022E-2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4.5778162714556897E-5</v>
      </c>
      <c r="K1791" s="1">
        <f>'[2]Electricity and CHPs_CAP'!G$44</f>
        <v>4.5733984591137845E-5</v>
      </c>
      <c r="L1791" s="1">
        <f>'[2]Electricity and CHPs_CAP'!H$44</f>
        <v>2.1026329098444187E-5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0.12523852598511337</v>
      </c>
      <c r="K1793" s="1">
        <f t="shared" si="1877"/>
        <v>0.17990341653979136</v>
      </c>
      <c r="L1793" s="1">
        <f t="shared" ref="L1793" si="1878">SUM(L1794:L1800)</f>
        <v>0.23745539731865534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4.2992966866428568E-2</v>
      </c>
      <c r="K1794" s="1">
        <f>'[2]Electricity and CHPs_CAP'!G$25</f>
        <v>6.2565922005612007E-2</v>
      </c>
      <c r="L1794" s="1">
        <f>'[2]Electricity and CHPs_CAP'!H$25</f>
        <v>9.1625914734944219E-2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8.2152862253733444E-2</v>
      </c>
      <c r="K1796" s="1">
        <f>'[2]Electricity and CHPs_CAP'!G$42</f>
        <v>0.11726360657883148</v>
      </c>
      <c r="L1796" s="1">
        <f>'[2]Electricity and CHPs_CAP'!H$42</f>
        <v>0.14579157225382292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2.47478004937088E-5</v>
      </c>
      <c r="K1798" s="1">
        <f>'[2]Electricity and CHPs_CAP'!G$50</f>
        <v>1.9923996893562327E-5</v>
      </c>
      <c r="L1798" s="1">
        <f>'[2]Electricity and CHPs_CAP'!H$50</f>
        <v>1.1193141807562174E-5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4.0962285020794E-5</v>
      </c>
      <c r="K1799" s="1">
        <f>'[2]Electricity and CHPs_CAP'!G$53</f>
        <v>3.2426363835331584E-5</v>
      </c>
      <c r="L1799" s="1">
        <f>'[2]Electricity and CHPs_CAP'!H$53</f>
        <v>1.7596927428964618E-5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2.6986779436843707E-5</v>
      </c>
      <c r="K1800" s="1">
        <f>'[2]Electricity and CHPs_CAP'!G$56</f>
        <v>2.1537594618994113E-5</v>
      </c>
      <c r="L1800" s="1">
        <f>'[2]Electricity and CHPs_CAP'!H$56</f>
        <v>9.1202606516805209E-6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0.4287888727219078</v>
      </c>
      <c r="K1801" s="1">
        <f t="shared" si="1880"/>
        <v>0.42878975035293471</v>
      </c>
      <c r="L1801" s="1">
        <f t="shared" si="1880"/>
        <v>0.529514180444142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0.4287888727219078</v>
      </c>
      <c r="K1802" s="1">
        <f>'[2]Electricity and CHPs_CAP'!G$33</f>
        <v>0.42878975035293471</v>
      </c>
      <c r="L1802" s="1">
        <f>'[2]Electricity and CHPs_CAP'!H$33</f>
        <v>0.529514180444142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13.297106872332979</v>
      </c>
      <c r="K1803" s="1">
        <f t="shared" si="1881"/>
        <v>16.260514945269023</v>
      </c>
      <c r="L1803" s="1">
        <f t="shared" ref="L1803" si="1882">SUM(L1804:L1808)</f>
        <v>20.817192363252836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0.3149141467046227</v>
      </c>
      <c r="K1804" s="1">
        <f>'[2]Electricity and CHPs_CAP'!G$34</f>
        <v>0.48551267492745209</v>
      </c>
      <c r="L1804" s="1">
        <f>'[2]Electricity and CHPs_CAP'!H$34</f>
        <v>3.3606382499867955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7.2414812051777204</v>
      </c>
      <c r="K1805" s="1">
        <f>'[2]Electricity and CHPs_CAP'!G$35</f>
        <v>9.7275689426582375</v>
      </c>
      <c r="L1805" s="1">
        <f>'[2]Electricity and CHPs_CAP'!H$35</f>
        <v>10.7452879610388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1.3293317549446106</v>
      </c>
      <c r="K1806" s="1">
        <f>'[2]Electricity and CHPs_CAP'!G$36</f>
        <v>1.4110281826675966</v>
      </c>
      <c r="L1806" s="1">
        <f>'[2]Electricity and CHPs_CAP'!H$36</f>
        <v>1.5897914209082242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1.1581081319477451</v>
      </c>
      <c r="K1807" s="1">
        <f>'[2]Electricity and CHPs_CAP'!G$37</f>
        <v>1.217183547744499</v>
      </c>
      <c r="L1807" s="1">
        <f>'[2]Electricity and CHPs_CAP'!H$37</f>
        <v>1.344527061536787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3.253271633558279</v>
      </c>
      <c r="K1808" s="1">
        <f>'[2]Electricity and CHPs_CAP'!G$38</f>
        <v>3.419221597271239</v>
      </c>
      <c r="L1808" s="1">
        <f>'[2]Electricity and CHPs_CAP'!H$38</f>
        <v>3.77694766978223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3.4243686571002901E-5</v>
      </c>
      <c r="L1809" s="1">
        <f>'[2]Electricity and CHPs_CAP'!H$32</f>
        <v>2.2072578570699522E-4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3.4243686571002901E-5</v>
      </c>
      <c r="L1810" s="1">
        <f t="shared" ref="L1810" si="1886">L1809</f>
        <v>2.2072578570699522E-4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0.69868685153395593</v>
      </c>
      <c r="K1815" s="1">
        <f t="shared" si="1889"/>
        <v>0.85922102381546428</v>
      </c>
      <c r="L1815" s="1">
        <f t="shared" ref="L1815" si="1890">SUM(L1816:L1822)</f>
        <v>1.2958307918656222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9.9999446067222608E-2</v>
      </c>
      <c r="K1816" s="1">
        <f>'[2]Electricity and CHPs_CAP'!G$63</f>
        <v>9.9999551056710739E-2</v>
      </c>
      <c r="L1816" s="1">
        <f>'[2]Electricity and CHPs_CAP'!H$63</f>
        <v>9.999969087462772E-2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3.4406291256983024E-2</v>
      </c>
      <c r="K1817" s="1">
        <f>'[2]Electricity and CHPs_CAP'!G$64</f>
        <v>5.178263737045629E-2</v>
      </c>
      <c r="L1817" s="1">
        <f>'[2]Electricity and CHPs_CAP'!H$64</f>
        <v>0.22978530887150211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2.3904667776496195E-2</v>
      </c>
      <c r="K1818" s="1">
        <f>'[2]Electricity and CHPs_CAP'!G$65</f>
        <v>3.0296006377866575E-2</v>
      </c>
      <c r="L1818" s="1">
        <f>'[2]Electricity and CHPs_CAP'!H$65</f>
        <v>0.14179124971845511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0.22008487055427903</v>
      </c>
      <c r="K1819" s="1">
        <f>'[2]Electricity and CHPs_CAP'!G$66</f>
        <v>0.32931527295531443</v>
      </c>
      <c r="L1819" s="1">
        <f>'[2]Electricity and CHPs_CAP'!H$66</f>
        <v>0.39770812098942132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0.14092391770266405</v>
      </c>
      <c r="K1820" s="1">
        <f>'[2]Electricity and CHPs_CAP'!G$67</f>
        <v>0.15420643817325264</v>
      </c>
      <c r="L1820" s="1">
        <f>'[2]Electricity and CHPs_CAP'!H$67</f>
        <v>0.19111024908865581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4.3897327266779924E-2</v>
      </c>
      <c r="K1821" s="1">
        <f>'[2]Electricity and CHPs_CAP'!G$68</f>
        <v>4.6842246435665202E-2</v>
      </c>
      <c r="L1821" s="1">
        <f>'[2]Electricity and CHPs_CAP'!H$68</f>
        <v>5.709403221184757E-2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0.13547033090953109</v>
      </c>
      <c r="K1822" s="1">
        <f>'[2]Electricity and CHPs_CAP'!G$69</f>
        <v>0.14677887144619836</v>
      </c>
      <c r="L1822" s="1">
        <f>'[2]Electricity and CHPs_CAP'!H$69</f>
        <v>0.17834214011111249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10.252539092974915</v>
      </c>
      <c r="K1823" s="3">
        <f t="shared" si="1893"/>
        <v>10.003815958765641</v>
      </c>
      <c r="L1823" s="3">
        <f t="shared" ref="L1823" si="1894">SUM(L1824,L1843)</f>
        <v>9.9822552446630262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8.4302403869792535</v>
      </c>
      <c r="K1824" s="1">
        <f t="shared" si="1895"/>
        <v>8.0186605836627631</v>
      </c>
      <c r="L1824" s="1">
        <f t="shared" ref="L1824" si="1896">SUM(L1825,L1828,L1830,L1833,L1835,L1837,L1839,L1841)</f>
        <v>7.7000482964670045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3.5827086046933139</v>
      </c>
      <c r="K1825" s="1">
        <f t="shared" si="1897"/>
        <v>3.882063644580199</v>
      </c>
      <c r="L1825" s="1">
        <f t="shared" ref="L1825" si="1898">SUM(L1826:L1827)</f>
        <v>4.4666200063132013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1.8430180867342261E-2</v>
      </c>
      <c r="K1826" s="1" cm="1">
        <f t="array" ref="K1826">SUMPRODUCT(([2]OUT_FinalEnergyCons!$B$4:$B$10000="var_cap")*1,(ISNUMBER(SEARCH("RH*-SHELCBR",[2]OUT_FinalEnergyCons!$A$4:$A$10000)))*1,[2]OUT_FinalEnergyCons!I$4:I$10000)</f>
        <v>9.9525491967073915E-3</v>
      </c>
      <c r="L1826" s="1" cm="1">
        <f t="array" ref="L1826">SUMPRODUCT(([2]OUT_FinalEnergyCons!$B$4:$B$10000="var_cap")*1,(ISNUMBER(SEARCH("RH*-SHELCBR",[2]OUT_FinalEnergyCons!$A$4:$A$10000)))*1,[2]OUT_FinalEnergyCons!J$4:J$10000)</f>
        <v>4.4944606299056672E-3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3.5642784238259715</v>
      </c>
      <c r="K1827" s="1" cm="1">
        <f t="array" ref="K1827">SUMPRODUCT(([2]OUT_FinalEnergyCons!$B$4:$B$10000="var_cap")*1,ISNUMBER(SEARCH("RH*-SHELCHP",[2]OUT_FinalEnergyCons!$A$4:$A$10000))*1,[2]OUT_FinalEnergyCons!I$4:I$10000)</f>
        <v>3.8721110953834916</v>
      </c>
      <c r="L1827" s="1" cm="1">
        <f t="array" ref="L1827">SUMPRODUCT(([2]OUT_FinalEnergyCons!$B$4:$B$10000="var_cap")*1,ISNUMBER(SEARCH("RH*-SHELCHP",[2]OUT_FinalEnergyCons!$A$4:$A$10000))*1,[2]OUT_FinalEnergyCons!J$4:J$10000)</f>
        <v>4.4621255456832953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1.4189815110573554</v>
      </c>
      <c r="K1828" s="1">
        <f t="shared" si="1903"/>
        <v>0.99080650364700584</v>
      </c>
      <c r="L1828" s="1">
        <f t="shared" si="1903"/>
        <v>0.4498640650404675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1.4189815110573554</v>
      </c>
      <c r="K1829" s="1" cm="1">
        <f t="array" ref="K1829">SUMPRODUCT(([2]OUT_FinalEnergyCons!$B$4:$B$10000="var_cap")*1, (ISNUMBER(SEARCH("RH*-SHLFOBR",[2]OUT_FinalEnergyCons!$A$4:$A$10000)))*1,[2]OUT_FinalEnergyCons!I$4:I$10000)</f>
        <v>0.99080650364700584</v>
      </c>
      <c r="L1829" s="1" cm="1">
        <f t="array" ref="L1829">SUMPRODUCT(([2]OUT_FinalEnergyCons!$B$4:$B$10000="var_cap")*1, (ISNUMBER(SEARCH("RH*-SHLFOBR",[2]OUT_FinalEnergyCons!$A$4:$A$10000)))*1,[2]OUT_FinalEnergyCons!J$4:J$10000)</f>
        <v>0.4498640650404675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2.6123966742826026</v>
      </c>
      <c r="K1830" s="1">
        <f t="shared" si="1906"/>
        <v>2.4278035829850459</v>
      </c>
      <c r="L1830" s="1">
        <f t="shared" ref="L1830" si="1907">SUM(L1831:L1832)</f>
        <v>2.243571467971087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1.6328304248394234</v>
      </c>
      <c r="K1831" s="1" cm="1">
        <f t="array" ref="K1831">SUMPRODUCT(([2]OUT_FinalEnergyCons!$B$4:$B$10000="var_cap")*1, (ISNUMBER(SEARCH("RH*-SHNGABR",[2]OUT_FinalEnergyCons!$A$4:$A$10000)))*1,[2]OUT_FinalEnergyCons!I$4:I$10000)</f>
        <v>1.2522218346397576</v>
      </c>
      <c r="L1831" s="1" cm="1">
        <f t="array" ref="L1831">SUMPRODUCT(([2]OUT_FinalEnergyCons!$B$4:$B$10000="var_cap")*1, (ISNUMBER(SEARCH("RH*-SHNGABR",[2]OUT_FinalEnergyCons!$A$4:$A$10000)))*1,[2]OUT_FinalEnergyCons!J$4:J$10000)</f>
        <v>0.70125042955741679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0.97956624944317894</v>
      </c>
      <c r="K1832" s="1" cm="1">
        <f t="array" ref="K1832">SUMPRODUCT(([2]OUT_FinalEnergyCons!$B$4:$B$10000="var_cap")*1,ISNUMBER(SEARCH("RH*-SHngahp",[2]OUT_FinalEnergyCons!$A$4:$A$10000))*1,[2]OUT_FinalEnergyCons!I$4:I$10000)</f>
        <v>1.1755817483452882</v>
      </c>
      <c r="L1832" s="1" cm="1">
        <f t="array" ref="L1832">SUMPRODUCT(([2]OUT_FinalEnergyCons!$B$4:$B$10000="var_cap")*1,ISNUMBER(SEARCH("RH*-SHngahp",[2]OUT_FinalEnergyCons!$A$4:$A$10000))*1,[2]OUT_FinalEnergyCons!J$4:J$10000)</f>
        <v>1.5423210384136703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2.5339252064809871E-5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2.5339252064809871E-5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0.72743019100451223</v>
      </c>
      <c r="K1835" s="1">
        <f t="shared" si="1913"/>
        <v>0.65301874486900402</v>
      </c>
      <c r="L1835" s="1">
        <f t="shared" si="1913"/>
        <v>0.46315310940979482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0.72743019100451223</v>
      </c>
      <c r="K1836" s="1" cm="1">
        <f t="array" ref="K1836">SUMPRODUCT(([2]OUT_FinalEnergyCons!$B$4:$B$10000="var_cap")*1, (ISNUMBER(SEARCH("RH*-SHWODBR",[2]OUT_FinalEnergyCons!$A$4:$A$10000)))*1,[2]OUT_FinalEnergyCons!I$4:I$10000)</f>
        <v>0.65301874486900402</v>
      </c>
      <c r="L1836" s="1" cm="1">
        <f t="array" ref="L1836">SUMPRODUCT(([2]OUT_FinalEnergyCons!$B$4:$B$10000="var_cap")*1, (ISNUMBER(SEARCH("RH*-SHWODBR",[2]OUT_FinalEnergyCons!$A$4:$A$10000)))*1,[2]OUT_FinalEnergyCons!J$4:J$10000)</f>
        <v>0.46315310940979482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5.2081611989930256E-2</v>
      </c>
      <c r="K1837" s="1">
        <f t="shared" si="1916"/>
        <v>5.8935958953045715E-2</v>
      </c>
      <c r="L1837" s="1">
        <f t="shared" si="1916"/>
        <v>7.0448273765527814E-2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5.2081611989930256E-2</v>
      </c>
      <c r="K1838" s="1" cm="1">
        <f t="array" ref="K1838">SUMPRODUCT(([2]OUT_FinalEnergyCons!$B$4:$B$10000="var_cap")*1, (ISNUMBER(SEARCH("RH*-SHPLTBR",[2]OUT_FinalEnergyCons!$A$4:$A$10000)))*1,[2]OUT_FinalEnergyCons!I$4:I$10000)</f>
        <v>5.8935958953045715E-2</v>
      </c>
      <c r="L1838" s="1" cm="1">
        <f t="array" ref="L1838">SUMPRODUCT(([2]OUT_FinalEnergyCons!$B$4:$B$10000="var_cap")*1, (ISNUMBER(SEARCH("RH*-SHPLTBR",[2]OUT_FinalEnergyCons!$A$4:$A$10000)))*1,[2]OUT_FinalEnergyCons!J$4:J$10000)</f>
        <v>7.0448273765527814E-2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3.6616454699475158E-2</v>
      </c>
      <c r="K1839" s="1">
        <f t="shared" si="1919"/>
        <v>6.0321486284627794E-3</v>
      </c>
      <c r="L1839" s="1">
        <f t="shared" si="1919"/>
        <v>6.3913739669267198E-3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3.6616454699475158E-2</v>
      </c>
      <c r="K1840" s="1" cm="1">
        <f t="array" ref="K1840">SUMPRODUCT(([2]OUT_FinalEnergyCons!$B$4:$B$10000="var_cap")*1, (ISNUMBER(SEARCH("RH*-SHSOLBR",[2]OUT_FinalEnergyCons!$A$4:$A$10000)))*1,[2]OUT_FinalEnergyCons!I$4:I$10000)</f>
        <v>6.0321486284627794E-3</v>
      </c>
      <c r="L1840" s="1" cm="1">
        <f t="array" ref="L1840">SUMPRODUCT(([2]OUT_FinalEnergyCons!$B$4:$B$10000="var_cap")*1, (ISNUMBER(SEARCH("RH*-SHSOLBR",[2]OUT_FinalEnergyCons!$A$4:$A$10000)))*1,[2]OUT_FinalEnergyCons!J$4:J$10000)</f>
        <v>6.3913739669267198E-3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1.8222987059956626</v>
      </c>
      <c r="K1843" s="1">
        <f t="shared" ref="K1843:L1843" si="1929">SUM(K1844,K1847,K1849,K1852,K1854,K1856,K1858,K1860)</f>
        <v>1.9851553751028772</v>
      </c>
      <c r="L1843" s="1">
        <f t="shared" si="1929"/>
        <v>2.2822069481960217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0.79513344937393082</v>
      </c>
      <c r="K1844" s="1">
        <f t="shared" ref="K1844:L1844" si="1935">SUM(K1845:K1846)</f>
        <v>0.91462374796486978</v>
      </c>
      <c r="L1844" s="1">
        <f t="shared" si="1935"/>
        <v>1.1395078774596807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0.150953010993579</v>
      </c>
      <c r="K1845" s="1" cm="1">
        <f t="array" ref="K1845">SUMPRODUCT(([2]OUT_FinalEnergyCons!$B$4:$B$10000="var_cap")*1,(ISNUMBER(SEARCH("RH*-WHELCBR",[2]OUT_FinalEnergyCons!$A$4:$A$10000)))*1,[2]OUT_FinalEnergyCons!I$4:I$10000)</f>
        <v>0.15103399598946116</v>
      </c>
      <c r="L1845" s="1" cm="1">
        <f t="array" ref="L1845">SUMPRODUCT(([2]OUT_FinalEnergyCons!$B$4:$B$10000="var_cap")*1,(ISNUMBER(SEARCH("RH*-WHELCBR",[2]OUT_FinalEnergyCons!$A$4:$A$10000)))*1,[2]OUT_FinalEnergyCons!J$4:J$10000)</f>
        <v>0.12854904064248782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0.64418043838035188</v>
      </c>
      <c r="K1846" s="1" cm="1">
        <f t="array" ref="K1846">SUMPRODUCT(([2]OUT_FinalEnergyCons!$B$4:$B$10000="var_cap")*1,ISNUMBER(SEARCH("RH*-WHELCHP",[2]OUT_FinalEnergyCons!$A$4:$A$10000))*1,[2]OUT_FinalEnergyCons!I$4:I$10000)</f>
        <v>0.76358975197540857</v>
      </c>
      <c r="L1846" s="1" cm="1">
        <f t="array" ref="L1846">SUMPRODUCT(([2]OUT_FinalEnergyCons!$B$4:$B$10000="var_cap")*1,ISNUMBER(SEARCH("RH*-WHELCHP",[2]OUT_FinalEnergyCons!$A$4:$A$10000))*1,[2]OUT_FinalEnergyCons!J$4:J$10000)</f>
        <v>1.0109588368171929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0.15856861492211474</v>
      </c>
      <c r="K1847" s="1">
        <f t="shared" ref="K1847:L1847" si="1943">K1848</f>
        <v>0.1324695140425878</v>
      </c>
      <c r="L1847" s="1">
        <f t="shared" si="1943"/>
        <v>8.3461686174917879E-2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0.15856861492211474</v>
      </c>
      <c r="K1848" s="1" cm="1">
        <f t="array" ref="K1848">SUMPRODUCT(([2]OUT_FinalEnergyCons!$B$4:$B$10000="var_cap")*1, (ISNUMBER(SEARCH("RH*-WHLFOBR",[2]OUT_FinalEnergyCons!$A$4:$A$10000)))*1,[2]OUT_FinalEnergyCons!I$4:I$10000)</f>
        <v>0.1324695140425878</v>
      </c>
      <c r="L1848" s="1" cm="1">
        <f t="array" ref="L1848">SUMPRODUCT(([2]OUT_FinalEnergyCons!$B$4:$B$10000="var_cap")*1, (ISNUMBER(SEARCH("RH*-WHLFOBR",[2]OUT_FinalEnergyCons!$A$4:$A$10000)))*1,[2]OUT_FinalEnergyCons!J$4:J$10000)</f>
        <v>8.3461686174917879E-2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0.49140307604744426</v>
      </c>
      <c r="K1849" s="1">
        <f t="shared" ref="K1849:L1849" si="1950">SUM(K1850:K1851)</f>
        <v>0.52199656939301686</v>
      </c>
      <c r="L1849" s="1">
        <f t="shared" si="1950"/>
        <v>0.57795693210181331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0.24751063921973324</v>
      </c>
      <c r="K1850" s="1" cm="1">
        <f t="array" ref="K1850">SUMPRODUCT(([2]OUT_FinalEnergyCons!$B$4:$B$10000="var_cap")*1, (ISNUMBER(SEARCH("RH*-WHNGABR",[2]OUT_FinalEnergyCons!$A$4:$A$10000)))*1,[2]OUT_FinalEnergyCons!I$4:I$10000)</f>
        <v>0.21130900257408736</v>
      </c>
      <c r="L1850" s="1" cm="1">
        <f t="array" ref="L1850">SUMPRODUCT(([2]OUT_FinalEnergyCons!$B$4:$B$10000="var_cap")*1, (ISNUMBER(SEARCH("RH*-WHNGABR",[2]OUT_FinalEnergyCons!$A$4:$A$10000)))*1,[2]OUT_FinalEnergyCons!J$4:J$10000)</f>
        <v>0.13624269907846254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0.24389243682771103</v>
      </c>
      <c r="K1851" s="1" cm="1">
        <f t="array" ref="K1851">SUMPRODUCT(([2]OUT_FinalEnergyCons!$B$4:$B$10000="var_cap")*1,ISNUMBER(SEARCH("RH*-WHngahp",[2]OUT_FinalEnergyCons!$A$4:$A$10000))*1,[2]OUT_FinalEnergyCons!I$4:I$10000)</f>
        <v>0.31068756681892951</v>
      </c>
      <c r="L1851" s="1" cm="1">
        <f t="array" ref="L1851">SUMPRODUCT(([2]OUT_FinalEnergyCons!$B$4:$B$10000="var_cap")*1,ISNUMBER(SEARCH("RH*-WHngahp",[2]OUT_FinalEnergyCons!$A$4:$A$10000))*1,[2]OUT_FinalEnergyCons!J$4:J$10000)</f>
        <v>0.44171423302335078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9.4883738843746263E-2</v>
      </c>
      <c r="K1854" s="1">
        <f t="shared" ref="K1854:L1854" si="1965">K1855</f>
        <v>9.5996178232302262E-2</v>
      </c>
      <c r="L1854" s="1">
        <f t="shared" si="1965"/>
        <v>9.4262809351433247E-2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9.4883738843746263E-2</v>
      </c>
      <c r="K1855" s="1" cm="1">
        <f t="array" ref="K1855">SUMPRODUCT(([2]OUT_FinalEnergyCons!$B$4:$B$10000="var_cap")*1, (ISNUMBER(SEARCH("RH*-WHWODBR",[2]OUT_FinalEnergyCons!$A$4:$A$10000)))*1,[2]OUT_FinalEnergyCons!I$4:I$10000)</f>
        <v>9.5996178232302262E-2</v>
      </c>
      <c r="L1855" s="1" cm="1">
        <f t="array" ref="L1855">SUMPRODUCT(([2]OUT_FinalEnergyCons!$B$4:$B$10000="var_cap")*1, (ISNUMBER(SEARCH("RH*-WHWODBR",[2]OUT_FinalEnergyCons!$A$4:$A$10000)))*1,[2]OUT_FinalEnergyCons!J$4:J$10000)</f>
        <v>9.4262809351433247E-2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1.4538590163618434E-2</v>
      </c>
      <c r="K1856" s="1">
        <f t="shared" ref="K1856:L1856" si="1972">K1857</f>
        <v>1.7539063556889403E-2</v>
      </c>
      <c r="L1856" s="1">
        <f t="shared" si="1972"/>
        <v>2.3324939300135926E-2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1.4538590163618434E-2</v>
      </c>
      <c r="K1857" s="1" cm="1">
        <f t="array" ref="K1857">SUMPRODUCT(([2]OUT_FinalEnergyCons!$B$4:$B$10000="var_cap")*1, (ISNUMBER(SEARCH("RH*-WHPLTBR",[2]OUT_FinalEnergyCons!$A$4:$A$10000)))*1,[2]OUT_FinalEnergyCons!I$4:I$10000)</f>
        <v>1.7539063556889403E-2</v>
      </c>
      <c r="L1857" s="1" cm="1">
        <f t="array" ref="L1857">SUMPRODUCT(([2]OUT_FinalEnergyCons!$B$4:$B$10000="var_cap")*1, (ISNUMBER(SEARCH("RH*-WHPLTBR",[2]OUT_FinalEnergyCons!$A$4:$A$10000)))*1,[2]OUT_FinalEnergyCons!J$4:J$10000)</f>
        <v>2.3324939300135926E-2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0.26777123664480817</v>
      </c>
      <c r="K1858" s="1">
        <f t="shared" ref="K1858:L1858" si="1979">K1859</f>
        <v>0.30253030191321106</v>
      </c>
      <c r="L1858" s="1">
        <f t="shared" si="1979"/>
        <v>0.36369270380804047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0.26777123664480817</v>
      </c>
      <c r="K1859" s="1" cm="1">
        <f t="array" ref="K1859">SUMPRODUCT(([2]OUT_FinalEnergyCons!$B$4:$B$10000="var_cap")*1, (ISNUMBER(SEARCH("RH*-WHSOLBR",[2]OUT_FinalEnergyCons!$A$4:$A$10000)))*1,[2]OUT_FinalEnergyCons!I$4:I$10000)</f>
        <v>0.30253030191321106</v>
      </c>
      <c r="L1859" s="1" cm="1">
        <f t="array" ref="L1859">SUMPRODUCT(([2]OUT_FinalEnergyCons!$B$4:$B$10000="var_cap")*1, (ISNUMBER(SEARCH("RH*-WHSOLBR",[2]OUT_FinalEnergyCons!$A$4:$A$10000)))*1,[2]OUT_FinalEnergyCons!J$4:J$10000)</f>
        <v>0.36369270380804047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3.5089213590359805</v>
      </c>
      <c r="K1862" s="17">
        <f t="shared" si="1988"/>
        <v>3.3721970285528911</v>
      </c>
      <c r="L1862" s="17">
        <f t="shared" ref="L1862" si="1989">SUM(L1863,L1866,L1869,L1873,L1875,L1877,L1879,L1881,L1883)</f>
        <v>3.0259754330357662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1.2422966107777094</v>
      </c>
      <c r="K1863" s="18">
        <f t="shared" si="1990"/>
        <v>1.3276205717610259</v>
      </c>
      <c r="L1863" s="18">
        <f t="shared" ref="L1863" si="1991">SUM(L1864:L1865)</f>
        <v>1.5810001752922229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0.89245451313085389</v>
      </c>
      <c r="K1864" s="1" cm="1">
        <f t="array" ref="K1864">SUMPRODUCT(([2]OUT_FinalEnergyCons!$B$4:$B$10000="Var_cap")*1,  (ISNUMBER(SEARCH("ITOT-SWHELCBR",[2]OUT_FinalEnergyCons!$A$4:$A$10000)))*1,[2]OUT_FinalEnergyCons!I$4:I$10000)</f>
        <v>0.94208725974443264</v>
      </c>
      <c r="L1864" s="1" cm="1">
        <f t="array" ref="L1864">SUMPRODUCT(([2]OUT_FinalEnergyCons!$B$4:$B$10000="Var_cap")*1,  (ISNUMBER(SEARCH("ITOT-SWHELCBR",[2]OUT_FinalEnergyCons!$A$4:$A$10000)))*1,[2]OUT_FinalEnergyCons!J$4:J$10000)</f>
        <v>0.84852491515618134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0.34984209764685542</v>
      </c>
      <c r="K1865" s="1" cm="1">
        <f t="array" ref="K1865">SUMPRODUCT(([2]OUT_FinalEnergyCons!$B$4:$B$10000="Var_cap")*1,  (ISNUMBER(SEARCH("ITOT-SWHELCHP",[2]OUT_FinalEnergyCons!$A$4:$A$10000)))*1,[2]OUT_FinalEnergyCons!I$4:I$10000)</f>
        <v>0.38553331201659319</v>
      </c>
      <c r="L1865" s="1" cm="1">
        <f t="array" ref="L1865">SUMPRODUCT(([2]OUT_FinalEnergyCons!$B$4:$B$10000="Var_cap")*1,  (ISNUMBER(SEARCH("ITOT-SWHELCHP",[2]OUT_FinalEnergyCons!$A$4:$A$10000)))*1,[2]OUT_FinalEnergyCons!J$4:J$10000)</f>
        <v>0.73247526013604158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0.25689230986140377</v>
      </c>
      <c r="K1866" s="18">
        <f t="shared" si="1993"/>
        <v>0.15929952919759091</v>
      </c>
      <c r="L1866" s="18">
        <f t="shared" ref="L1866" si="1994">SUM(L1867:L1868)</f>
        <v>6.7375842685230961E-2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0.25687701867856116</v>
      </c>
      <c r="K1867" s="1" cm="1">
        <f t="array" ref="K1867">SUMPRODUCT(([2]OUT_FinalEnergyCons!$B$4:$B$10000="Var_cap")*1,  (ISNUMBER(SEARCH("ITOT-SWHLFOBR",[2]OUT_FinalEnergyCons!$A$4:$A$10000)))*1,[2]OUT_FinalEnergyCons!I$4:I$10000)</f>
        <v>0.15928924502722921</v>
      </c>
      <c r="L1867" s="1" cm="1">
        <f t="array" ref="L1867">SUMPRODUCT(([2]OUT_FinalEnergyCons!$B$4:$B$10000="Var_cap")*1,  (ISNUMBER(SEARCH("ITOT-SWHLFOBR",[2]OUT_FinalEnergyCons!$A$4:$A$10000)))*1,[2]OUT_FinalEnergyCons!J$4:J$10000)</f>
        <v>6.7375842685230961E-2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1.5291182842595841E-5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1.0284170361701061E-5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1.3044123091743576</v>
      </c>
      <c r="K1869" s="18">
        <f t="shared" si="1997"/>
        <v>1.172985641030768</v>
      </c>
      <c r="L1869" s="18">
        <f t="shared" ref="L1869" si="1998">SUM(L1870:L1871)</f>
        <v>0.60330787078603532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1.3031325780662477</v>
      </c>
      <c r="K1870" s="1" cm="1">
        <f t="array" ref="K1870">SUMPRODUCT(([2]OUT_FinalEnergyCons!$B$4:$B$10000="Var_cap")*1,  (ISNUMBER(SEARCH("ITOT-SWHNGA*BR",[2]OUT_FinalEnergyCons!$A$4:$A$10000)))*1,[2]OUT_FinalEnergyCons!I$4:I$10000)</f>
        <v>1.1625692902271085</v>
      </c>
      <c r="L1870" s="1" cm="1">
        <f t="array" ref="L1870">SUMPRODUCT(([2]OUT_FinalEnergyCons!$B$4:$B$10000="Var_cap")*1,  (ISNUMBER(SEARCH("ITOT-SWHNGA*BR",[2]OUT_FinalEnergyCons!$A$4:$A$10000)))*1,[2]OUT_FinalEnergyCons!J$4:J$10000)</f>
        <v>0.59552472228342368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1.2797311081099586E-3</v>
      </c>
      <c r="K1871" s="1" cm="1">
        <f t="array" ref="K1871">SUMPRODUCT(([2]OUT_FinalEnergyCons!$B$4:$B$10000="Var_cap")*1,  (ISNUMBER(SEARCH("ITOT-SWHNGAHP",[2]OUT_FinalEnergyCons!$A$4:$A$10000)))*1,[2]OUT_FinalEnergyCons!I$4:I$10000)</f>
        <v>1.041635080365939E-2</v>
      </c>
      <c r="L1871" s="1" cm="1">
        <f t="array" ref="L1871">SUMPRODUCT(([2]OUT_FinalEnergyCons!$B$4:$B$10000="Var_cap")*1,  (ISNUMBER(SEARCH("ITOT-SWHNGAHP",[2]OUT_FinalEnergyCons!$A$4:$A$10000)))*1,[2]OUT_FinalEnergyCons!J$4:J$10000)</f>
        <v>7.7831485026116131E-3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0.28775274278354523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0.26240545174862495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0.52106826488738056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1.4443326530208522E-5</v>
      </c>
      <c r="K1873" s="1">
        <f t="shared" si="1999"/>
        <v>9.1243192144938199E-6</v>
      </c>
      <c r="L1873" s="1">
        <f t="shared" si="1999"/>
        <v>4.6570194178472804E-6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1.4443326530208522E-5</v>
      </c>
      <c r="K1874" s="1" cm="1">
        <f t="array" ref="K1874">SUMPRODUCT(([2]OUT_FinalEnergyCons!$B$4:$B$10000="Var_cap")*1,  (ISNUMBER(SEARCH("ITOT-SWHCOA*BR",[2]OUT_FinalEnergyCons!$A$4:$A$10000)))*1,[2]OUT_FinalEnergyCons!I$4:I$10000)</f>
        <v>9.1243192144938199E-6</v>
      </c>
      <c r="L1874" s="1" cm="1">
        <f t="array" ref="L1874">SUMPRODUCT(([2]OUT_FinalEnergyCons!$B$4:$B$10000="Var_cap")*1,  (ISNUMBER(SEARCH("ITOT-SWHCOA*BR",[2]OUT_FinalEnergyCons!$A$4:$A$10000)))*1,[2]OUT_FinalEnergyCons!J$4:J$10000)</f>
        <v>4.6570194178472804E-6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0.33717889345140845</v>
      </c>
      <c r="K1875" s="1">
        <f t="shared" si="2000"/>
        <v>0.32030751714158545</v>
      </c>
      <c r="L1875" s="1">
        <f t="shared" si="2000"/>
        <v>0.33780210276037398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0.33717889345140845</v>
      </c>
      <c r="K1876" s="1" cm="1">
        <f t="array" ref="K1876">SUMPRODUCT(([2]OUT_FinalEnergyCons!$B$4:$B$10000="Var_cap")*1,  (ISNUMBER(SEARCH("ITOT-SWHWOD*BR",[2]OUT_FinalEnergyCons!$A$4:$A$10000)))*1,[2]OUT_FinalEnergyCons!I$4:I$10000)</f>
        <v>0.32030751714158545</v>
      </c>
      <c r="L1876" s="1" cm="1">
        <f t="array" ref="L1876">SUMPRODUCT(([2]OUT_FinalEnergyCons!$B$4:$B$10000="Var_cap")*1,  (ISNUMBER(SEARCH("ITOT-SWHWOD*BR",[2]OUT_FinalEnergyCons!$A$4:$A$10000)))*1,[2]OUT_FinalEnergyCons!J$4:J$10000)</f>
        <v>0.33780210276037398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4.0653684788841439E-2</v>
      </c>
      <c r="K1877" s="1">
        <f t="shared" si="2001"/>
        <v>4.0986890488227755E-2</v>
      </c>
      <c r="L1877" s="1">
        <f t="shared" si="2001"/>
        <v>4.0240872021490688E-2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4.0653684788841439E-2</v>
      </c>
      <c r="K1878" s="1" cm="1">
        <f t="array" ref="K1878">SUMPRODUCT(([2]OUT_FinalEnergyCons!$B$4:$B$10000="Var_cap")*1,  (ISNUMBER(SEARCH("ITOT-SWHPLT*BR",[2]OUT_FinalEnergyCons!$A$4:$A$10000)))*1,[2]OUT_FinalEnergyCons!I$4:I$10000)</f>
        <v>4.0986890488227755E-2</v>
      </c>
      <c r="L1878" s="1" cm="1">
        <f t="array" ref="L1878">SUMPRODUCT(([2]OUT_FinalEnergyCons!$B$4:$B$10000="Var_cap")*1,  (ISNUMBER(SEARCH("ITOT-SWHPLT*BR",[2]OUT_FinalEnergyCons!$A$4:$A$10000)))*1,[2]OUT_FinalEnergyCons!J$4:J$10000)</f>
        <v>4.0240872021490688E-2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0.31462482277190174</v>
      </c>
      <c r="K1879" s="1">
        <f t="shared" si="2002"/>
        <v>0.32757266033459159</v>
      </c>
      <c r="L1879" s="1">
        <f t="shared" si="2002"/>
        <v>0.3453762147776282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0.31462482277190174</v>
      </c>
      <c r="K1880" s="1" cm="1">
        <f t="array" ref="K1880">SUMPRODUCT(([2]OUT_FinalEnergyCons!$B$4:$B$10000="Var_cap")*1,  (ISNUMBER(SEARCH("ITOT-SWHWST*BR",[2]OUT_FinalEnergyCons!$A$4:$A$10000)))*1,[2]OUT_FinalEnergyCons!I$4:I$10000)</f>
        <v>0.32757266033459159</v>
      </c>
      <c r="L1880" s="1" cm="1">
        <f t="array" ref="L1880">SUMPRODUCT(([2]OUT_FinalEnergyCons!$B$4:$B$10000="Var_cap")*1,  (ISNUMBER(SEARCH("ITOT-SWHWST*BR",[2]OUT_FinalEnergyCons!$A$4:$A$10000)))*1,[2]OUT_FinalEnergyCons!J$4:J$10000)</f>
        <v>0.3453762147776282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1.2419212164920281E-2</v>
      </c>
      <c r="K1881" s="1">
        <f t="shared" si="2003"/>
        <v>1.2418724473366701E-2</v>
      </c>
      <c r="L1881" s="1">
        <f t="shared" si="2003"/>
        <v>1.2418291102034301E-2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1.2419212164920281E-2</v>
      </c>
      <c r="K1882" s="1" cm="1">
        <f t="array" ref="K1882">SUMPRODUCT(([2]OUT_FinalEnergyCons!$B$4:$B$10000="Var_cap")*1, (ISNUMBER(SEARCH("ITOT-SWHSOLBR",[2]OUT_FinalEnergyCons!$A$4:$A$10000)))*1,[2]OUT_FinalEnergyCons!I$4:I$10000)</f>
        <v>1.2418724473366701E-2</v>
      </c>
      <c r="L1882" s="1" cm="1">
        <f t="array" ref="L1882">SUMPRODUCT(([2]OUT_FinalEnergyCons!$B$4:$B$10000="Var_cap")*1, (ISNUMBER(SEARCH("ITOT-SWHSOLBR",[2]OUT_FinalEnergyCons!$A$4:$A$10000)))*1,[2]OUT_FinalEnergyCons!J$4:J$10000)</f>
        <v>1.2418291102034301E-2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4.2907271890737277E-4</v>
      </c>
      <c r="K1883" s="1">
        <f t="shared" si="2004"/>
        <v>1.0996369806520098E-2</v>
      </c>
      <c r="L1883" s="1">
        <f t="shared" si="2004"/>
        <v>3.8449406591332107E-2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4.2907271890737277E-4</v>
      </c>
      <c r="K1884" s="1" cm="1">
        <f t="array" ref="K1884">SUMPRODUCT(([2]OUT_FinalEnergyCons!$B$4:$B$10000="Var_cap")*1, (ISNUMBER(SEARCH("ITOT-SWHH2BR",[2]OUT_FinalEnergyCons!$A$4:$A$10000)))*1,[2]OUT_FinalEnergyCons!I$4:I$10000)</f>
        <v>1.0996369806520098E-2</v>
      </c>
      <c r="L1884" s="1" cm="1">
        <f t="array" ref="L1884">SUMPRODUCT(([2]OUT_FinalEnergyCons!$B$4:$B$10000="Var_cap")*1, (ISNUMBER(SEARCH("ITOT-SWHH2BR",[2]OUT_FinalEnergyCons!$A$4:$A$10000)))*1,[2]OUT_FinalEnergyCons!J$4:J$10000)</f>
        <v>3.8449406591332107E-2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4.6719311959011156</v>
      </c>
      <c r="K1885" s="17">
        <f t="shared" si="2005"/>
        <v>4.5862753877410967</v>
      </c>
      <c r="L1885" s="17">
        <f t="shared" ref="L1885" si="2006">SUM(L1886,L1889,L1891,L1895,L1897,L1899,L1901)</f>
        <v>4.6313110224526932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0.7963929999768693</v>
      </c>
      <c r="K1886" s="1">
        <f t="shared" si="2007"/>
        <v>0.94933025552905648</v>
      </c>
      <c r="L1886" s="1">
        <f t="shared" ref="L1886" si="2008">SUM(L1887:L1888)</f>
        <v>1.275957265558253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2.7604816148234387E-2</v>
      </c>
      <c r="K1887" s="1" cm="1">
        <f t="array" ref="K1887">SUMPRODUCT(([2]OUT_FinalEnergyCons!$B$4:$B$10000="Var_cap")*1, (ISNUMBER(SEARCH("SCOM-SHELCBR",[2]OUT_FinalEnergyCons!$A$4:$A$10000)))*1,[2]OUT_FinalEnergyCons!I$4:I$10000)</f>
        <v>2.7001278954671245E-2</v>
      </c>
      <c r="L1887" s="1" cm="1">
        <f t="array" ref="L1887">SUMPRODUCT(([2]OUT_FinalEnergyCons!$B$4:$B$10000="Var_cap")*1, (ISNUMBER(SEARCH("SCOM-SHELCBR",[2]OUT_FinalEnergyCons!$A$4:$A$10000)))*1,[2]OUT_FinalEnergyCons!J$4:J$10000)</f>
        <v>2.1357523997952259E-2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0.7687881838286349</v>
      </c>
      <c r="K1888" s="1" cm="1">
        <f t="array" ref="K1888">SUMPRODUCT(([2]OUT_FinalEnergyCons!$B$4:$B$10000="Var_cap")*1, (ISNUMBER(SEARCH("SCOM-SHELCHP",[2]OUT_FinalEnergyCons!$A$4:$A$10000)))*1,[2]OUT_FinalEnergyCons!I$4:I$10000)</f>
        <v>0.92232897657438528</v>
      </c>
      <c r="L1888" s="1" cm="1">
        <f t="array" ref="L1888">SUMPRODUCT(([2]OUT_FinalEnergyCons!$B$4:$B$10000="Var_cap")*1, (ISNUMBER(SEARCH("SCOM-SHELCHP",[2]OUT_FinalEnergyCons!$A$4:$A$10000)))*1,[2]OUT_FinalEnergyCons!J$4:J$10000)</f>
        <v>1.2545997415603007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0.95142434713211188</v>
      </c>
      <c r="K1889" s="1">
        <f t="shared" si="2011"/>
        <v>0.79800101493993014</v>
      </c>
      <c r="L1889" s="1">
        <f t="shared" si="2011"/>
        <v>0.43835276263536738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0.95142434713211188</v>
      </c>
      <c r="K1890" s="1" cm="1">
        <f t="array" ref="K1890">SUMPRODUCT(([2]OUT_FinalEnergyCons!$B$4:$B$10000="Var_cap")*1,(ISNUMBER(SEARCH("SCOM-SHLFOBR",[2]OUT_FinalEnergyCons!$A$4:$A$10000)))*1,[2]OUT_FinalEnergyCons!I$4:I$10000)</f>
        <v>0.79800101493993014</v>
      </c>
      <c r="L1890" s="1" cm="1">
        <f t="array" ref="L1890">SUMPRODUCT(([2]OUT_FinalEnergyCons!$B$4:$B$10000="Var_cap")*1,(ISNUMBER(SEARCH("SCOM-SHLFOBR",[2]OUT_FinalEnergyCons!$A$4:$A$10000)))*1,[2]OUT_FinalEnergyCons!J$4:J$10000)</f>
        <v>0.43835276263536738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1.6164894086421104</v>
      </c>
      <c r="K1891" s="1">
        <f t="shared" si="2015"/>
        <v>1.5636496203629959</v>
      </c>
      <c r="L1891" s="1">
        <f t="shared" ref="L1891" si="2016">SUM(L1892:L1894)</f>
        <v>1.3699784668556367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1.2111679109678448</v>
      </c>
      <c r="K1892" s="1" cm="1">
        <f t="array" ref="K1892">SUMPRODUCT(([2]OUT_FinalEnergyCons!$B$4:$B$10000="Var_cap")*1, (ISNUMBER(SEARCH("SCOM-SHNGABR",[2]OUT_FinalEnergyCons!$A$4:$A$10000)))*1,[2]OUT_FinalEnergyCons!I$4:I$10000)</f>
        <v>1.0954550329433672</v>
      </c>
      <c r="L1892" s="1" cm="1">
        <f t="array" ref="L1892">SUMPRODUCT(([2]OUT_FinalEnergyCons!$B$4:$B$10000="Var_cap")*1, (ISNUMBER(SEARCH("SCOM-SHNGABR",[2]OUT_FinalEnergyCons!$A$4:$A$10000)))*1,[2]OUT_FinalEnergyCons!J$4:J$10000)</f>
        <v>0.69462536621809468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0.37800014290287176</v>
      </c>
      <c r="K1893" s="1" cm="1">
        <f t="array" ref="K1893">SUMPRODUCT(([2]OUT_FinalEnergyCons!$B$4:$B$10000="Var_cap")*1, (ISNUMBER(SEARCH("SCOM-SHngahp",[2]OUT_FinalEnergyCons!$A$4:$A$10000)))*1,[2]OUT_FinalEnergyCons!I$4:I$10000)</f>
        <v>0.4681833784604516</v>
      </c>
      <c r="L1893" s="1" cm="1">
        <f t="array" ref="L1893">SUMPRODUCT(([2]OUT_FinalEnergyCons!$B$4:$B$10000="Var_cap")*1, (ISNUMBER(SEARCH("SCOM-SHngahp",[2]OUT_FinalEnergyCons!$A$4:$A$10000)))*1,[2]OUT_FinalEnergyCons!J$4:J$10000)</f>
        <v>0.67534316298253283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2.7321354771393774E-2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1.1208959176955769E-5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9.9376550093733953E-6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0.52385539692456418</v>
      </c>
      <c r="K1895" s="1">
        <f t="shared" si="2021"/>
        <v>0.47263277664589881</v>
      </c>
      <c r="L1895" s="1">
        <f t="shared" si="2021"/>
        <v>0.39840382760721738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0.52385539692456418</v>
      </c>
      <c r="K1896" s="1" cm="1">
        <f t="array" ref="K1896">SUMPRODUCT(([2]OUT_FinalEnergyCons!$B$4:$B$10000="Var_cap")*1, (ISNUMBER(SEARCH("SCOM-SHWODBR",[2]OUT_FinalEnergyCons!$A$4:$A$10000)))*1,[2]OUT_FinalEnergyCons!I$4:I$10000)</f>
        <v>0.47263277664589881</v>
      </c>
      <c r="L1896" s="1" cm="1">
        <f t="array" ref="L1896">SUMPRODUCT(([2]OUT_FinalEnergyCons!$B$4:$B$10000="Var_cap")*1, (ISNUMBER(SEARCH("SCOM-SHWODBR",[2]OUT_FinalEnergyCons!$A$4:$A$10000)))*1,[2]OUT_FinalEnergyCons!J$4:J$10000)</f>
        <v>0.39840382760721738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8.1986411113065594E-2</v>
      </c>
      <c r="K1897" s="1">
        <f t="shared" si="2024"/>
        <v>9.3168386093553615E-2</v>
      </c>
      <c r="L1897" s="1">
        <f t="shared" si="2024"/>
        <v>0.11156186443799596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8.1986411113065594E-2</v>
      </c>
      <c r="K1898" s="1" cm="1">
        <f t="array" ref="K1898">SUMPRODUCT(([2]OUT_FinalEnergyCons!$B$4:$B$10000="Var_cap")*1,(ISNUMBER(SEARCH("SCOM-SHPLTBR",[2]OUT_FinalEnergyCons!$A$4:$A$10000)))*1,[2]OUT_FinalEnergyCons!I$4:I$10000)</f>
        <v>9.3168386093553615E-2</v>
      </c>
      <c r="L1898" s="1" cm="1">
        <f t="array" ref="L1898">SUMPRODUCT(([2]OUT_FinalEnergyCons!$B$4:$B$10000="Var_cap")*1,(ISNUMBER(SEARCH("SCOM-SHPLTBR",[2]OUT_FinalEnergyCons!$A$4:$A$10000)))*1,[2]OUT_FinalEnergyCons!J$4:J$10000)</f>
        <v>0.11156186443799596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0.10276116256509857</v>
      </c>
      <c r="K1899" s="1">
        <f t="shared" si="2027"/>
        <v>0.11033956521588918</v>
      </c>
      <c r="L1899" s="1">
        <f t="shared" si="2027"/>
        <v>0.13124225372048473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0.10276116256509857</v>
      </c>
      <c r="K1900" s="1" cm="1">
        <f t="array" ref="K1900">SUMPRODUCT(([2]OUT_FinalEnergyCons!$B$4:$B$10000="Var_cap")*1, (ISNUMBER(SEARCH("SCOM-SHSOLBR",[2]OUT_FinalEnergyCons!$A$4:$A$10000)))*1,[2]OUT_FinalEnergyCons!I$4:I$10000)</f>
        <v>0.11033956521588918</v>
      </c>
      <c r="L1900" s="1" cm="1">
        <f t="array" ref="L1900">SUMPRODUCT(([2]OUT_FinalEnergyCons!$B$4:$B$10000="Var_cap")*1, (ISNUMBER(SEARCH("SCOM-SHSOLBR",[2]OUT_FinalEnergyCons!$A$4:$A$10000)))*1,[2]OUT_FinalEnergyCons!J$4:J$10000)</f>
        <v>0.13124225372048473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0.59902146954729574</v>
      </c>
      <c r="K1901" s="1">
        <f t="shared" si="2030"/>
        <v>0.59915376895377226</v>
      </c>
      <c r="L1901" s="1">
        <f t="shared" si="2030"/>
        <v>0.90581458163773798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0.59902146954729574</v>
      </c>
      <c r="K1902" s="1" cm="1">
        <f t="array" ref="K1902">SUMPRODUCT(([2]OUT_FinalEnergyCons!$B$4:$B$10000="Var_cap")*1, (ISNUMBER(SEARCH("SCOM-SHH2BR",[2]OUT_FinalEnergyCons!$A$4:$A$10000)))*1,[2]OUT_FinalEnergyCons!I$4:I$10000)</f>
        <v>0.59915376895377226</v>
      </c>
      <c r="L1902" s="1" cm="1">
        <f t="array" ref="L1902">SUMPRODUCT(([2]OUT_FinalEnergyCons!$B$4:$B$10000="Var_cap")*1, (ISNUMBER(SEARCH("SCOM-SHH2BR",[2]OUT_FinalEnergyCons!$A$4:$A$10000)))*1,[2]OUT_FinalEnergyCons!J$4:J$10000)</f>
        <v>0.90581458163773798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5.6231698784577846</v>
      </c>
      <c r="K1903" s="3">
        <f t="shared" si="2032"/>
        <v>5.9868858374401528</v>
      </c>
      <c r="L1903" s="3">
        <f t="shared" ref="L1903" si="2033">SUM(L1904:L1953)</f>
        <v>6.2926897548935887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5.4384050782803014E-4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6.8640237896699235E-3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0.25046787829495099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1.4278711698337518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1.9710181133561759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1.8181099522264901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0.31655925282179481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0.31870807242056887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0.31251212415180402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1.4167466399312363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1.2774737059473091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1.6028793204816401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3.3382950879361964E-5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2.9145770277269079E-5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1.8445748065429101E-5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9.7400474677689954E-4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7.1761105870753197E-5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4.2656878925052401E-5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0.40003117948326167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0.39779366956269935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0.35548111355353901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1.875567558735582E-3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8.7493648308432096E-5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5.20826384069818E-5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3.523045887354833E-5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2.9178930351912531E-5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1.79164970094605E-5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8.0265820518326655E-5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7.9377571999460298E-5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4.3017056995098397E-5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0.61390677577927211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0.65442249661052909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0.59280424845775104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2.51846301279997E-4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9.6362806970998321E-5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5.1081566776552599E-5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5.2737862516207403E-7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5.6049141757389496E-7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4.7716975286852104E-7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4.8853777595518199E-7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4.9725106311079395E-7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4.6376330028524298E-7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5.17983979091009E-7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4.2699720154022899E-7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4.53408524151126E-7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4.7506284599087801E-7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5.0827845225442598E-7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5.6437700980941799E-7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0.18276995285572883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0.24905719170109061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0.11931763923201419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5.641531533244757E-2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9.5032457420869357E-3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0.12426344147787438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5.2386171315380467E-2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2.8135670433354199E-5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1.574585704855592E-5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6.542669377403932E-3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1.7780304076687299E-2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3.2771423368083655E-2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0.13324629758139475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4.4867550622999582E-2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9.3688159812010706E-6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5.4810578948475061E-2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6.0438942677488675E-3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1.0478705274834201E-5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3.3393476647450709E-2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3.2891924664593692E-3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1.0748891760367501E-5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0.62858650492960266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0.80660357056408893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0.86079439476269504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2.2988459876856802E-2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1.1405742204756399E-2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1.22238496541913E-5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2.6439513629578599E-5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2.3263906047713799E-5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9.2420858563816107E-6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1.80013090416308E-5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1.6807031396012499E-5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8.2772138163775999E-6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4.55906332656387E-3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1.77628534196442E-2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3.2737250805621301E-2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5.8596950448399632E-2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8.485058652344378E-2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3.370150111948593E-2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0.17085378372508109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7.9444999001949179E-2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0.12261610610042875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6.524139861620482E-4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5.0324655732179556E-3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1.2996152390500995E-2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1.559444001116216E-3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3.0885971456733199E-5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4.5091283669838439E-5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3.3127574852908198E-5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1.4542679385011194E-5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5.33218828598503E-6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1.7793070567565885E-3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1.04886852911163E-5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4.4586673909135698E-6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5.6225175027415416E-3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8.6932569512247505E-6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4.2897559073119599E-6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3.3717718669117993E-3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6.2446747983880003E-6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3.31415561419228E-6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2.0259838719792901E-2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1.3640363246462801E-2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2.1459238093569301E-3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4.1490080497299497E-5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4.9476935555715497E-5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2.2167045108753999E-5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2.9023947686206199E-5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5.0213544278325303E-3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1.2988357791159401E-2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1.0787921476440699E-5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1.32347623098849E-5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9.6606756985561392E-6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1.181093396206656E-5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7.4320304432994098E-6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3.1243038398094602E-6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1.097241860217743E-4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9.9288657939082995E-6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4.1524774372647103E-6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1.6513246830779363E-4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6.2610653111173106E-5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1.6357186182661701E-5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5.4186578666072984E-3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5.6253839398432504E-3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5.6817346068984698E-3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7.0925971646378168</v>
      </c>
      <c r="K1954" s="3">
        <f t="shared" si="2037"/>
        <v>7.615933993935303</v>
      </c>
      <c r="L1954" s="3">
        <f t="shared" ref="L1954" si="2038">SUM(L1955:L1977)</f>
        <v>7.9294731628211199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1.8921005429887641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2.0109628417351288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1.9554415008248442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0.41048270950681043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0.47429711270867064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0.78715340825204805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2.4808369852599896E-3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3.5497372692855599E-3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2.5302226368428202E-3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8.982925378566319E-5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1.0741695589313811E-4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4.5597967875557103E-5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1.35062334066357E-5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2.3922500369962399E-6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0.626526756206782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0.15357701767535928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0.85464602301062198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4.0367220484062308E-3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0.326688244383533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0.16402099441923901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2.0296578826662701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3.81486944626324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4.1439997321398394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8.1094726734589909E-2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0.73802218876034198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4.186538009445958E-3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0.42161585290128156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7.6186817908196258E-2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8.9361960853337106E-4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1.6084359332226501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1.6484603395914002E-3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4.5862268616045902E-4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6.6266731543800398E-4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5.9338210012440198E-4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5.7686374143202477E-4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6.44287984444164E-4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5.7192057950633405E-4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4.3392626381517099E-4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1.4754910589928E-2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1.4857015006394301E-2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1.50861132604229E-2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2.9278641203114204</v>
      </c>
      <c r="K1978" s="3">
        <f t="shared" ref="K1978:L1978" si="2045">SUM(K1979:K2001)</f>
        <v>2.9288241136136817</v>
      </c>
      <c r="L1978" s="3">
        <f t="shared" si="2045"/>
        <v>2.8503573720204232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0.80792941934120421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0.87671915754094654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1.0316122321258925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5.9990162632784895E-3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8.1255622674345704E-3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9.1877904602619305E-3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7.9004968361164995E-4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1.32330422643246E-3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9.4373191620735896E-4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7.26848122647826E-5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1.12719491121477E-4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4.04068663729638E-5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2.8095958919311197E-2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1.5853972475499349E-2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0.33744702299373597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0.62739304177071598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1.1397533344489001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1.2057719415830699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0.13923898165134799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0.25827748566472303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0.25340117689790503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1.2468948454782399E-5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1.9712792743465802E-5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1.96488863975447E-6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0.57398927503796693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0.51765761859887305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3.2928240282579903E-3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0.61557541716764397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0.10197242571701599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1.69748211545333E-3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0.12157246189273199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2.0870056200240302E-3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5.4681340716740401E-4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1.29999491211483E-5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2.0913355244219699E-5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2.1119299214907299E-6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6.7365501932562953E-4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4.23962216432353E-4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3.9653978257351348E-4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7.8406049409567502E-4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6.7679729515961499E-4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5.5616496551453903E-4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5.7246293603460396E-3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5.8001419031318306E-3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5.4591680594492705E-3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446.12235758100127</v>
      </c>
      <c r="K2002" s="3">
        <f t="shared" si="2048"/>
        <v>473.7283183414005</v>
      </c>
      <c r="L2002" s="3">
        <f t="shared" ref="L2002" si="2049">SUM(L2003:L2011)</f>
        <v>515.5702727620826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135.41524450776498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161.63949911823016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191.041415197151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2.0103205513671379E-4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1.8940229620753013E-4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1.8942388905490799E-4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33.844888904335399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4.8993556651184198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1.28216201924626E-2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2.3255194655336597E-2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1.39674481830612E-2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5.57694641372197E-3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275.75204588961299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306.088585189139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323.42356808365702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1.08672205257739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1.08672151843373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1.0867014907793702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47.61536192972283</v>
      </c>
      <c r="K2012" s="3">
        <f t="shared" ref="K2012:L2012" si="2056">SUM(K2013:K2021)</f>
        <v>49.984590315964638</v>
      </c>
      <c r="L2012" s="3">
        <f t="shared" si="2056"/>
        <v>54.293643766689613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1.7294129375741698E-3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1.8297441788408299E-3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9.1586158054967801E-4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2.11869131673064E-4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2.148465612060788E-4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2.0868549607469799E-4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8.2004546515718397E-4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1.2346316940049201E-3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3.9330015497062901E-4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47.490587436926603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49.859294046451097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54.170108368366904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0.122013165261829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0.122017047079486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0.12201755109111199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4.5134043215653565E-4</v>
      </c>
      <c r="K2022" s="3">
        <f t="shared" ref="K2022:L2022" si="2064">SUM(K2023,K2027,K2030)</f>
        <v>2.4697681755600803E-2</v>
      </c>
      <c r="L2022" s="3">
        <f t="shared" si="2064"/>
        <v>8.0401371992717185E-2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4.5118974619262451E-4</v>
      </c>
      <c r="K2023" s="1" cm="1">
        <f t="array" ref="K2023">SUMPRODUCT(ISNUMBER(SEARCH("SUP_ELCH2*",[2]OUT_SyntheticFuels!$C$4:$C$1000))*1,("Var_cap"=[2]OUT_SyntheticFuels!$B$4:$B$1000)*1,[2]OUT_SyntheticFuels!J$4:J$1000)</f>
        <v>2.4697517039095444E-2</v>
      </c>
      <c r="L2023" s="1" cm="1">
        <f t="array" ref="L2023">SUMPRODUCT(ISNUMBER(SEARCH("SUP_ELCH2*",[2]OUT_SyntheticFuels!$C$4:$C$1000))*1,("Var_cap"=[2]OUT_SyntheticFuels!$B$4:$B$1000)*1,[2]OUT_SyntheticFuels!K$4:K$1000)</f>
        <v>8.0383367402270256E-2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4.4736081972329716E-4</v>
      </c>
      <c r="K2024" s="1">
        <f t="shared" ref="K2024:L2024" si="2072">K2023-K2025-K2026</f>
        <v>2.4629988314261983E-2</v>
      </c>
      <c r="L2024" s="1">
        <f t="shared" si="2072"/>
        <v>8.0320490886881687E-2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3.82892646932733E-6</v>
      </c>
      <c r="K2025" s="1" cm="1">
        <f t="array" ref="K2025">SUMPRODUCT(ISNUMBER(SEARCH("SUP_ELCH2*D",[2]OUT_SyntheticFuels!$C$4:$C$1000))*1,("Var_cap"=[2]OUT_SyntheticFuels!$B$4:$B$1000)*1,[2]OUT_SyntheticFuels!J$4:J$1000)</f>
        <v>2.4185279505854601E-5</v>
      </c>
      <c r="L2025" s="1" cm="1">
        <f t="array" ref="L2025">SUMPRODUCT(ISNUMBER(SEARCH("SUP_ELCH2*D",[2]OUT_SyntheticFuels!$C$4:$C$1000))*1,("Var_cap"=[2]OUT_SyntheticFuels!$B$4:$B$1000)*1,[2]OUT_SyntheticFuels!K$4:K$1000)</f>
        <v>2.52890286818374E-5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4.33434453276058E-5</v>
      </c>
      <c r="L2026" s="1" cm="1">
        <f t="array" ref="L2026">SUMPRODUCT(ISNUMBER(SEARCH("SUP_ELCH2*SOEC*",[2]OUT_SyntheticFuels!$C$4:$C$1000))*1,("Var_cap"=[2]OUT_SyntheticFuels!$B$4:$B$1000)*1,[2]OUT_SyntheticFuels!K$4:K$1000)</f>
        <v>3.7587486706732836E-5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1.5068596391112478E-7</v>
      </c>
      <c r="K2027" s="1">
        <f t="shared" ref="K2027:L2027" si="2078">SUM(K2028:K2029)</f>
        <v>1.64716505359086E-7</v>
      </c>
      <c r="L2027" s="1">
        <f t="shared" si="2078"/>
        <v>1.8004590446933041E-5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1.5068596391112478E-7</v>
      </c>
      <c r="K2028" s="1" cm="1">
        <f t="array" ref="K2028">SUMPRODUCT(ISNUMBER(SEARCH("SUP_NGAH2",[2]OUT_SyntheticFuels!$C$4:$C$1000))*1,("Var_cap"=[2]OUT_SyntheticFuels!$B$4:$B$1000)*1,[2]OUT_SyntheticFuels!J$4:J$1000)-K2029</f>
        <v>1.64716505359086E-7</v>
      </c>
      <c r="L2028" s="1" cm="1">
        <f t="array" ref="L2028">SUMPRODUCT(ISNUMBER(SEARCH("SUP_NGAH2",[2]OUT_SyntheticFuels!$C$4:$C$1000))*1,("Var_cap"=[2]OUT_SyntheticFuels!$B$4:$B$1000)*1,[2]OUT_SyntheticFuels!K$4:K$1000)-L2029</f>
        <v>1.8004590446933041E-5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8.2815460744588287E-6</v>
      </c>
      <c r="K2034" s="7" cm="1">
        <f t="array" ref="K2034">SUMPRODUCT(("CT_CWODBDS"=[2]OUT_SyntheticFuels!$C$4:$C$1000)*1,("Var_cap"=[2]OUT_SyntheticFuels!$B$4:$B$1000)*1,[2]OUT_SyntheticFuels!J$4:J$1000)</f>
        <v>7.9765558099501813E-6</v>
      </c>
      <c r="L2034" s="7" cm="1">
        <f t="array" ref="L2034">SUMPRODUCT(("CT_CWODBDS"=[2]OUT_SyntheticFuels!$C$4:$C$1000)*1,("Var_cap"=[2]OUT_SyntheticFuels!$B$4:$B$1000)*1,[2]OUT_SyntheticFuels!K$4:K$1000)</f>
        <v>3.1702172722698432E-6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5.8817576441801481E-6</v>
      </c>
      <c r="K2036" s="7" cm="1">
        <f t="array" ref="K2036">SUMPRODUCT(("CT_CWODETH"=[2]OUT_SyntheticFuels!$C$4:$C$1000)*1,("Var_cap"=[2]OUT_SyntheticFuels!$B$4:$B$1000)*1,[2]OUT_SyntheticFuels!J$4:J$1000)</f>
        <v>3.2689688293902584E-6</v>
      </c>
      <c r="L2036" s="7" cm="1">
        <f t="array" ref="L2036">SUMPRODUCT(("CT_CWODETH"=[2]OUT_SyntheticFuels!$C$4:$C$1000)*1,("Var_cap"=[2]OUT_SyntheticFuels!$B$4:$B$1000)*1,[2]OUT_SyntheticFuels!K$4:K$1000)</f>
        <v>2.3717477487235043E-6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0.16239921682409306</v>
      </c>
      <c r="K2038" s="7" cm="1">
        <f t="array" ref="K2038">SUMPRODUCT(("SUP_MNRBIO"=[2]OUT_SyntheticFuels!$C$4:$C$1000)*1,("Var_cap"=[2]OUT_SyntheticFuels!$B$4:$B$1000)*1,[2]OUT_SyntheticFuels!J$4:J$1000)</f>
        <v>0.164709964776517</v>
      </c>
      <c r="L2038" s="7" cm="1">
        <f t="array" ref="L2038">SUMPRODUCT(("SUP_MNRBIO"=[2]OUT_SyntheticFuels!$C$4:$C$1000)*1,("Var_cap"=[2]OUT_SyntheticFuels!$B$4:$B$1000)*1,[2]OUT_SyntheticFuels!K$4:K$1000)</f>
        <v>0.24359985883843177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0.23447119862176072</v>
      </c>
      <c r="K2039" s="7" cm="1">
        <f t="array" ref="K2039">SUMPRODUCT(("SUP_WSTBIO"=[2]OUT_SyntheticFuels!$C$4:$C$1000)*1,("Var_cap"=[2]OUT_SyntheticFuels!$B$4:$B$1000)*1,[2]OUT_SyntheticFuels!J$4:J$1000)</f>
        <v>0.22839738412846017</v>
      </c>
      <c r="L2039" s="7" cm="1">
        <f t="array" ref="L2039">SUMPRODUCT(("SUP_WSTBIO"=[2]OUT_SyntheticFuels!$C$4:$C$1000)*1,("Var_cap"=[2]OUT_SyntheticFuels!$B$4:$B$1000)*1,[2]OUT_SyntheticFuels!K$4:K$1000)</f>
        <v>0.2965113409490841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3.36659838247632E-6</v>
      </c>
      <c r="L2041" s="7" cm="1">
        <f t="array" ref="L2041">SUMPRODUCT(("SUP_WSTHTGBIO"=[2]OUT_SyntheticFuels!$C$4:$C$1000)*1,("Var_cap"=[2]OUT_SyntheticFuels!$B$4:$B$1000)*1,[2]OUT_SyntheticFuels!K$4:K$1000)</f>
        <v>3.3910075431137601E-6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6.6995648693666218E-6</v>
      </c>
      <c r="K2043" s="7" cm="1">
        <f t="array" ref="K2043">SUMPRODUCT(("SUP_WODBIO"=[2]OUT_SyntheticFuels!$C$4:$C$1000)*1,("Var_cap"=[2]OUT_SyntheticFuels!$B$4:$B$1000)*1,[2]OUT_SyntheticFuels!J$4:J$1000)</f>
        <v>5.6412580986646201E-6</v>
      </c>
      <c r="L2043" s="7" cm="1">
        <f t="array" ref="L2043">SUMPRODUCT(("SUP_WODBIO"=[2]OUT_SyntheticFuels!$C$4:$C$1000)*1,("Var_cap"=[2]OUT_SyntheticFuels!$B$4:$B$1000)*1,[2]OUT_SyntheticFuels!K$4:K$1000)</f>
        <v>3.869080131379303E-6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0.10413349636890108</v>
      </c>
      <c r="K2045" s="7" cm="1">
        <f t="array" ref="K2045">SUMPRODUCT(("SUP_BIONGA"=[2]OUT_SyntheticFuels!$C$4:$C$1000)*1,("Var_cap"=[2]OUT_SyntheticFuels!$B$4:$B$1000)*1,[2]OUT_SyntheticFuels!J$4:J$1000)</f>
        <v>0.10368859710378996</v>
      </c>
      <c r="L2045" s="7" cm="1">
        <f t="array" ref="L2045">SUMPRODUCT(("SUP_BIONGA"=[2]OUT_SyntheticFuels!$C$4:$C$1000)*1,("Var_cap"=[2]OUT_SyntheticFuels!$B$4:$B$1000)*1,[2]OUT_SyntheticFuels!K$4:K$1000)</f>
        <v>0.10369564235246929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0.18857389683708842</v>
      </c>
      <c r="K2046" s="7" cm="1">
        <f t="array" ref="K2046">SUMPRODUCT(("CT_CWODPLT"=[2]OUT_SyntheticFuels!$C$4:$C$1000)*1,("Var_cap"=[2]OUT_SyntheticFuels!$B$4:$B$1000)*1,[2]OUT_SyntheticFuels!J$4:J$1000)</f>
        <v>0.21025599258642305</v>
      </c>
      <c r="L2046" s="7" cm="1">
        <f t="array" ref="L2046">SUMPRODUCT(("CT_CWODPLT"=[2]OUT_SyntheticFuels!$C$4:$C$1000)*1,("Var_cap"=[2]OUT_SyntheticFuels!$B$4:$B$1000)*1,[2]OUT_SyntheticFuels!K$4:K$1000)</f>
        <v>0.24993099411873071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2.0584937821743571E-7</v>
      </c>
      <c r="K2047" s="7" cm="1">
        <f t="array" ref="K2047">SUMPRODUCT(("SUP_H2NGA"=[2]OUT_SyntheticFuels!$C$4:$C$1000)*1,("Var_cap"=[2]OUT_SyntheticFuels!$B$4:$B$1000)*1,[2]OUT_SyntheticFuels!J$4:J$1000)</f>
        <v>5.7193322280962024E-8</v>
      </c>
      <c r="L2047" s="7" cm="1">
        <f t="array" ref="L2047">SUMPRODUCT(("SUP_H2NGA"=[2]OUT_SyntheticFuels!$C$4:$C$1000)*1,("Var_cap"=[2]OUT_SyntheticFuels!$B$4:$B$1000)*1,[2]OUT_SyntheticFuels!K$4:K$1000)</f>
        <v>7.3419720779750124E-9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3.5777609059954768E-7</v>
      </c>
      <c r="K2048" s="7" cm="1">
        <f t="array" ref="K2048">SUMPRODUCT(("SUP_H2DSL"=[2]OUT_SyntheticFuels!$C$4:$C$1000)*1,("Var_cap"=[2]OUT_SyntheticFuels!$B$4:$B$1000)*1,[2]OUT_SyntheticFuels!J$4:J$1000)</f>
        <v>1.1641072778820398E-7</v>
      </c>
      <c r="L2048" s="7" cm="1">
        <f t="array" ref="L2048">SUMPRODUCT(("SUP_H2DSL"=[2]OUT_SyntheticFuels!$C$4:$C$1000)*1,("Var_cap"=[2]OUT_SyntheticFuels!$B$4:$B$1000)*1,[2]OUT_SyntheticFuels!K$4:K$1000)</f>
        <v>9.087654867914996E-8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3.9539217911901111E-7</v>
      </c>
      <c r="K2049" s="7" cm="1">
        <f t="array" ref="K2049">SUMPRODUCT(("SUP_H2GSL"=[2]OUT_SyntheticFuels!$C$4:$C$1000)*1,("Var_cap"=[2]OUT_SyntheticFuels!$B$4:$B$1000)*1,[2]OUT_SyntheticFuels!J$4:J$1000)</f>
        <v>4.4534126201760205E-7</v>
      </c>
      <c r="L2049" s="7" cm="1">
        <f t="array" ref="L2049">SUMPRODUCT(("SUP_H2GSL"=[2]OUT_SyntheticFuels!$C$4:$C$1000)*1,("Var_cap"=[2]OUT_SyntheticFuels!$B$4:$B$1000)*1,[2]OUT_SyntheticFuels!K$4:K$1000)</f>
        <v>2.2162116072556596E-7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4.3654029598435455</v>
      </c>
      <c r="K2050" s="3">
        <f t="shared" si="2087"/>
        <v>6.4021864175670702</v>
      </c>
      <c r="L2050" s="3">
        <f t="shared" ref="L2050" si="2088">SUM(L2051,L2053,L2057,L2061,L2077,L2084,L2092,L2094,L2102,L2106,L2100)</f>
        <v>16.905771839159723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8.9584519421080283E-2</v>
      </c>
      <c r="K2053" s="1">
        <f t="shared" si="2093"/>
        <v>0.1553744475853665</v>
      </c>
      <c r="L2053" s="1">
        <f t="shared" ref="L2053" si="2094">SUM(L2054:L2056)</f>
        <v>0.37032263552753686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8.9584369404274056E-2</v>
      </c>
      <c r="K2054" s="1">
        <f>'[2]Electricity and CHPs_NCAP'!G$15</f>
        <v>0.155154298365376</v>
      </c>
      <c r="L2054" s="1">
        <f>'[2]Electricity and CHPs_NCAP'!H$15</f>
        <v>0.37032194101364901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1.337593281403055E-7</v>
      </c>
      <c r="K2055" s="1">
        <f>'[2]Electricity and CHPs_NCAP'!G$16</f>
        <v>2.2012449693273735E-4</v>
      </c>
      <c r="L2055" s="1">
        <f>'[2]Electricity and CHPs_NCAP'!H$16</f>
        <v>6.1449016980518499E-7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1.6257478083058199E-8</v>
      </c>
      <c r="K2056" s="1">
        <f>'[2]Electricity and CHPs_NCAP'!G$17</f>
        <v>2.4723057771752001E-8</v>
      </c>
      <c r="L2056" s="1">
        <f>'[2]Electricity and CHPs_NCAP'!H$17</f>
        <v>8.0023718047306206E-8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3.669062531115419E-2</v>
      </c>
      <c r="K2057" s="1">
        <f t="shared" si="2095"/>
        <v>1.1660088549922912E-2</v>
      </c>
      <c r="L2057" s="1">
        <f t="shared" ref="L2057" si="2096">SUM(L2058:L2060)</f>
        <v>5.6376765587383235E-2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2.45215082912041E-2</v>
      </c>
      <c r="K2058" s="1">
        <f>'[2]Electricity and CHPs_NCAP'!G$18</f>
        <v>2.2881945282376599E-7</v>
      </c>
      <c r="L2058" s="1">
        <f>'[2]Electricity and CHPs_NCAP'!H$18</f>
        <v>3.1540950870875699E-7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9.3167451828824797E-7</v>
      </c>
      <c r="K2059" s="1">
        <f>'[2]Electricity and CHPs_NCAP'!G$28</f>
        <v>3.35502629228791E-6</v>
      </c>
      <c r="L2059" s="1">
        <f>'[2]Electricity and CHPs_NCAP'!H$28</f>
        <v>1.9418995969023101E-5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1.2168185345431799E-2</v>
      </c>
      <c r="K2060" s="1">
        <f>'[2]Electricity and CHPs_NCAP'!G$41</f>
        <v>1.1656504704177799E-2</v>
      </c>
      <c r="L2060" s="1">
        <f>'[2]Electricity and CHPs_NCAP'!H$41</f>
        <v>5.6357031181905499E-2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0.22698254681204966</v>
      </c>
      <c r="K2061" s="1">
        <f t="shared" si="2097"/>
        <v>0.73234221119648102</v>
      </c>
      <c r="L2061" s="1">
        <f t="shared" ref="L2061" si="2098">SUM(L2062:L2076)</f>
        <v>1.0103255247473064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0.34292741565232798</v>
      </c>
      <c r="L2062" s="1">
        <f>'[2]Electricity and CHPs_NCAP'!H$21</f>
        <v>0.35730215126590398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3.0833536102688902E-4</v>
      </c>
      <c r="K2063" s="1">
        <f>'[2]Electricity and CHPs_NCAP'!G$22</f>
        <v>1.4745485761976099E-7</v>
      </c>
      <c r="L2063" s="1">
        <f>'[2]Electricity and CHPs_NCAP'!H$22</f>
        <v>8.9260879682409294E-8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1.38468385242417E-5</v>
      </c>
      <c r="K2065" s="1">
        <f>'[2]Electricity and CHPs_NCAP'!G$24</f>
        <v>2.38526659032965E-4</v>
      </c>
      <c r="L2065" s="1">
        <f>'[2]Electricity and CHPs_NCAP'!H$24</f>
        <v>1.13655964594389E-6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1.3291706745327699E-2</v>
      </c>
      <c r="L2066" s="1">
        <f>'[2]Electricity and CHPs_NCAP'!H$29</f>
        <v>4.9044700053851198E-2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3.95396365923099E-7</v>
      </c>
      <c r="K2067" s="1">
        <f>'[2]Electricity and CHPs_NCAP'!G$39</f>
        <v>2.77957410686275E-7</v>
      </c>
      <c r="L2067" s="1">
        <f>'[2]Electricity and CHPs_NCAP'!H$39</f>
        <v>1.04100819751795E-5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1.8548839802695198E-5</v>
      </c>
      <c r="K2069" s="1">
        <f>'[2]Electricity and CHPs_NCAP'!G$47</f>
        <v>4.05602159378762E-6</v>
      </c>
      <c r="L2069" s="1">
        <f>'[2]Electricity and CHPs_NCAP'!H$47</f>
        <v>1.0972276588526601E-5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1.0640759317290251E-5</v>
      </c>
      <c r="K2070" s="1">
        <f>'[2]Electricity and CHPs_NCAP'!G$48</f>
        <v>8.6995075478985011E-6</v>
      </c>
      <c r="L2070" s="1">
        <f>'[2]Electricity and CHPs_NCAP'!H$48</f>
        <v>2.218752562927076E-5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9.2880247447025908E-6</v>
      </c>
      <c r="K2071" s="1">
        <f>'[2]Electricity and CHPs_NCAP'!G$49</f>
        <v>1.049835383068487E-7</v>
      </c>
      <c r="L2071" s="1">
        <f>'[2]Electricity and CHPs_NCAP'!H$49</f>
        <v>4.17404612754902E-6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1.5041132928646291E-2</v>
      </c>
      <c r="K2072" s="1">
        <f>'[2]Electricity and CHPs_NCAP'!G$51</f>
        <v>0.21507306163669199</v>
      </c>
      <c r="L2072" s="1">
        <f>'[2]Electricity and CHPs_NCAP'!H$51</f>
        <v>1.097839437265013E-6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6.6443397256448508E-5</v>
      </c>
      <c r="K2073" s="1">
        <f>'[2]Electricity and CHPs_NCAP'!G$52</f>
        <v>8.4403317332869303E-5</v>
      </c>
      <c r="L2073" s="1">
        <f>'[2]Electricity and CHPs_NCAP'!H$52</f>
        <v>0.1320428773043697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4.4083672704940298E-2</v>
      </c>
      <c r="K2074" s="1">
        <f>'[2]Electricity and CHPs_NCAP'!G$54</f>
        <v>3.1151088963337001E-2</v>
      </c>
      <c r="L2074" s="1">
        <f>'[2]Electricity and CHPs_NCAP'!H$54</f>
        <v>4.34897190373972E-2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0.16741374747135901</v>
      </c>
      <c r="K2075" s="1">
        <f>'[2]Electricity and CHPs_NCAP'!G$55</f>
        <v>0.12940209632982</v>
      </c>
      <c r="L2075" s="1">
        <f>'[2]Electricity and CHPs_NCAP'!H$55</f>
        <v>2.2113308883967501E-8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1.6495090065864801E-5</v>
      </c>
      <c r="K2076" s="1">
        <f>'[2]Electricity and CHPs_NCAP'!G$58</f>
        <v>1.60625967662321E-4</v>
      </c>
      <c r="L2076" s="1">
        <f>'[2]Electricity and CHPs_NCAP'!H$58</f>
        <v>0.42839598738219198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0.11013935908856186</v>
      </c>
      <c r="K2077" s="1">
        <f t="shared" si="2099"/>
        <v>7.5389462141595157E-2</v>
      </c>
      <c r="L2077" s="1">
        <f t="shared" ref="L2077" si="2100">SUM(L2078:L2083)</f>
        <v>0.12107526003789651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0.104480490916543</v>
      </c>
      <c r="K2078" s="1">
        <f>'[2]Electricity and CHPs_NCAP'!G$19</f>
        <v>5.5780495240490197E-2</v>
      </c>
      <c r="L2078" s="1">
        <f>'[2]Electricity and CHPs_NCAP'!H$19</f>
        <v>9.2617412883670897E-2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5.6588241747329198E-3</v>
      </c>
      <c r="K2080" s="1">
        <f>'[2]Electricity and CHPs_NCAP'!G$26</f>
        <v>1.9608947672614702E-2</v>
      </c>
      <c r="L2080" s="1">
        <f>'[2]Electricity and CHPs_NCAP'!H$26</f>
        <v>2.8457829114297999E-2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4.3997285936276102E-8</v>
      </c>
      <c r="K2082" s="1">
        <f>'[2]Electricity and CHPs_NCAP'!G$44</f>
        <v>1.92284902617422E-8</v>
      </c>
      <c r="L2082" s="1">
        <f>'[2]Electricity and CHPs_NCAP'!H$44</f>
        <v>1.8039927607046899E-8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3.4915734179569169E-2</v>
      </c>
      <c r="K2084" s="1">
        <f t="shared" si="2102"/>
        <v>9.5155457327288376E-2</v>
      </c>
      <c r="L2084" s="1">
        <f t="shared" ref="L2084" si="2103">SUM(L2085:L2091)</f>
        <v>0.1370295554169248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2.1934903892709902E-3</v>
      </c>
      <c r="K2085" s="1">
        <f>'[2]Electricity and CHPs_NCAP'!G$25</f>
        <v>2.4324285776035601E-2</v>
      </c>
      <c r="L2085" s="1">
        <f>'[2]Electricity and CHPs_NCAP'!H$25</f>
        <v>5.6445893383442997E-2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3.2690623734268502E-2</v>
      </c>
      <c r="K2087" s="1">
        <f>'[2]Electricity and CHPs_NCAP'!G$42</f>
        <v>7.0830553109347896E-2</v>
      </c>
      <c r="L2087" s="1">
        <f>'[2]Electricity and CHPs_NCAP'!H$42</f>
        <v>8.0559534458593499E-2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9.1172745298443201E-6</v>
      </c>
      <c r="K2089" s="1">
        <f>'[2]Electricity and CHPs_NCAP'!G$50</f>
        <v>1.4114037832886001E-7</v>
      </c>
      <c r="L2089" s="1">
        <f>'[2]Electricity and CHPs_NCAP'!H$50</f>
        <v>7.2387562880220498E-6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1.335801010854678E-5</v>
      </c>
      <c r="K2090" s="1">
        <f>'[2]Electricity and CHPs_NCAP'!G$53</f>
        <v>2.5342106100907504E-7</v>
      </c>
      <c r="L2090" s="1">
        <f>'[2]Electricity and CHPs_NCAP'!H$53</f>
        <v>1.1780109096234399E-5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9.1447713912863007E-6</v>
      </c>
      <c r="K2091" s="1">
        <f>'[2]Electricity and CHPs_NCAP'!G$56</f>
        <v>2.23880465538362E-7</v>
      </c>
      <c r="L2091" s="1">
        <f>'[2]Electricity and CHPs_NCAP'!H$56</f>
        <v>5.1087095040301803E-6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2.2847072438451702E-2</v>
      </c>
      <c r="K2092" s="1">
        <f t="shared" si="2104"/>
        <v>7.9264140649823399E-7</v>
      </c>
      <c r="L2092" s="1">
        <f t="shared" si="2104"/>
        <v>0.58324128377873796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2.2847072438451702E-2</v>
      </c>
      <c r="K2093" s="1">
        <f>'[2]Electricity and CHPs_NCAP'!G$33</f>
        <v>7.9264140649823399E-7</v>
      </c>
      <c r="L2093" s="1">
        <f>'[2]Electricity and CHPs_NCAP'!H$33</f>
        <v>0.58324128377873796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3.5452498917920297</v>
      </c>
      <c r="K2094" s="1">
        <f t="shared" si="2105"/>
        <v>4.8913863566684883</v>
      </c>
      <c r="L2094" s="1">
        <f t="shared" ref="L2094" si="2106">SUM(L2095:L2099)</f>
        <v>13.705027905903892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0.17054913010484338</v>
      </c>
      <c r="K2095" s="1">
        <f>'[2]Electricity and CHPs_NCAP'!G$34</f>
        <v>0.17059844061414361</v>
      </c>
      <c r="L2095" s="1">
        <f>'[2]Electricity and CHPs_NCAP'!H$34</f>
        <v>4.16708926598651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2.3054717543943499</v>
      </c>
      <c r="K2096" s="1">
        <f>'[2]Electricity and CHPs_NCAP'!G$35</f>
        <v>3.19851796074534</v>
      </c>
      <c r="L2096" s="1">
        <f>'[2]Electricity and CHPs_NCAP'!H$35</f>
        <v>5.2009687383903804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0.2998492730984143</v>
      </c>
      <c r="K2097" s="1">
        <f>'[2]Electricity and CHPs_NCAP'!G$36</f>
        <v>0.66480469115227914</v>
      </c>
      <c r="L2097" s="1">
        <f>'[2]Electricity and CHPs_NCAP'!H$36</f>
        <v>0.68604871601073092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0.14465564916288731</v>
      </c>
      <c r="K2098" s="1">
        <f>'[2]Electricity and CHPs_NCAP'!G$37</f>
        <v>0.28406501220650232</v>
      </c>
      <c r="L2098" s="1">
        <f>'[2]Electricity and CHPs_NCAP'!H$37</f>
        <v>0.94519166302056901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0.62472408503153498</v>
      </c>
      <c r="K2099" s="1">
        <f>'[2]Electricity and CHPs_NCAP'!G$38</f>
        <v>0.57340025195022304</v>
      </c>
      <c r="L2099" s="1">
        <f>'[2]Electricity and CHPs_NCAP'!H$38</f>
        <v>2.7057295224956999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2.1873965625164701E-4</v>
      </c>
      <c r="L2100" s="1">
        <f>'[2]Electricity and CHPs_NCAP'!H$32</f>
        <v>3.8181519475491497E-6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2.1873965625164701E-4</v>
      </c>
      <c r="L2101" s="1">
        <f t="shared" ref="L2101" si="2108">L2100</f>
        <v>3.8181519475491497E-6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0.29899321080064889</v>
      </c>
      <c r="K2106" s="1">
        <f t="shared" si="2111"/>
        <v>0.44065886180026947</v>
      </c>
      <c r="L2106" s="1">
        <f t="shared" ref="L2106" si="2112">SUM(L2107:L2113)</f>
        <v>0.9223690900080953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8.4848092987313603E-8</v>
      </c>
      <c r="K2107" s="1">
        <f>'[2]Electricity and CHPs_NCAP'!G$63</f>
        <v>1.70515885809534E-7</v>
      </c>
      <c r="L2107" s="1">
        <f>'[2]Electricity and CHPs_NCAP'!H$63</f>
        <v>1.15063615565967E-7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1.10108041830944E-2</v>
      </c>
      <c r="K2108" s="1">
        <f>'[2]Electricity and CHPs_NCAP'!G$64</f>
        <v>3.7187836321045602E-2</v>
      </c>
      <c r="L2108" s="1">
        <f>'[2]Electricity and CHPs_NCAP'!H$64</f>
        <v>0.20920323131735799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1.1427590531900801E-2</v>
      </c>
      <c r="K2109" s="1">
        <f>'[2]Electricity and CHPs_NCAP'!G$65</f>
        <v>1.70019074405354E-2</v>
      </c>
      <c r="L2109" s="1">
        <f>'[2]Electricity and CHPs_NCAP'!H$65</f>
        <v>0.13125936099660601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0.10998567802464999</v>
      </c>
      <c r="K2110" s="1">
        <f>'[2]Electricity and CHPs_NCAP'!G$66</f>
        <v>0.20612549521642901</v>
      </c>
      <c r="L2110" s="1">
        <f>'[2]Electricity and CHPs_NCAP'!H$66</f>
        <v>0.27503390385306897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7.4670398970594187E-2</v>
      </c>
      <c r="K2111" s="1">
        <f>'[2]Electricity and CHPs_NCAP'!G$67</f>
        <v>7.9407233384263393E-2</v>
      </c>
      <c r="L2111" s="1">
        <f>'[2]Electricity and CHPs_NCAP'!H$67</f>
        <v>0.13818338647242528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2.2599736368424599E-2</v>
      </c>
      <c r="K2112" s="1">
        <f>'[2]Electricity and CHPs_NCAP'!G$68</f>
        <v>2.3924327965049202E-2</v>
      </c>
      <c r="L2112" s="1">
        <f>'[2]Electricity and CHPs_NCAP'!H$68</f>
        <v>4.1129949728779397E-2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6.9298917873891905E-2</v>
      </c>
      <c r="K2113" s="1">
        <f>'[2]Electricity and CHPs_NCAP'!G$69</f>
        <v>7.7011890957061097E-2</v>
      </c>
      <c r="L2113" s="1">
        <f>'[2]Electricity and CHPs_NCAP'!H$69</f>
        <v>0.12755914257624201</v>
      </c>
      <c r="N2113" s="1"/>
    </row>
    <row r="2114" spans="2:14" x14ac:dyDescent="0.35">
      <c r="B2114" s="5" t="str">
        <f>SPS4_SOC_Mid!B1902</f>
        <v>SPS1</v>
      </c>
      <c r="C2114" s="5" t="str">
        <f>SPS4_SOC_Mid!C1902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3.33755649538654</v>
      </c>
      <c r="K2114" s="3">
        <f t="shared" si="2113"/>
        <v>2.3567849301937511</v>
      </c>
      <c r="L2114" s="3">
        <f t="shared" ref="L2114" si="2114">SUM(L2115:L2164)</f>
        <v>5.0004109868966955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5.7173654748529899E-5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7.0228601040506497E-3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0.28929295241563902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0.98472631692339097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0.94175834069425401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1.28421916731762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0.301129267578851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5.4693588284243602E-2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0.24568102447266099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0.61644741817144599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0.43868291268283599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1.4378399624998499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1.2754317869914899E-5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1.3276903423217899E-5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1.00152350458653E-5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3.9243944165962498E-5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3.1195969330387701E-5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2.00175929979316E-5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0.143708308382994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0.16800185629620601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0.27493461935119301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3.8450787013471699E-5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3.3226371487693502E-5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3.0090601786455399E-5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1.3285899967945899E-5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1.2431538385875E-5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9.7405295677741893E-6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4.9546155229438302E-5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2.81374930371695E-5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1.92384694607904E-5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0.42708884263619801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0.21766267200054101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0.44069088440565601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4.4061634021675002E-5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3.11838197307778E-5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2.8486762824312799E-5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2.2975706156566101E-7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3.0173580205385702E-7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3.1310654416486801E-7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2.1245226439065301E-7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2.6574728403652099E-7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3.2378397912325699E-7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1.7554699792388E-7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2.37217248115905E-7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3.39350775671732E-7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2.0992798847222699E-7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2.83813746884735E-7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4.3170565935789701E-7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0.16289872413036366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0.10308015025577275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3.1078601624961587E-2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3.2878075878662052E-3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4.1714326144637441E-5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0.14461193181438003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1.520454718071164E-5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1.0920594634113579E-5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7.53128349140979E-6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4.6503143039799038E-3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1.4394613358913963E-2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2.8508619031956152E-2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1.47959808435002E-5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7.52767806458959E-6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2.1892521158451601E-6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1.8340681640512E-5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7.3963032087722903E-6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2.5307290924322501E-6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1.32068414301652E-5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8.1817964713725807E-6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3.8835110915587697E-6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0.56028151224339895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0.33318219998401399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0.64728597219037198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2.0320669780654399E-5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1.01433716327391E-5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2.36865513028444E-6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1.49445931664748E-5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6.8513148271735397E-6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2.3980564060364601E-6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9.2254323250145606E-6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6.3667705016248598E-6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3.22746370225714E-6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4.6413865927684298E-3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1.43863892143685E-2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2.8476063684754901E-2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3.462602684640162E-2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4.9406923184555647E-2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8.4959174806929359E-5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8.4934395199834575E-2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6.1756458876000901E-5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0.11878854369164739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2.7711754003352809E-5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5.2162180343527393E-3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1.212863160298021E-2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1.5181694276183079E-5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1.5467756406563381E-5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3.9227429774032838E-5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7.4657268880125798E-6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4.2058877453961596E-6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1.5718871008381001E-6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6.18636829375628E-6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3.33837655619529E-6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1.4366198753084999E-6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4.8724447069088302E-6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3.1919369645767398E-6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1.70979493257447E-6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3.4322790975629699E-6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2.4238994574865402E-6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1.4430171853874301E-6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4.3181185956436196E-3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2.1047426597504502E-3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4.2138624523110603E-6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3.17656542199742E-5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1.96660351434428E-5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5.0289806423939198E-6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2.1766579101483799E-5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5.2114136533426697E-3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1.21240843970657E-2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6.2700526222810699E-6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6.7341378452886701E-6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5.4952175753604399E-6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3.6435230744681199E-6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2.39267665520854E-6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1.1772817463945799E-6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5.4807635225207996E-6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3.03030679370346E-6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1.4667856107241699E-6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2.4792207924594201E-5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1.12330709659545E-5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5.258064784123E-6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4.2981043219764399E-3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1.5969664781795799E-3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4.4538141898026401E-3</v>
      </c>
      <c r="N2164" s="1"/>
    </row>
    <row r="2165" spans="2:14" x14ac:dyDescent="0.35">
      <c r="B2165" s="5" t="str">
        <f>SPS4_SOC_Mid!B1953</f>
        <v>SPS1</v>
      </c>
      <c r="C2165" s="5" t="str">
        <f>SPS4_SOC_Mid!C1953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4.3537718190305625</v>
      </c>
      <c r="K2165" s="3">
        <f t="shared" si="2121"/>
        <v>3.0631894529409411</v>
      </c>
      <c r="L2165" s="3">
        <f t="shared" ref="L2165" si="2122">SUM(L2166:L2188)</f>
        <v>6.6313291132784071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1.89068161797489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0.12016814742388901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1.5633992447743701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0.40849757478374304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6.5542425748613506E-2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0.68259685268098402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2.1329342913910597E-3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1.4168029778945002E-3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2.0449375144632998E-3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7.8078674387056703E-5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7.7850478193853908E-5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3.1936093620189204E-5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2.7418522964330603E-3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4.0482028258715497E-2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0.83386290776939198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1.0578582553794999E-3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0.32515007351168002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7.7087041419035703E-4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2.02847931223193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1.78639013403131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3.5321231562596402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3.2232348383103601E-3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0.72124768338461498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4.7820604080480903E-4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6.91172626800838E-4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1.18063788523119E-3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1.8023052180176301E-4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8.04470026554257E-4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8.43990313037141E-4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1.6953807189882899E-4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4.5282490237154901E-4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2.18599361050837E-4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4.0485870386378699E-4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3.4363455708760299E-4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2.0131813160088199E-4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2.7266019603220602E-4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1.45872535712844E-2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2.6976143510990599E-4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1.4993714237345499E-2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1.6253470974379889</v>
      </c>
      <c r="K2189" s="3">
        <f t="shared" si="2125"/>
        <v>1.1077694481857185</v>
      </c>
      <c r="L2189" s="3">
        <f t="shared" ref="L2189" si="2126">SUM(L2190:L2212)</f>
        <v>2.2532506522317064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0.80658436195619398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6.9930171500253796E-2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0.85499726703196799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5.0897253548798701E-3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2.89998117678539E-3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6.84024559748273E-3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6.3782626252829801E-4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6.8547796390416502E-4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7.0894114939513096E-4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6.2462267854051099E-5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7.005861730710879E-5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2.8112375159032798E-5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5.0435267782986204E-3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6.9280350635975898E-3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0.33308749512361402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0.62562831225954596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0.51385460931169991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0.83828047737061806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0.13868586482048201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0.11959162084424099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0.212438505826159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1.2468948454782399E-5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1.1196671653046E-5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3.2989099825036401E-2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0.39038813086908103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3.7330504468427201E-4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3.0211704257592999E-3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1.78702837297152E-3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2.7109685495259697E-4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1.0488265225832799E-3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1.0381790974407499E-3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1.91215008368082E-4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1.29999491211483E-5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1.2034567968253801E-5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5.02448950384178E-4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1.5139610813805099E-4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2.7415222390430699E-4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4.7681092290974199E-4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1.7257831150237999E-4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3.8594113071530902E-4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5.55119219395722E-3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2.4894970917461101E-4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5.37389749468614E-3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245.0962280979534</v>
      </c>
      <c r="K2213" s="3">
        <f t="shared" si="2129"/>
        <v>198.73975701967248</v>
      </c>
      <c r="L2213" s="3">
        <f t="shared" ref="L2213" si="2130">SUM(L2214:L2222)</f>
        <v>372.889630451122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84.911804306220901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68.775331644541708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141.649165812056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8.9679572902397404E-5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1.01148461887295E-4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1.2295965439072202E-4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2.1838072594710999E-2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1.01171479013549E-2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3.9154834208791093E-3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7.5544399231207201E-3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4.5466306313698395E-3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1.9710687402244497E-3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159.070217767804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129.94789094256799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230.33899775891101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1.0847238318377601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1.7695055681814799E-3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0.89545736833953193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40.621138107535884</v>
      </c>
      <c r="K2223" s="3">
        <f t="shared" si="2131"/>
        <v>22.240918702346306</v>
      </c>
      <c r="L2223" s="3">
        <f t="shared" ref="L2223" si="2132">SUM(L2224:L2232)</f>
        <v>50.390615273034186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9.6426807755094495E-4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1.17116228303544E-3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7.1033590858632909E-4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1.9990586351305799E-4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8.7910058222888496E-5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1.93258279838048E-4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7.02414644891543E-4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7.5489210784227294E-4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2.6082516839405403E-4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40.517319140708302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22.186519769393598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50.276626269272803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0.101952378241629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5.2384968503606605E-2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0.11282458440456701</v>
      </c>
      <c r="N2232" s="1"/>
    </row>
    <row r="2233" spans="2:14" x14ac:dyDescent="0.35">
      <c r="B2233" s="5" t="str">
        <f>SPS4_SOC_Mid!B1822</f>
        <v>SPS1</v>
      </c>
      <c r="C2233" s="5" t="str">
        <f>SPS4_SOC_Mid!C1822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4.4595073333978457</v>
      </c>
      <c r="K2233" s="3">
        <f t="shared" si="2133"/>
        <v>4.4747725507810925</v>
      </c>
      <c r="L2233" s="3">
        <f t="shared" ref="L2233" si="2134">SUM(L2234,L2253)</f>
        <v>4.9786303472902045</v>
      </c>
      <c r="N2233" s="1"/>
    </row>
    <row r="2234" spans="2:14" x14ac:dyDescent="0.35">
      <c r="B2234" s="5" t="str">
        <f>SPS4_SOC_Mid!B1822</f>
        <v>SPS1</v>
      </c>
      <c r="C2234" s="5" t="str">
        <f>SPS4_SOC_Mid!C1822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3.5502305207898477</v>
      </c>
      <c r="K2234" s="1">
        <f t="shared" si="2135"/>
        <v>3.5949278175544994</v>
      </c>
      <c r="L2234" s="1">
        <f t="shared" ref="L2234" si="2136">SUM(L2235,L2238,L2240,L2243,L2245,L2247,L2249,L2251)</f>
        <v>3.7195711734592058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1.6988959561727119</v>
      </c>
      <c r="K2235" s="1">
        <f t="shared" si="2137"/>
        <v>1.6866524487146242</v>
      </c>
      <c r="L2235" s="1">
        <f t="shared" ref="L2235" si="2138">SUM(L2236:L2237)</f>
        <v>2.5239413001066757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9.2630077670499342E-3</v>
      </c>
      <c r="K2236" s="1" cm="1">
        <f t="array" ref="K2236">SUMPRODUCT(([2]OUT_FinalEnergyCons!$B$4:$B$10000="var_ncap")*1,(ISNUMBER(SEARCH("RH*-SHELCBR",[2]OUT_FinalEnergyCons!$A$4:$A$10000)))*1,[2]OUT_FinalEnergyCons!I$4:I$10000)</f>
        <v>6.9675320039935503E-4</v>
      </c>
      <c r="L2236" s="1" cm="1">
        <f t="array" ref="L2236">SUMPRODUCT(([2]OUT_FinalEnergyCons!$B$4:$B$10000="var_ncap")*1,(ISNUMBER(SEARCH("RH*-SHELCBR",[2]OUT_FinalEnergyCons!$A$4:$A$10000)))*1,[2]OUT_FinalEnergyCons!J$4:J$10000)</f>
        <v>7.594077520542357E-5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1.689632948405662</v>
      </c>
      <c r="K2237" s="1" cm="1">
        <f t="array" ref="K2237">SUMPRODUCT(([2]OUT_FinalEnergyCons!$B$4:$B$10000="var_ncap")*1,ISNUMBER(SEARCH("RH*-SHELCHP",[2]OUT_FinalEnergyCons!$A$4:$A$10000))*1,[2]OUT_FinalEnergyCons!I$4:I$10000)</f>
        <v>1.6859556955142248</v>
      </c>
      <c r="L2237" s="1" cm="1">
        <f t="array" ref="L2237">SUMPRODUCT(([2]OUT_FinalEnergyCons!$B$4:$B$10000="var_ncap")*1,ISNUMBER(SEARCH("RH*-SHELCHP",[2]OUT_FinalEnergyCons!$A$4:$A$10000))*1,[2]OUT_FinalEnergyCons!J$4:J$10000)</f>
        <v>2.5238653593314702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0.39495993399550211</v>
      </c>
      <c r="K2238" s="1">
        <f t="shared" si="2142"/>
        <v>0.569075243777174</v>
      </c>
      <c r="L2238" s="1">
        <f t="shared" si="2142"/>
        <v>3.6059142423295098E-8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0.39495993399550211</v>
      </c>
      <c r="K2239" s="1" cm="1">
        <f t="array" ref="K2239">SUMPRODUCT(([2]OUT_FinalEnergyCons!$B$4:$B$10000="var_ncap")*1, (ISNUMBER(SEARCH("RH*-SHLFOBR",[2]OUT_FinalEnergyCons!$A$4:$A$10000)))*1,[2]OUT_FinalEnergyCons!I$4:I$10000)</f>
        <v>0.569075243777174</v>
      </c>
      <c r="L2239" s="1" cm="1">
        <f t="array" ref="L2239">SUMPRODUCT(([2]OUT_FinalEnergyCons!$B$4:$B$10000="var_ncap")*1, (ISNUMBER(SEARCH("RH*-SHLFOBR",[2]OUT_FinalEnergyCons!$A$4:$A$10000)))*1,[2]OUT_FinalEnergyCons!J$4:J$10000)</f>
        <v>3.6059142423295098E-8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0.90841708995289383</v>
      </c>
      <c r="K2240" s="1">
        <f t="shared" si="2143"/>
        <v>1.1701480859737172</v>
      </c>
      <c r="L2240" s="1">
        <f t="shared" ref="L2240" si="2144">SUM(L2241:L2242)</f>
        <v>1.0101066425259047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0.63556635941357675</v>
      </c>
      <c r="K2241" s="1" cm="1">
        <f t="array" ref="K2241">SUMPRODUCT(([2]OUT_FinalEnergyCons!$B$4:$B$10000="var_ncap")*1, (ISNUMBER(SEARCH("RH*-SHNGABR",[2]OUT_FinalEnergyCons!$A$4:$A$10000)))*1,[2]OUT_FinalEnergyCons!I$4:I$10000)</f>
        <v>0.58153627703976229</v>
      </c>
      <c r="L2241" s="1" cm="1">
        <f t="array" ref="L2241">SUMPRODUCT(([2]OUT_FinalEnergyCons!$B$4:$B$10000="var_ncap")*1, (ISNUMBER(SEARCH("RH*-SHNGABR",[2]OUT_FinalEnergyCons!$A$4:$A$10000)))*1,[2]OUT_FinalEnergyCons!J$4:J$10000)</f>
        <v>1.0375241834093715E-2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0.27285073053931702</v>
      </c>
      <c r="K2242" s="1" cm="1">
        <f t="array" ref="K2242">SUMPRODUCT(([2]OUT_FinalEnergyCons!$B$4:$B$10000="var_ncap")*1,ISNUMBER(SEARCH("RH*-SHngahp",[2]OUT_FinalEnergyCons!$A$4:$A$10000))*1,[2]OUT_FinalEnergyCons!I$4:I$10000)</f>
        <v>0.58861180893395493</v>
      </c>
      <c r="L2242" s="1" cm="1">
        <f t="array" ref="L2242">SUMPRODUCT(([2]OUT_FinalEnergyCons!$B$4:$B$10000="var_ncap")*1,ISNUMBER(SEARCH("RH*-SHngahp",[2]OUT_FinalEnergyCons!$A$4:$A$10000))*1,[2]OUT_FinalEnergyCons!J$4:J$10000)</f>
        <v>0.99973140069181099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0.5175314565909428</v>
      </c>
      <c r="K2245" s="1">
        <f t="shared" si="2146"/>
        <v>0.13473140183997601</v>
      </c>
      <c r="L2245" s="1">
        <f t="shared" si="2146"/>
        <v>0.14646104123473841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0.5175314565909428</v>
      </c>
      <c r="K2246" s="1" cm="1">
        <f t="array" ref="K2246">SUMPRODUCT(([2]OUT_FinalEnergyCons!$B$4:$B$10000="var_ncap")*1, (ISNUMBER(SEARCH("RH*-SHWODBR",[2]OUT_FinalEnergyCons!$A$4:$A$10000)))*1,[2]OUT_FinalEnergyCons!I$4:I$10000)</f>
        <v>0.13473140183997601</v>
      </c>
      <c r="L2246" s="1" cm="1">
        <f t="array" ref="L2246">SUMPRODUCT(([2]OUT_FinalEnergyCons!$B$4:$B$10000="var_ncap")*1, (ISNUMBER(SEARCH("RH*-SHWODBR",[2]OUT_FinalEnergyCons!$A$4:$A$10000)))*1,[2]OUT_FinalEnergyCons!J$4:J$10000)</f>
        <v>0.14646104123473841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3.0358021311175192E-2</v>
      </c>
      <c r="K2247" s="1">
        <f t="shared" si="2147"/>
        <v>2.8356792717787547E-2</v>
      </c>
      <c r="L2247" s="1">
        <f t="shared" si="2147"/>
        <v>3.7027602606636914E-2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3.0358021311175192E-2</v>
      </c>
      <c r="K2248" s="1" cm="1">
        <f t="array" ref="K2248">SUMPRODUCT(([2]OUT_FinalEnergyCons!$B$4:$B$10000="var_ncap")*1, (ISNUMBER(SEARCH("RH*-SHPLTBR",[2]OUT_FinalEnergyCons!$A$4:$A$10000)))*1,[2]OUT_FinalEnergyCons!I$4:I$10000)</f>
        <v>2.8356792717787547E-2</v>
      </c>
      <c r="L2248" s="1" cm="1">
        <f t="array" ref="L2248">SUMPRODUCT(([2]OUT_FinalEnergyCons!$B$4:$B$10000="var_ncap")*1, (ISNUMBER(SEARCH("RH*-SHPLTBR",[2]OUT_FinalEnergyCons!$A$4:$A$10000)))*1,[2]OUT_FinalEnergyCons!J$4:J$10000)</f>
        <v>3.7027602606636914E-2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6.8062766621570736E-5</v>
      </c>
      <c r="K2249" s="1">
        <f t="shared" si="2148"/>
        <v>5.9638445312203848E-3</v>
      </c>
      <c r="L2249" s="1">
        <f t="shared" si="2148"/>
        <v>2.0345509261083241E-3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6.8062766621570736E-5</v>
      </c>
      <c r="K2250" s="1" cm="1">
        <f t="array" ref="K2250">SUMPRODUCT(([2]OUT_FinalEnergyCons!$B$4:$B$10000="var_ncap")*1, (ISNUMBER(SEARCH("RH*-SHSOLBR",[2]OUT_FinalEnergyCons!$A$4:$A$10000)))*1,[2]OUT_FinalEnergyCons!I$4:I$10000)</f>
        <v>5.9638445312203848E-3</v>
      </c>
      <c r="L2250" s="1" cm="1">
        <f t="array" ref="L2250">SUMPRODUCT(([2]OUT_FinalEnergyCons!$B$4:$B$10000="var_ncap")*1, (ISNUMBER(SEARCH("RH*-SHSOLBR",[2]OUT_FinalEnergyCons!$A$4:$A$10000)))*1,[2]OUT_FinalEnergyCons!J$4:J$10000)</f>
        <v>2.0345509261083241E-3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0.90927681260799809</v>
      </c>
      <c r="K2253" s="1">
        <f t="shared" si="2150"/>
        <v>0.87984473322659329</v>
      </c>
      <c r="L2253" s="1">
        <f t="shared" ref="L2253" si="2151">SUM(L2254,L2257,L2259,L2262,L2264,L2266,L2268,L2270)</f>
        <v>1.2590591738309986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0.4237627239911973</v>
      </c>
      <c r="K2254" s="1">
        <f t="shared" si="2152"/>
        <v>0.37567460120634139</v>
      </c>
      <c r="L2254" s="1">
        <f t="shared" ref="L2254" si="2153">SUM(L2255:L2256)</f>
        <v>0.68761898030118795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7.0459273137881306E-2</v>
      </c>
      <c r="K2255" s="1" cm="1">
        <f t="array" ref="K2255">SUMPRODUCT(([2]OUT_FinalEnergyCons!$B$4:$B$10000="var_ncap")*1,(ISNUMBER(SEARCH("RH*-WHELCBR",[2]OUT_FinalEnergyCons!$A$4:$A$10000)))*1,[2]OUT_FinalEnergyCons!I$4:I$10000)</f>
        <v>8.0574845659564395E-2</v>
      </c>
      <c r="L2255" s="1" cm="1">
        <f t="array" ref="L2255">SUMPRODUCT(([2]OUT_FinalEnergyCons!$B$4:$B$10000="var_ncap")*1,(ISNUMBER(SEARCH("RH*-WHELCBR",[2]OUT_FinalEnergyCons!$A$4:$A$10000)))*1,[2]OUT_FinalEnergyCons!J$4:J$10000)</f>
        <v>4.0269375372943998E-2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0.35330345085331599</v>
      </c>
      <c r="K2256" s="1" cm="1">
        <f t="array" ref="K2256">SUMPRODUCT(([2]OUT_FinalEnergyCons!$B$4:$B$10000="var_ncap")*1,ISNUMBER(SEARCH("RH*-WHELCHP",[2]OUT_FinalEnergyCons!$A$4:$A$10000))*1,[2]OUT_FinalEnergyCons!I$4:I$10000)</f>
        <v>0.29509975554677698</v>
      </c>
      <c r="L2256" s="1" cm="1">
        <f t="array" ref="L2256">SUMPRODUCT(([2]OUT_FinalEnergyCons!$B$4:$B$10000="var_ncap")*1,ISNUMBER(SEARCH("RH*-WHELCHP",[2]OUT_FinalEnergyCons!$A$4:$A$10000))*1,[2]OUT_FinalEnergyCons!J$4:J$10000)</f>
        <v>0.647349604928244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4.1857656865783903E-2</v>
      </c>
      <c r="K2257" s="1">
        <f t="shared" si="2154"/>
        <v>9.0611883878400898E-2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4.1857656865783903E-2</v>
      </c>
      <c r="K2258" s="1" cm="1">
        <f t="array" ref="K2258">SUMPRODUCT(([2]OUT_FinalEnergyCons!$B$4:$B$10000="var_ncap")*1, (ISNUMBER(SEARCH("RH*-WHLFOBR",[2]OUT_FinalEnergyCons!$A$4:$A$10000)))*1,[2]OUT_FinalEnergyCons!I$4:I$10000)</f>
        <v>9.0611883878400898E-2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0.23320266920286051</v>
      </c>
      <c r="K2259" s="1">
        <f t="shared" si="2155"/>
        <v>0.21976595567429211</v>
      </c>
      <c r="L2259" s="1">
        <f t="shared" ref="L2259" si="2156">SUM(L2260:L2261)</f>
        <v>0.31982201084341483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0.13441511208639201</v>
      </c>
      <c r="K2260" s="1" cm="1">
        <f t="array" ref="K2260">SUMPRODUCT(([2]OUT_FinalEnergyCons!$B$4:$B$10000="var_ncap")*1, (ISNUMBER(SEARCH("RH*-WHNGABR",[2]OUT_FinalEnergyCons!$A$4:$A$10000)))*1,[2]OUT_FinalEnergyCons!I$4:I$10000)</f>
        <v>7.6893996541072096E-2</v>
      </c>
      <c r="L2260" s="1" cm="1">
        <f t="array" ref="L2260">SUMPRODUCT(([2]OUT_FinalEnergyCons!$B$4:$B$10000="var_ncap")*1, (ISNUMBER(SEARCH("RH*-WHNGABR",[2]OUT_FinalEnergyCons!$A$4:$A$10000)))*1,[2]OUT_FinalEnergyCons!J$4:J$10000)</f>
        <v>2.3581333054454801E-2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9.87875571164685E-2</v>
      </c>
      <c r="K2261" s="1" cm="1">
        <f t="array" ref="K2261">SUMPRODUCT(([2]OUT_FinalEnergyCons!$B$4:$B$10000="var_ncap")*1,ISNUMBER(SEARCH("RH*-WHngahp",[2]OUT_FinalEnergyCons!$A$4:$A$10000))*1,[2]OUT_FinalEnergyCons!I$4:I$10000)</f>
        <v>0.14287195913322001</v>
      </c>
      <c r="L2261" s="1" cm="1">
        <f t="array" ref="L2261">SUMPRODUCT(([2]OUT_FinalEnergyCons!$B$4:$B$10000="var_ncap")*1,ISNUMBER(SEARCH("RH*-WHngahp",[2]OUT_FinalEnergyCons!$A$4:$A$10000))*1,[2]OUT_FinalEnergyCons!J$4:J$10000)</f>
        <v>0.29624067778896002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3.8953657286437501E-2</v>
      </c>
      <c r="K2264" s="1">
        <f t="shared" si="2158"/>
        <v>4.5223077424145497E-2</v>
      </c>
      <c r="L2264" s="1">
        <f t="shared" si="2158"/>
        <v>4.4965751530906498E-2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3.8953657286437501E-2</v>
      </c>
      <c r="K2265" s="1" cm="1">
        <f t="array" ref="K2265">SUMPRODUCT(([2]OUT_FinalEnergyCons!$B$4:$B$10000="var_ncap")*1, (ISNUMBER(SEARCH("RH*-WHWODBR",[2]OUT_FinalEnergyCons!$A$4:$A$10000)))*1,[2]OUT_FinalEnergyCons!I$4:I$10000)</f>
        <v>4.5223077424145497E-2</v>
      </c>
      <c r="L2265" s="1" cm="1">
        <f t="array" ref="L2265">SUMPRODUCT(([2]OUT_FinalEnergyCons!$B$4:$B$10000="var_ncap")*1, (ISNUMBER(SEARCH("RH*-WHWODBR",[2]OUT_FinalEnergyCons!$A$4:$A$10000)))*1,[2]OUT_FinalEnergyCons!J$4:J$10000)</f>
        <v>4.4965751530906498E-2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1.0852681512990899E-2</v>
      </c>
      <c r="K2266" s="1">
        <f t="shared" si="2159"/>
        <v>6.6863143557114001E-3</v>
      </c>
      <c r="L2266" s="1">
        <f t="shared" si="2159"/>
        <v>1.3881857725994399E-2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1.0852681512990899E-2</v>
      </c>
      <c r="K2267" s="1" cm="1">
        <f t="array" ref="K2267">SUMPRODUCT(([2]OUT_FinalEnergyCons!$B$4:$B$10000="var_ncap")*1, (ISNUMBER(SEARCH("RH*-WHPLTBR",[2]OUT_FinalEnergyCons!$A$4:$A$10000)))*1,[2]OUT_FinalEnergyCons!I$4:I$10000)</f>
        <v>6.6863143557114001E-3</v>
      </c>
      <c r="L2267" s="1" cm="1">
        <f t="array" ref="L2267">SUMPRODUCT(([2]OUT_FinalEnergyCons!$B$4:$B$10000="var_ncap")*1, (ISNUMBER(SEARCH("RH*-WHPLTBR",[2]OUT_FinalEnergyCons!$A$4:$A$10000)))*1,[2]OUT_FinalEnergyCons!J$4:J$10000)</f>
        <v>1.3881857725994399E-2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0.16064742374872801</v>
      </c>
      <c r="K2268" s="1">
        <f t="shared" si="2163"/>
        <v>0.14188290068770201</v>
      </c>
      <c r="L2268" s="1">
        <f t="shared" si="2163"/>
        <v>0.192770573429495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0.16064742374872801</v>
      </c>
      <c r="K2269" s="1" cm="1">
        <f t="array" ref="K2269">SUMPRODUCT(([2]OUT_FinalEnergyCons!$B$4:$B$10000="var_ncap")*1, (ISNUMBER(SEARCH("RH*-WHSOLBR",[2]OUT_FinalEnergyCons!$A$4:$A$10000)))*1,[2]OUT_FinalEnergyCons!I$4:I$10000)</f>
        <v>0.14188290068770201</v>
      </c>
      <c r="L2269" s="1" cm="1">
        <f t="array" ref="L2269">SUMPRODUCT(([2]OUT_FinalEnergyCons!$B$4:$B$10000="var_ncap")*1, (ISNUMBER(SEARCH("RH*-WHSOLBR",[2]OUT_FinalEnergyCons!$A$4:$A$10000)))*1,[2]OUT_FinalEnergyCons!J$4:J$10000)</f>
        <v>0.192770573429495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2.2698012810889758</v>
      </c>
      <c r="K2272" s="17">
        <f t="shared" si="2165"/>
        <v>0.94637630855942279</v>
      </c>
      <c r="L2272" s="17">
        <f t="shared" ref="L2272" si="2166">SUM(L2273,L2276,L2279,L2283,L2285,L2287,L2289,L2291,L2293)</f>
        <v>1.379079367163133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0.71660672042374707</v>
      </c>
      <c r="K2273" s="18">
        <f t="shared" si="2167"/>
        <v>0.45520468902526601</v>
      </c>
      <c r="L2273" s="18">
        <f t="shared" ref="L2273" si="2168">SUM(L2274:L2275)</f>
        <v>0.94752450613518302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0.52228912734896904</v>
      </c>
      <c r="K2274" s="1" cm="1">
        <f t="array" ref="K2274">SUMPRODUCT(([2]OUT_FinalEnergyCons!$B$4:$B$10000="var_ncap")*1,  (ISNUMBER(SEARCH("ITOT-SWHELCBR",[2]OUT_FinalEnergyCons!$A$4:$A$10000)))*1,[2]OUT_FinalEnergyCons!I$4:I$10000)</f>
        <v>0.35395673870268601</v>
      </c>
      <c r="L2274" s="1" cm="1">
        <f t="array" ref="L2274">SUMPRODUCT(([2]OUT_FinalEnergyCons!$B$4:$B$10000="var_ncap")*1,  (ISNUMBER(SEARCH("ITOT-SWHELCBR",[2]OUT_FinalEnergyCons!$A$4:$A$10000)))*1,[2]OUT_FinalEnergyCons!J$4:J$10000)</f>
        <v>0.37072344058355899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0.194317593074778</v>
      </c>
      <c r="K2275" s="1" cm="1">
        <f t="array" ref="K2275">SUMPRODUCT(([2]OUT_FinalEnergyCons!$B$4:$B$10000="var_ncap")*1,  (ISNUMBER(SEARCH("ITOT-SWHELCHP",[2]OUT_FinalEnergyCons!$A$4:$A$10000)))*1,[2]OUT_FinalEnergyCons!I$4:I$10000)</f>
        <v>0.10124795032257999</v>
      </c>
      <c r="L2275" s="1" cm="1">
        <f t="array" ref="L2275">SUMPRODUCT(([2]OUT_FinalEnergyCons!$B$4:$B$10000="var_ncap")*1,  (ISNUMBER(SEARCH("ITOT-SWHELCHP",[2]OUT_FinalEnergyCons!$A$4:$A$10000)))*1,[2]OUT_FinalEnergyCons!J$4:J$10000)</f>
        <v>0.57680106555162403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0.15928778078767225</v>
      </c>
      <c r="K2276" s="18">
        <f t="shared" si="2169"/>
        <v>1.5078075790576709E-5</v>
      </c>
      <c r="L2276" s="18">
        <f t="shared" ref="L2276" si="2170">SUM(L2277:L2278)</f>
        <v>9.1301807167887497E-6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0.15927579767484201</v>
      </c>
      <c r="K2277" s="1" cm="1">
        <f t="array" ref="K2277">SUMPRODUCT(([2]OUT_FinalEnergyCons!$B$4:$B$10000="var_ncap")*1,  (ISNUMBER(SEARCH("ITOT-SWHLFOBR",[2]OUT_FinalEnergyCons!$A$4:$A$10000)))*1,[2]OUT_FinalEnergyCons!I$4:I$10000)</f>
        <v>1.35444375090287E-5</v>
      </c>
      <c r="L2277" s="1" cm="1">
        <f t="array" ref="L2277">SUMPRODUCT(([2]OUT_FinalEnergyCons!$B$4:$B$10000="var_ncap")*1,  (ISNUMBER(SEARCH("ITOT-SWHLFOBR",[2]OUT_FinalEnergyCons!$A$4:$A$10000)))*1,[2]OUT_FinalEnergyCons!J$4:J$10000)</f>
        <v>8.6762198503348006E-6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1.19831128302245E-5</v>
      </c>
      <c r="K2278" s="1" cm="1">
        <f t="array" ref="K2278">SUMPRODUCT(([2]OUT_FinalEnergyCons!$B$4:$B$10000="var_ncap")*1,  (ISNUMBER(SEARCH("ITOT-SWHHFOBR",[2]OUT_FinalEnergyCons!$A$4:$A$10000)))*1,[2]OUT_FinalEnergyCons!I$4:I$10000)</f>
        <v>1.5336382815480101E-6</v>
      </c>
      <c r="L2278" s="1" cm="1">
        <f t="array" ref="L2278">SUMPRODUCT(([2]OUT_FinalEnergyCons!$B$4:$B$10000="var_ncap")*1,  (ISNUMBER(SEARCH("ITOT-SWHHFOBR",[2]OUT_FinalEnergyCons!$A$4:$A$10000)))*1,[2]OUT_FinalEnergyCons!J$4:J$10000)</f>
        <v>4.5396086645394898E-7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0.89946370662336039</v>
      </c>
      <c r="K2279" s="18">
        <f t="shared" si="2171"/>
        <v>0.27350148376147027</v>
      </c>
      <c r="L2279" s="18">
        <f t="shared" ref="L2279" si="2172">SUM(L2280:L2281)</f>
        <v>2.4352878973649697E-2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0.89946098463288104</v>
      </c>
      <c r="K2280" s="1" cm="1">
        <f t="array" ref="K2280">SUMPRODUCT(([2]OUT_FinalEnergyCons!$B$4:$B$10000="var_ncap")*1,  (ISNUMBER(SEARCH("ITOT-SWHNGA*BR",[2]OUT_FinalEnergyCons!$A$4:$A$10000)))*1,[2]OUT_FinalEnergyCons!I$4:I$10000)</f>
        <v>0.26310906742079998</v>
      </c>
      <c r="L2280" s="1" cm="1">
        <f t="array" ref="L2280">SUMPRODUCT(([2]OUT_FinalEnergyCons!$B$4:$B$10000="var_ncap")*1,  (ISNUMBER(SEARCH("ITOT-SWHNGA*BR",[2]OUT_FinalEnergyCons!$A$4:$A$10000)))*1,[2]OUT_FinalEnergyCons!J$4:J$10000)</f>
        <v>2.41128532126305E-2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2.7219904793690199E-6</v>
      </c>
      <c r="K2281" s="1" cm="1">
        <f t="array" ref="K2281">SUMPRODUCT(([2]OUT_FinalEnergyCons!$B$4:$B$10000="var_ncap")*1,  (ISNUMBER(SEARCH("ITOT-SWHNGAHP",[2]OUT_FinalEnergyCons!$A$4:$A$10000)))*1,[2]OUT_FinalEnergyCons!I$4:I$10000)</f>
        <v>1.0392416340670301E-2</v>
      </c>
      <c r="L2281" s="1" cm="1">
        <f t="array" ref="L2281">SUMPRODUCT(([2]OUT_FinalEnergyCons!$B$4:$B$10000="var_ncap")*1,  (ISNUMBER(SEARCH("ITOT-SWHNGAHP",[2]OUT_FinalEnergyCons!$A$4:$A$10000)))*1,[2]OUT_FinalEnergyCons!J$4:J$10000)</f>
        <v>2.40025761019196E-4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0.13265381508853499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7.3499274249702304E-2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0.411617797400473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1.09306567027065E-5</v>
      </c>
      <c r="K2283" s="1">
        <f t="shared" si="2173"/>
        <v>1.1628717437474799E-6</v>
      </c>
      <c r="L2283" s="1">
        <f t="shared" si="2173"/>
        <v>1.4379611007482401E-6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1.09306567027065E-5</v>
      </c>
      <c r="K2284" s="1" cm="1">
        <f t="array" ref="K2284">SUMPRODUCT(([2]OUT_FinalEnergyCons!$B$4:$B$10000="var_ncap")*1,  (ISNUMBER(SEARCH("ITOT-SWHCOA*BR",[2]OUT_FinalEnergyCons!$A$4:$A$10000)))*1,[2]OUT_FinalEnergyCons!I$4:I$10000)</f>
        <v>1.1628717437474799E-6</v>
      </c>
      <c r="L2284" s="1" cm="1">
        <f t="array" ref="L2284">SUMPRODUCT(([2]OUT_FinalEnergyCons!$B$4:$B$10000="var_ncap")*1,  (ISNUMBER(SEARCH("ITOT-SWHCOA*BR",[2]OUT_FinalEnergyCons!$A$4:$A$10000)))*1,[2]OUT_FinalEnergyCons!J$4:J$10000)</f>
        <v>1.4379611007482401E-6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0.23561470930752099</v>
      </c>
      <c r="K2285" s="1">
        <f t="shared" si="2174"/>
        <v>8.4693433665978105E-2</v>
      </c>
      <c r="L2285" s="1">
        <f t="shared" si="2174"/>
        <v>0.176674586586266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0.23561470930752099</v>
      </c>
      <c r="K2286" s="1" cm="1">
        <f t="array" ref="K2286">SUMPRODUCT(([2]OUT_FinalEnergyCons!$B$4:$B$10000="var_ncap")*1,  (ISNUMBER(SEARCH("ITOT-SWHWOD*BR",[2]OUT_FinalEnergyCons!$A$4:$A$10000)))*1,[2]OUT_FinalEnergyCons!I$4:I$10000)</f>
        <v>8.4693433665978105E-2</v>
      </c>
      <c r="L2286" s="1" cm="1">
        <f t="array" ref="L2286">SUMPRODUCT(([2]OUT_FinalEnergyCons!$B$4:$B$10000="var_ncap")*1,  (ISNUMBER(SEARCH("ITOT-SWHWOD*BR",[2]OUT_FinalEnergyCons!$A$4:$A$10000)))*1,[2]OUT_FinalEnergyCons!J$4:J$10000)</f>
        <v>0.176674586586266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2.87555947938101E-2</v>
      </c>
      <c r="K2287" s="1">
        <f t="shared" si="2175"/>
        <v>1.22312056847546E-2</v>
      </c>
      <c r="L2287" s="1">
        <f t="shared" si="2175"/>
        <v>1.9201580543900001E-2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2.87555947938101E-2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1.22312056847546E-2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1.9201580543900001E-2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0.22138592457339401</v>
      </c>
      <c r="K2289" s="1">
        <f t="shared" si="2176"/>
        <v>0.106188085408346</v>
      </c>
      <c r="L2289" s="1">
        <f t="shared" si="2176"/>
        <v>0.174668548940206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0.22138592457339401</v>
      </c>
      <c r="K2290" s="1" cm="1">
        <f t="array" ref="K2290">SUMPRODUCT(([2]OUT_FinalEnergyCons!$B$4:$B$10000="var_ncap")*1,  (ISNUMBER(SEARCH("ITOT-SWHWST*BR",[2]OUT_FinalEnergyCons!$A$4:$A$10000)))*1,[2]OUT_FinalEnergyCons!I$4:I$10000)</f>
        <v>0.106188085408346</v>
      </c>
      <c r="L2290" s="1" cm="1">
        <f t="array" ref="L2290">SUMPRODUCT(([2]OUT_FinalEnergyCons!$B$4:$B$10000="var_ncap")*1,  (ISNUMBER(SEARCH("ITOT-SWHWST*BR",[2]OUT_FinalEnergyCons!$A$4:$A$10000)))*1,[2]OUT_FinalEnergyCons!J$4:J$10000)</f>
        <v>0.174668548940206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8.5407770720883694E-3</v>
      </c>
      <c r="K2291" s="1">
        <f t="shared" si="2177"/>
        <v>3.8779366199364401E-3</v>
      </c>
      <c r="L2291" s="1">
        <f t="shared" si="2177"/>
        <v>5.9912394736714803E-3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8.5407770720883694E-3</v>
      </c>
      <c r="K2292" s="1" cm="1">
        <f t="array" ref="K2292">SUMPRODUCT(([2]OUT_FinalEnergyCons!$B$4:$B$10000="var_ncap")*1, (ISNUMBER(SEARCH("ITOT-SWHSOLBR",[2]OUT_FinalEnergyCons!$A$4:$A$10000)))*1,[2]OUT_FinalEnergyCons!I$4:I$10000)</f>
        <v>3.8779366199364401E-3</v>
      </c>
      <c r="L2292" s="1" cm="1">
        <f t="array" ref="L2292">SUMPRODUCT(([2]OUT_FinalEnergyCons!$B$4:$B$10000="var_ncap")*1, (ISNUMBER(SEARCH("ITOT-SWHSOLBR",[2]OUT_FinalEnergyCons!$A$4:$A$10000)))*1,[2]OUT_FinalEnergyCons!J$4:J$10000)</f>
        <v>5.9912394736714803E-3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1.3513685067972599E-4</v>
      </c>
      <c r="K2293" s="1">
        <f t="shared" si="2178"/>
        <v>1.0663233446137E-2</v>
      </c>
      <c r="L2293" s="1">
        <f t="shared" si="2178"/>
        <v>3.0655458368439401E-2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1.3513685067972599E-4</v>
      </c>
      <c r="K2294" s="1" cm="1">
        <f t="array" ref="K2294">SUMPRODUCT(([2]OUT_FinalEnergyCons!$B$4:$B$10000="var_ncap")*1, (ISNUMBER(SEARCH("ITOT-SWHH2BR",[2]OUT_FinalEnergyCons!$A$4:$A$10000)))*1,[2]OUT_FinalEnergyCons!I$4:I$10000)</f>
        <v>1.0663233446137E-2</v>
      </c>
      <c r="L2294" s="1" cm="1">
        <f t="array" ref="L2294">SUMPRODUCT(([2]OUT_FinalEnergyCons!$B$4:$B$10000="var_ncap")*1, (ISNUMBER(SEARCH("ITOT-SWHH2BR",[2]OUT_FinalEnergyCons!$A$4:$A$10000)))*1,[2]OUT_FinalEnergyCons!J$4:J$10000)</f>
        <v>3.0655458368439401E-2</v>
      </c>
      <c r="N2294" s="1"/>
    </row>
    <row r="2295" spans="2:14" x14ac:dyDescent="0.35">
      <c r="B2295" s="9" t="str">
        <f>SPS4_SOC_Mid!B1813</f>
        <v>SPS1</v>
      </c>
      <c r="C2295" s="9" t="str">
        <f>SPS4_SOC_Mid!C1813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2.6939763438279871</v>
      </c>
      <c r="K2295" s="17">
        <f t="shared" si="2179"/>
        <v>1.6748156925184687</v>
      </c>
      <c r="L2295" s="17">
        <f t="shared" ref="L2295" si="2180">SUM(L2296,L2299,L2301,L2305,L2307,L2309,L2311)</f>
        <v>2.2763047367247928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0.5231325754739109</v>
      </c>
      <c r="K2296" s="1">
        <f t="shared" si="2183"/>
        <v>0.32372210684620928</v>
      </c>
      <c r="L2296" s="1">
        <f t="shared" ref="L2296" si="2184">SUM(L2297:L2298)</f>
        <v>0.81973931543523104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1.6059061033146901E-2</v>
      </c>
      <c r="K2297" s="1" cm="1">
        <f t="array" ref="K2297">SUMPRODUCT(([2]OUT_FinalEnergyCons!$B$4:$B$10000="var_ncap")*1, (ISNUMBER(SEARCH("SCOM-SHELCBR",[2]OUT_FinalEnergyCons!$A$4:$A$10000)))*1,[2]OUT_FinalEnergyCons!I$4:I$10000)</f>
        <v>1.0942413894145299E-2</v>
      </c>
      <c r="L2297" s="1" cm="1">
        <f t="array" ref="L2297">SUMPRODUCT(([2]OUT_FinalEnergyCons!$B$4:$B$10000="var_ncap")*1, (ISNUMBER(SEARCH("SCOM-SHELCBR",[2]OUT_FinalEnergyCons!$A$4:$A$10000)))*1,[2]OUT_FinalEnergyCons!J$4:J$10000)</f>
        <v>6.62363420723301E-3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0.50707351444076398</v>
      </c>
      <c r="K2298" s="1" cm="1">
        <f t="array" ref="K2298">SUMPRODUCT(([2]OUT_FinalEnergyCons!$B$4:$B$10000="var_ncap")*1, (ISNUMBER(SEARCH("SCOM-SHELCHP",[2]OUT_FinalEnergyCons!$A$4:$A$10000)))*1,[2]OUT_FinalEnergyCons!I$4:I$10000)</f>
        <v>0.31277969295206398</v>
      </c>
      <c r="L2298" s="1" cm="1">
        <f t="array" ref="L2298">SUMPRODUCT(([2]OUT_FinalEnergyCons!$B$4:$B$10000="var_ncap")*1, (ISNUMBER(SEARCH("SCOM-SHELCHP",[2]OUT_FinalEnergyCons!$A$4:$A$10000)))*1,[2]OUT_FinalEnergyCons!J$4:J$10000)</f>
        <v>0.81311568122799804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0.46503271800504697</v>
      </c>
      <c r="K2299" s="1">
        <f t="shared" si="2185"/>
        <v>0.33296836625891302</v>
      </c>
      <c r="L2299" s="1">
        <f t="shared" si="2185"/>
        <v>2.5527355208161502E-7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0.46503271800504697</v>
      </c>
      <c r="K2300" s="1" cm="1">
        <f t="array" ref="K2300">SUMPRODUCT(([2]OUT_FinalEnergyCons!$B$4:$B$10000="var_ncap")*1,(ISNUMBER(SEARCH("SCOM-SHLFOBR",[2]OUT_FinalEnergyCons!$A$4:$A$10000)))*1,[2]OUT_FinalEnergyCons!I$4:I$10000)</f>
        <v>0.33296836625891302</v>
      </c>
      <c r="L2300" s="1" cm="1">
        <f t="array" ref="L2300">SUMPRODUCT(([2]OUT_FinalEnergyCons!$B$4:$B$10000="var_ncap")*1,(ISNUMBER(SEARCH("SCOM-SHLFOBR",[2]OUT_FinalEnergyCons!$A$4:$A$10000)))*1,[2]OUT_FinalEnergyCons!J$4:J$10000)</f>
        <v>2.5527355208161502E-7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0.60264405469728133</v>
      </c>
      <c r="K2301" s="1">
        <f t="shared" si="2187"/>
        <v>0.84599766316249647</v>
      </c>
      <c r="L2301" s="1">
        <f t="shared" ref="L2301" si="2188">SUM(L2302:L2304)</f>
        <v>0.50109475609021614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0.49160405876936097</v>
      </c>
      <c r="K2302" s="1" cm="1">
        <f t="array" ref="K2302">SUMPRODUCT(([2]OUT_FinalEnergyCons!$B$4:$B$10000="var_ncap")*1, (ISNUMBER(SEARCH("SCOM-SHNGABR",[2]OUT_FinalEnergyCons!$A$4:$A$10000)))*1,[2]OUT_FinalEnergyCons!I$4:I$10000)</f>
        <v>0.60385112485244297</v>
      </c>
      <c r="L2302" s="1" cm="1">
        <f t="array" ref="L2302">SUMPRODUCT(([2]OUT_FinalEnergyCons!$B$4:$B$10000="var_ncap")*1, (ISNUMBER(SEARCH("SCOM-SHNGABR",[2]OUT_FinalEnergyCons!$A$4:$A$10000)))*1,[2]OUT_FinalEnergyCons!J$4:J$10000)</f>
        <v>4.8444654203430103E-2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0.111034857061274</v>
      </c>
      <c r="K2303" s="1" cm="1">
        <f t="array" ref="K2303">SUMPRODUCT(([2]OUT_FinalEnergyCons!$B$4:$B$10000="var_ncap")*1, (ISNUMBER(SEARCH("SCOM-SHngahp",[2]OUT_FinalEnergyCons!$A$4:$A$10000)))*1,[2]OUT_FinalEnergyCons!I$4:I$10000)</f>
        <v>0.24214023402120399</v>
      </c>
      <c r="L2303" s="1" cm="1">
        <f t="array" ref="L2303">SUMPRODUCT(([2]OUT_FinalEnergyCons!$B$4:$B$10000="var_ncap")*1, (ISNUMBER(SEARCH("SCOM-SHngahp",[2]OUT_FinalEnergyCons!$A$4:$A$10000)))*1,[2]OUT_FinalEnergyCons!J$4:J$10000)</f>
        <v>0.45264676105288398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5.1388666462715896E-6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6.3042888495288497E-6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3.34083390207078E-6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0.372441398291182</v>
      </c>
      <c r="K2305" s="1">
        <f t="shared" si="2189"/>
        <v>0.100191392986567</v>
      </c>
      <c r="L2305" s="1">
        <f t="shared" si="2189"/>
        <v>0.16815094513644299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0.372441398291182</v>
      </c>
      <c r="K2306" s="1" cm="1">
        <f t="array" ref="K2306">SUMPRODUCT(([2]OUT_FinalEnergyCons!$B$4:$B$10000="var_ncap")*1, (ISNUMBER(SEARCH("SCOM-SHWODBR",[2]OUT_FinalEnergyCons!$A$4:$A$10000)))*1,[2]OUT_FinalEnergyCons!I$4:I$10000)</f>
        <v>0.100191392986567</v>
      </c>
      <c r="L2306" s="1" cm="1">
        <f t="array" ref="L2306">SUMPRODUCT(([2]OUT_FinalEnergyCons!$B$4:$B$10000="var_ncap")*1, (ISNUMBER(SEARCH("SCOM-SHWODBR",[2]OUT_FinalEnergyCons!$A$4:$A$10000)))*1,[2]OUT_FinalEnergyCons!J$4:J$10000)</f>
        <v>0.16815094513644299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5.7046569946412502E-2</v>
      </c>
      <c r="K2307" s="1">
        <f t="shared" si="2190"/>
        <v>3.6121697341058197E-2</v>
      </c>
      <c r="L2307" s="1">
        <f t="shared" si="2190"/>
        <v>6.1216809798802403E-2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5.7046569946412502E-2</v>
      </c>
      <c r="K2308" s="1" cm="1">
        <f t="array" ref="K2308">SUMPRODUCT(([2]OUT_FinalEnergyCons!$B$4:$B$10000="var_ncap")*1,(ISNUMBER(SEARCH("SCOM-SHPLTBR",[2]OUT_FinalEnergyCons!$A$4:$A$10000)))*1,[2]OUT_FinalEnergyCons!I$4:I$10000)</f>
        <v>3.6121697341058197E-2</v>
      </c>
      <c r="L2308" s="1" cm="1">
        <f t="array" ref="L2308">SUMPRODUCT(([2]OUT_FinalEnergyCons!$B$4:$B$10000="var_ncap")*1,(ISNUMBER(SEARCH("SCOM-SHPLTBR",[2]OUT_FinalEnergyCons!$A$4:$A$10000)))*1,[2]OUT_FinalEnergyCons!J$4:J$10000)</f>
        <v>6.1216809798802403E-2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7.4657512800270304E-2</v>
      </c>
      <c r="K2309" s="1">
        <f t="shared" si="2191"/>
        <v>3.5682063859660398E-2</v>
      </c>
      <c r="L2309" s="1">
        <f t="shared" si="2191"/>
        <v>7.3766902477596999E-2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7.4657512800270304E-2</v>
      </c>
      <c r="K2310" s="1" cm="1">
        <f t="array" ref="K2310">SUMPRODUCT(([2]OUT_FinalEnergyCons!$B$4:$B$10000="var_ncap")*1, (ISNUMBER(SEARCH("SCOM-SHSOLBR",[2]OUT_FinalEnergyCons!$A$4:$A$10000)))*1,[2]OUT_FinalEnergyCons!I$4:I$10000)</f>
        <v>3.5682063859660398E-2</v>
      </c>
      <c r="L2310" s="1" cm="1">
        <f t="array" ref="L2310">SUMPRODUCT(([2]OUT_FinalEnergyCons!$B$4:$B$10000="var_ncap")*1, (ISNUMBER(SEARCH("SCOM-SHSOLBR",[2]OUT_FinalEnergyCons!$A$4:$A$10000)))*1,[2]OUT_FinalEnergyCons!J$4:J$10000)</f>
        <v>7.3766902477596999E-2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0.59902151461388298</v>
      </c>
      <c r="K2311" s="1">
        <f t="shared" si="2192"/>
        <v>1.32402063564146E-4</v>
      </c>
      <c r="L2311" s="1">
        <f t="shared" si="2192"/>
        <v>0.65233575251295095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0.59902151461388298</v>
      </c>
      <c r="K2312" s="1" cm="1">
        <f t="array" ref="K2312">SUMPRODUCT(([2]OUT_FinalEnergyCons!$B$4:$B$10000="var_ncap")*1, (ISNUMBER(SEARCH("SCOM-SHH2BR",[2]OUT_FinalEnergyCons!$A$4:$A$10000)))*1,[2]OUT_FinalEnergyCons!I$4:I$10000)</f>
        <v>1.32402063564146E-4</v>
      </c>
      <c r="L2312" s="1" cm="1">
        <f t="array" ref="L2312">SUMPRODUCT(([2]OUT_FinalEnergyCons!$B$4:$B$10000="var_ncap")*1, (ISNUMBER(SEARCH("SCOM-SHH2BR",[2]OUT_FinalEnergyCons!$A$4:$A$10000)))*1,[2]OUT_FinalEnergyCons!J$4:J$10000)</f>
        <v>0.65233575251295095</v>
      </c>
      <c r="N2312" s="1"/>
    </row>
    <row r="2313" spans="2:14" x14ac:dyDescent="0.35">
      <c r="B2313" s="5" t="str">
        <f>SPS4_SOC_Mid!B2021</f>
        <v>SPS1</v>
      </c>
      <c r="C2313" s="5" t="str">
        <f>SPS4_SOC_Mid!C2021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1.2008486802329588E-4</v>
      </c>
      <c r="K2313" s="3">
        <f t="shared" si="2193"/>
        <v>2.4435847910171588E-2</v>
      </c>
      <c r="L2313" s="3">
        <f t="shared" ref="L2313" si="2194">SUM(L2314,L2318,L2321)</f>
        <v>5.5897465716272278E-2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1.1993976113142102E-4</v>
      </c>
      <c r="K2314" s="1" cm="1">
        <f t="array" ref="K2314">SUMPRODUCT(ISNUMBER(SEARCH("SUP_ELCH2*",[2]OUT_SyntheticFuels!$C$4:$C$1000))*1,("var_ncap"=[2]OUT_SyntheticFuels!$B$4:$B$1000)*1,[2]OUT_SyntheticFuels!J$4:J$1000)</f>
        <v>2.4435680884999231E-2</v>
      </c>
      <c r="L2314" s="1" cm="1">
        <f t="array" ref="L2314">SUMPRODUCT(ISNUMBER(SEARCH("SUP_ELCH2*",[2]OUT_SyntheticFuels!$C$4:$C$1000))*1,("var_ncap"=[2]OUT_SyntheticFuels!$B$4:$B$1000)*1,[2]OUT_SyntheticFuels!K$4:K$1000)</f>
        <v>5.5879695188685331E-2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1.17203561224362E-4</v>
      </c>
      <c r="K2315" s="1">
        <f t="shared" si="2197"/>
        <v>2.4371981086635099E-2</v>
      </c>
      <c r="L2315" s="1">
        <f t="shared" ref="L2315" si="2198">L2314-L2316-L2317</f>
        <v>5.5854460486239398E-2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2.7361999070590301E-6</v>
      </c>
      <c r="K2316" s="1" cm="1">
        <f t="array" ref="K2316">SUMPRODUCT(ISNUMBER(SEARCH("SUP_ELCH2*D",[2]OUT_SyntheticFuels!$C$4:$C$1000))*1,("var_ncap"=[2]OUT_SyntheticFuels!$B$4:$B$1000)*1,[2]OUT_SyntheticFuels!J$4:J$1000)</f>
        <v>2.03563530365272E-5</v>
      </c>
      <c r="L2316" s="1" cm="1">
        <f t="array" ref="L2316">SUMPRODUCT(ISNUMBER(SEARCH("SUP_ELCH2*D",[2]OUT_SyntheticFuels!$C$4:$C$1000))*1,("var_ncap"=[2]OUT_SyntheticFuels!$B$4:$B$1000)*1,[2]OUT_SyntheticFuels!K$4:K$1000)</f>
        <v>2.4681583484962199E-6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4.33434453276058E-5</v>
      </c>
      <c r="L2317" s="1" cm="1">
        <f t="array" ref="L2317">SUMPRODUCT(ISNUMBER(SEARCH("SUP_ELCH2*SOEC*",[2]OUT_SyntheticFuels!$C$4:$C$1000))*1,("var_ncap"=[2]OUT_SyntheticFuels!$B$4:$B$1000)*1,[2]OUT_SyntheticFuels!K$4:K$1000)</f>
        <v>2.27665440974367E-5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1.4510689187485899E-7</v>
      </c>
      <c r="K2318" s="1">
        <f t="shared" si="2199"/>
        <v>1.6702517235592501E-7</v>
      </c>
      <c r="L2318" s="1">
        <f t="shared" ref="L2318" si="2200">SUM(L2319:L2320)</f>
        <v>1.7770527586949501E-5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1.4510689187485899E-7</v>
      </c>
      <c r="K2319" s="1" cm="1">
        <f t="array" ref="K2319">SUMPRODUCT(ISNUMBER(SEARCH("SUP_NGAH2",[2]OUT_SyntheticFuels!$C$4:$C$1000))*1,("var_ncap"=[2]OUT_SyntheticFuels!$B$4:$B$1000)*1,[2]OUT_SyntheticFuels!J$4:J$1000)-K2320</f>
        <v>1.6702517235592501E-7</v>
      </c>
      <c r="L2319" s="1" cm="1">
        <f t="array" ref="L2319">SUMPRODUCT(ISNUMBER(SEARCH("SUP_NGAH2",[2]OUT_SyntheticFuels!$C$4:$C$1000))*1,("var_ncap"=[2]OUT_SyntheticFuels!$B$4:$B$1000)*1,[2]OUT_SyntheticFuels!K$4:K$1000)-L2320</f>
        <v>1.7770527586949501E-5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8.0587225635638499E-8</v>
      </c>
      <c r="K2325" s="7" cm="1">
        <f t="array" ref="K2325">SUMPRODUCT(("CT_CWODBDS"=[2]OUT_SyntheticFuels!$C$4:$C$1000)*1,("var_ncap"=[2]OUT_SyntheticFuels!$B$4:$B$1000)*1,[2]OUT_SyntheticFuels!J$4:J$1000)</f>
        <v>9.0931409243288003E-8</v>
      </c>
      <c r="L2325" s="7" cm="1">
        <f t="array" ref="L2325">SUMPRODUCT(("CT_CWODBDS"=[2]OUT_SyntheticFuels!$C$4:$C$1000)*1,("var_ncap"=[2]OUT_SyntheticFuels!$B$4:$B$1000)*1,[2]OUT_SyntheticFuels!K$4:K$1000)</f>
        <v>3.0359295482557701E-6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1.32960185457369E-7</v>
      </c>
      <c r="K2327" s="7" cm="1">
        <f t="array" ref="K2327">SUMPRODUCT(("CT_CWODETH"=[2]OUT_SyntheticFuels!$C$4:$C$1000)*1,("var_ncap"=[2]OUT_SyntheticFuels!$B$4:$B$1000)*1,[2]OUT_SyntheticFuels!J$4:J$1000)</f>
        <v>1.1023989578951901E-6</v>
      </c>
      <c r="L2327" s="7" cm="1">
        <f t="array" ref="L2327">SUMPRODUCT(("CT_CWODETH"=[2]OUT_SyntheticFuels!$C$4:$C$1000)*1,("var_ncap"=[2]OUT_SyntheticFuels!$B$4:$B$1000)*1,[2]OUT_SyntheticFuels!K$4:K$1000)</f>
        <v>1.2007010679617301E-6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8.8283370082497801E-7</v>
      </c>
      <c r="K2329" s="7" cm="1">
        <f t="array" ref="K2329">SUMPRODUCT(("SUP_MNRBIO"=[2]OUT_SyntheticFuels!$C$4:$C$1000)*1,("var_ncap"=[2]OUT_SyntheticFuels!$B$4:$B$1000)*1,[2]OUT_SyntheticFuels!J$4:J$1000)</f>
        <v>7.7503502820378198E-2</v>
      </c>
      <c r="L2329" s="7" cm="1">
        <f t="array" ref="L2329">SUMPRODUCT(("SUP_MNRBIO"=[2]OUT_SyntheticFuels!$C$4:$C$1000)*1,("var_ncap"=[2]OUT_SyntheticFuels!$B$4:$B$1000)*1,[2]OUT_SyntheticFuels!K$4:K$1000)</f>
        <v>0.166095664527244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0.116853966932927</v>
      </c>
      <c r="K2330" s="7" cm="1">
        <f t="array" ref="K2330">SUMPRODUCT(("SUP_WSTBIO"=[2]OUT_SyntheticFuels!$C$4:$C$1000)*1,("var_ncap"=[2]OUT_SyntheticFuels!$B$4:$B$1000)*1,[2]OUT_SyntheticFuels!J$4:J$1000)</f>
        <v>2.5335486541905299E-2</v>
      </c>
      <c r="L2330" s="7" cm="1">
        <f t="array" ref="L2330">SUMPRODUCT(("SUP_WSTBIO"=[2]OUT_SyntheticFuels!$C$4:$C$1000)*1,("var_ncap"=[2]OUT_SyntheticFuels!$B$4:$B$1000)*1,[2]OUT_SyntheticFuels!K$4:K$1000)</f>
        <v>0.15911628731261199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3.36659838247632E-6</v>
      </c>
      <c r="L2332" s="7" cm="1">
        <f t="array" ref="L2332">SUMPRODUCT(("SUP_WSTHTGBIO"=[2]OUT_SyntheticFuels!$C$4:$C$1000)*1,("var_ncap"=[2]OUT_SyntheticFuels!$B$4:$B$1000)*1,[2]OUT_SyntheticFuels!K$4:K$1000)</f>
        <v>2.4409160637442501E-8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1.9159387299312902E-6</v>
      </c>
      <c r="K2334" s="7" cm="1">
        <f t="array" ref="K2334">SUMPRODUCT(("SUP_WODBIO"=[2]OUT_SyntheticFuels!$C$4:$C$1000)*1,("var_ncap"=[2]OUT_SyntheticFuels!$B$4:$B$1000)*1,[2]OUT_SyntheticFuels!J$4:J$1000)</f>
        <v>1.2124971335922401E-6</v>
      </c>
      <c r="L2334" s="7" cm="1">
        <f t="array" ref="L2334">SUMPRODUCT(("SUP_WODBIO"=[2]OUT_SyntheticFuels!$C$4:$C$1000)*1,("var_ncap"=[2]OUT_SyntheticFuels!$B$4:$B$1000)*1,[2]OUT_SyntheticFuels!K$4:K$1000)</f>
        <v>1.164027874111E-6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5.4013330699229697E-3</v>
      </c>
      <c r="K2336" s="7" cm="1">
        <f t="array" ref="K2336">SUMPRODUCT(("SUP_BIONGA"=[2]OUT_SyntheticFuels!$C$4:$C$1000)*1,("var_ncap"=[2]OUT_SyntheticFuels!$B$4:$B$1000)*1,[2]OUT_SyntheticFuels!J$4:J$1000)</f>
        <v>5.0488526626285703E-2</v>
      </c>
      <c r="L2336" s="7" cm="1">
        <f t="array" ref="L2336">SUMPRODUCT(("SUP_BIONGA"=[2]OUT_SyntheticFuels!$C$4:$C$1000)*1,("var_ncap"=[2]OUT_SyntheticFuels!$B$4:$B$1000)*1,[2]OUT_SyntheticFuels!K$4:K$1000)</f>
        <v>4.8903064052136097E-2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1.12730326407752E-6</v>
      </c>
      <c r="K2337" s="7" cm="1">
        <f t="array" ref="K2337">SUMPRODUCT(("CT_CWODPLT"=[2]OUT_SyntheticFuels!$C$4:$C$1000)*1,("var_ncap"=[2]OUT_SyntheticFuels!$B$4:$B$1000)*1,[2]OUT_SyntheticFuels!J$4:J$1000)</f>
        <v>0.13498583287049901</v>
      </c>
      <c r="L2337" s="7" cm="1">
        <f t="array" ref="L2337">SUMPRODUCT(("CT_CWODPLT"=[2]OUT_SyntheticFuels!$C$4:$C$1000)*1,("var_ncap"=[2]OUT_SyntheticFuels!$B$4:$B$1000)*1,[2]OUT_SyntheticFuels!K$4:K$1000)</f>
        <v>0.114944425120149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1.9150173934361101E-7</v>
      </c>
      <c r="K2338" s="7" cm="1">
        <f t="array" ref="K2338">SUMPRODUCT(("SUP_H2NGA"=[2]OUT_SyntheticFuels!$C$4:$C$1000)*1,("var_ncap"=[2]OUT_SyntheticFuels!$B$4:$B$1000)*1,[2]OUT_SyntheticFuels!J$4:J$1000)</f>
        <v>9.69031269678607E-8</v>
      </c>
      <c r="L2338" s="7" cm="1">
        <f t="array" ref="L2338">SUMPRODUCT(("SUP_H2NGA"=[2]OUT_SyntheticFuels!$C$4:$C$1000)*1,("var_ncap"=[2]OUT_SyntheticFuels!$B$4:$B$1000)*1,[2]OUT_SyntheticFuels!K$4:K$1000)</f>
        <v>9.2061586643555504E-8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3.41573740446555E-7</v>
      </c>
      <c r="K2339" s="7" cm="1">
        <f t="array" ref="K2339">SUMPRODUCT(("SUP_H2DSL"=[2]OUT_SyntheticFuels!$C$4:$C$1000)*1,("var_ncap"=[2]OUT_SyntheticFuels!$B$4:$B$1000)*1,[2]OUT_SyntheticFuels!J$4:J$1000)</f>
        <v>1.3699939255340399E-7</v>
      </c>
      <c r="L2339" s="7" cm="1">
        <f t="array" ref="L2339">SUMPRODUCT(("SUP_H2DSL"=[2]OUT_SyntheticFuels!$C$4:$C$1000)*1,("var_ncap"=[2]OUT_SyntheticFuels!$B$4:$B$1000)*1,[2]OUT_SyntheticFuels!K$4:K$1000)</f>
        <v>1.37776100958931E-7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3.4129371981538102E-7</v>
      </c>
      <c r="K2340" s="7" cm="1">
        <f t="array" ref="K2340">SUMPRODUCT(("SUP_H2GSL"=[2]OUT_SyntheticFuels!$C$4:$C$1000)*1,("var_ncap"=[2]OUT_SyntheticFuels!$B$4:$B$1000)*1,[2]OUT_SyntheticFuels!J$4:J$1000)</f>
        <v>1.99335598824944E-7</v>
      </c>
      <c r="L2340" s="7" cm="1">
        <f t="array" ref="L2340">SUMPRODUCT(("SUP_H2GSL"=[2]OUT_SyntheticFuels!$C$4:$C$1000)*1,("var_ncap"=[2]OUT_SyntheticFuels!$B$4:$B$1000)*1,[2]OUT_SyntheticFuels!K$4:K$1000)</f>
        <v>1.1213155092617999E-7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616.98418479457621</v>
      </c>
      <c r="H3" s="3">
        <f t="shared" si="0"/>
        <v>605.73877665598047</v>
      </c>
    </row>
    <row r="4" spans="2:8" x14ac:dyDescent="0.35">
      <c r="B4" s="25" t="s">
        <v>1727</v>
      </c>
      <c r="C4" s="1">
        <f>SPS4_SOC_Mid!F763</f>
        <v>142.21742137193101</v>
      </c>
      <c r="D4" s="1">
        <f>SPS4_SOC_Mid!G763</f>
        <v>142.72239583602445</v>
      </c>
      <c r="E4" s="1">
        <f>SPS4_SOC_Mid!H763</f>
        <v>148.56509218034034</v>
      </c>
      <c r="F4" s="1">
        <f>SPS4_SOC_Mid!I763</f>
        <v>149.71092027584598</v>
      </c>
      <c r="G4" s="1">
        <f>SPS4_SOC_Mid!J763</f>
        <v>150.28840931702612</v>
      </c>
      <c r="H4" s="1">
        <f>SPS4_SOC_Mid!K763</f>
        <v>144.45928333035974</v>
      </c>
    </row>
    <row r="5" spans="2:8" x14ac:dyDescent="0.35">
      <c r="B5" s="25" t="s">
        <v>1728</v>
      </c>
      <c r="C5" s="1">
        <f>SPS4_SOC_Mid!F882</f>
        <v>140.10108752733348</v>
      </c>
      <c r="D5" s="1">
        <f>SPS4_SOC_Mid!G882</f>
        <v>139.66588167652515</v>
      </c>
      <c r="E5" s="1">
        <f>SPS4_SOC_Mid!H882</f>
        <v>133.5131325007402</v>
      </c>
      <c r="F5" s="1">
        <f>SPS4_SOC_Mid!I882</f>
        <v>128.68311789690688</v>
      </c>
      <c r="G5" s="1">
        <f>SPS4_SOC_Mid!J882</f>
        <v>127.28032640453041</v>
      </c>
      <c r="H5" s="1">
        <f>SPS4_SOC_Mid!K882</f>
        <v>124.97315602495641</v>
      </c>
    </row>
    <row r="6" spans="2:8" x14ac:dyDescent="0.35">
      <c r="B6" s="25" t="s">
        <v>1729</v>
      </c>
      <c r="C6" s="1">
        <f>SPS4_SOC_Mid!F972</f>
        <v>219.91228261839149</v>
      </c>
      <c r="D6" s="1">
        <f>SPS4_SOC_Mid!G972</f>
        <v>216.99271107214253</v>
      </c>
      <c r="E6" s="1">
        <f>SPS4_SOC_Mid!H972</f>
        <v>220.35317449240327</v>
      </c>
      <c r="F6" s="1">
        <f>SPS4_SOC_Mid!I972</f>
        <v>211.18258740720438</v>
      </c>
      <c r="G6" s="1">
        <f>SPS4_SOC_Mid!J972</f>
        <v>212.55976575859412</v>
      </c>
      <c r="H6" s="1">
        <f>SPS4_SOC_Mid!K972</f>
        <v>209.78177377286966</v>
      </c>
    </row>
    <row r="7" spans="2:8" x14ac:dyDescent="0.35">
      <c r="B7" s="25" t="s">
        <v>1730</v>
      </c>
      <c r="C7" s="1">
        <f>SPS4_SOC_Mid!F1136+SPS4_SOC_Mid!F1315+SPS4_SOC_Mid!F1399+SPS4_SOC_Mid!F1483+SPS4_SOC_Mid!F1490+SPS4_SOC_Mid!F1497+SPS4_SOC_Mid!F1546+SPS4_SOC_Mid!F1593+SPS4_SOC_Mid!F1640</f>
        <v>213.74382113876101</v>
      </c>
      <c r="D7" s="1">
        <f>SPS4_SOC_Mid!G1136+SPS4_SOC_Mid!G1315+SPS4_SOC_Mid!G1399+SPS4_SOC_Mid!G1483+SPS4_SOC_Mid!G1490+SPS4_SOC_Mid!G1497+SPS4_SOC_Mid!G1546+SPS4_SOC_Mid!G1593+SPS4_SOC_Mid!G1640</f>
        <v>204.45961033934043</v>
      </c>
      <c r="E7" s="1">
        <f>SPS4_SOC_Mid!H1136+SPS4_SOC_Mid!H1315+SPS4_SOC_Mid!H1399+SPS4_SOC_Mid!H1483+SPS4_SOC_Mid!H1490+SPS4_SOC_Mid!H1497+SPS4_SOC_Mid!H1546+SPS4_SOC_Mid!H1593+SPS4_SOC_Mid!H1640</f>
        <v>188.81471452479838</v>
      </c>
      <c r="F7" s="1">
        <f>SPS4_SOC_Mid!I1136+SPS4_SOC_Mid!I1315+SPS4_SOC_Mid!I1399+SPS4_SOC_Mid!I1483+SPS4_SOC_Mid!I1490+SPS4_SOC_Mid!I1497+SPS4_SOC_Mid!I1546+SPS4_SOC_Mid!I1593+SPS4_SOC_Mid!I1640</f>
        <v>148.23238990018501</v>
      </c>
      <c r="G7" s="1">
        <f>SPS4_SOC_Mid!J1136+SPS4_SOC_Mid!J1315+SPS4_SOC_Mid!J1399+SPS4_SOC_Mid!J1483+SPS4_SOC_Mid!J1490+SPS4_SOC_Mid!J1497+SPS4_SOC_Mid!J1546+SPS4_SOC_Mid!J1593+SPS4_SOC_Mid!J1640</f>
        <v>126.85568331442552</v>
      </c>
      <c r="H7" s="1">
        <f>SPS4_SOC_Mid!K1136+SPS4_SOC_Mid!K1315+SPS4_SOC_Mid!K1399+SPS4_SOC_Mid!K1483+SPS4_SOC_Mid!K1490+SPS4_SOC_Mid!K1497+SPS4_SOC_Mid!K1546+SPS4_SOC_Mid!K1593+SPS4_SOC_Mid!K1640</f>
        <v>126.52456352779464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489.51142218432921</v>
      </c>
      <c r="H8" s="3">
        <f t="shared" si="1"/>
        <v>452.70356253043911</v>
      </c>
    </row>
    <row r="9" spans="2:8" x14ac:dyDescent="0.35">
      <c r="B9" s="25" t="s">
        <v>1732</v>
      </c>
      <c r="C9" s="1">
        <f>SPS4_SOC_Mid!F291+SPS4_SOC_Mid!F409</f>
        <v>493.39818123662951</v>
      </c>
      <c r="D9" s="1">
        <f>SPS4_SOC_Mid!G291+SPS4_SOC_Mid!G409</f>
        <v>474.49247308353694</v>
      </c>
      <c r="E9" s="1">
        <f>SPS4_SOC_Mid!H291+SPS4_SOC_Mid!H409</f>
        <v>481.14070253490553</v>
      </c>
      <c r="F9" s="1">
        <f>SPS4_SOC_Mid!I291+SPS4_SOC_Mid!I409</f>
        <v>489.07483644749004</v>
      </c>
      <c r="G9" s="1">
        <f>SPS4_SOC_Mid!J291+SPS4_SOC_Mid!J409</f>
        <v>466.29113745882819</v>
      </c>
      <c r="H9" s="1">
        <f>SPS4_SOC_Mid!K291+SPS4_SOC_Mid!K409</f>
        <v>429.36688994343444</v>
      </c>
    </row>
    <row r="10" spans="2:8" x14ac:dyDescent="0.35">
      <c r="B10" s="25" t="s">
        <v>1733</v>
      </c>
      <c r="C10" s="1">
        <f>SPS4_SOC_Mid!F590+SPS4_SOC_Mid!F604+SPS4_SOC_Mid!F644</f>
        <v>16.217753265353274</v>
      </c>
      <c r="D10" s="1">
        <f>SPS4_SOC_Mid!G590+SPS4_SOC_Mid!G604+SPS4_SOC_Mid!G644</f>
        <v>24.701967179088101</v>
      </c>
      <c r="E10" s="1">
        <f>SPS4_SOC_Mid!H590+SPS4_SOC_Mid!H604+SPS4_SOC_Mid!H644</f>
        <v>27.278264572351635</v>
      </c>
      <c r="F10" s="1">
        <f>SPS4_SOC_Mid!I590+SPS4_SOC_Mid!I604+SPS4_SOC_Mid!I644</f>
        <v>23.233423766363838</v>
      </c>
      <c r="G10" s="1">
        <f>SPS4_SOC_Mid!J590+SPS4_SOC_Mid!J604+SPS4_SOC_Mid!J644</f>
        <v>23.212428347320781</v>
      </c>
      <c r="H10" s="1">
        <f>SPS4_SOC_Mid!K590+SPS4_SOC_Mid!K604+SPS4_SOC_Mid!K644</f>
        <v>23.114508424482121</v>
      </c>
    </row>
    <row r="11" spans="2:8" x14ac:dyDescent="0.35">
      <c r="B11" s="25" t="s">
        <v>1731</v>
      </c>
      <c r="C11" s="1">
        <f>SPS4_SOC_Mid!F679</f>
        <v>3.7283020889651475E-3</v>
      </c>
      <c r="D11" s="1">
        <f>SPS4_SOC_Mid!G679</f>
        <v>3.7478591047755958E-3</v>
      </c>
      <c r="E11" s="1">
        <f>SPS4_SOC_Mid!H679</f>
        <v>3.6757241178569161E-3</v>
      </c>
      <c r="F11" s="1">
        <f>SPS4_SOC_Mid!I679</f>
        <v>3.5620016459280658E-3</v>
      </c>
      <c r="G11" s="1">
        <f>SPS4_SOC_Mid!J679</f>
        <v>7.8563781802290893E-3</v>
      </c>
      <c r="H11" s="1">
        <f>SPS4_SOC_Mid!K679</f>
        <v>0.22216416252260149</v>
      </c>
    </row>
    <row r="12" spans="2:8" x14ac:dyDescent="0.35">
      <c r="B12" s="25" t="s">
        <v>1734</v>
      </c>
      <c r="C12" s="1">
        <f>SPS4_SOC_Mid!F1707</f>
        <v>0</v>
      </c>
      <c r="D12" s="1">
        <f>SPS4_SOC_Mid!G1707</f>
        <v>0</v>
      </c>
      <c r="E12" s="1">
        <f>SPS4_SOC_Mid!H1707</f>
        <v>0</v>
      </c>
      <c r="F12" s="1">
        <f>SPS4_SOC_Mid!I1707</f>
        <v>0</v>
      </c>
      <c r="G12" s="1">
        <f>SPS4_SOC_Mid!J1707</f>
        <v>0</v>
      </c>
      <c r="H12" s="1">
        <f>SPS4_SOC_Mid!K1707</f>
        <v>0</v>
      </c>
    </row>
    <row r="13" spans="2:8" x14ac:dyDescent="0.35">
      <c r="B13" s="2" t="s">
        <v>1736</v>
      </c>
      <c r="C13" s="3">
        <f>SPS4_SOC_Mid!F2+SPS4_SOC_Mid!F20-SPS4_SOC_Mid!F57</f>
        <v>962.31272231376033</v>
      </c>
      <c r="D13" s="3">
        <f>SPS4_SOC_Mid!G2+SPS4_SOC_Mid!G20-SPS4_SOC_Mid!G57</f>
        <v>960.6792909938348</v>
      </c>
      <c r="E13" s="3">
        <f>SPS4_SOC_Mid!H2+SPS4_SOC_Mid!H20-SPS4_SOC_Mid!H57</f>
        <v>913.07081825763214</v>
      </c>
      <c r="F13" s="3">
        <f>SPS4_SOC_Mid!I2+SPS4_SOC_Mid!I20-SPS4_SOC_Mid!I57</f>
        <v>864.17176047983025</v>
      </c>
      <c r="G13" s="3">
        <f>SPS4_SOC_Mid!J2+SPS4_SOC_Mid!J20-SPS4_SOC_Mid!J57</f>
        <v>818.00981578241124</v>
      </c>
      <c r="H13" s="3">
        <f>SPS4_SOC_Mid!K2+SPS4_SOC_Mid!K20-SPS4_SOC_Mid!K57</f>
        <v>771.74536001116212</v>
      </c>
    </row>
    <row r="14" spans="2:8" x14ac:dyDescent="0.35">
      <c r="B14" s="25" t="s">
        <v>1737</v>
      </c>
      <c r="C14" s="1">
        <f>SPS4_SOC_Mid!F2</f>
        <v>300.18602608171352</v>
      </c>
      <c r="D14" s="1">
        <f>SPS4_SOC_Mid!G2</f>
        <v>295.45268847847308</v>
      </c>
      <c r="E14" s="1">
        <f>SPS4_SOC_Mid!H2</f>
        <v>329.78473221508278</v>
      </c>
      <c r="F14" s="1">
        <f>SPS4_SOC_Mid!I2</f>
        <v>369.92535541919341</v>
      </c>
      <c r="G14" s="1">
        <f>SPS4_SOC_Mid!J2</f>
        <v>394.73367111742937</v>
      </c>
      <c r="H14" s="1">
        <f>SPS4_SOC_Mid!K2</f>
        <v>415.50169545553064</v>
      </c>
    </row>
    <row r="15" spans="2:8" x14ac:dyDescent="0.35">
      <c r="B15" s="25" t="s">
        <v>19</v>
      </c>
      <c r="C15" s="1">
        <f>SPS4_SOC_Mid!F20</f>
        <v>779.29670168180587</v>
      </c>
      <c r="D15" s="1">
        <f>SPS4_SOC_Mid!G20</f>
        <v>700.84943638959157</v>
      </c>
      <c r="E15" s="1">
        <f>SPS4_SOC_Mid!H20</f>
        <v>657.91151382754924</v>
      </c>
      <c r="F15" s="1">
        <f>SPS4_SOC_Mid!I20</f>
        <v>553.0312341315248</v>
      </c>
      <c r="G15" s="1">
        <f>SPS4_SOC_Mid!J20</f>
        <v>462.862550988088</v>
      </c>
      <c r="H15" s="1">
        <f>SPS4_SOC_Mid!K20</f>
        <v>375.9692829499719</v>
      </c>
    </row>
    <row r="16" spans="2:8" x14ac:dyDescent="0.35">
      <c r="B16" s="25" t="s">
        <v>24</v>
      </c>
      <c r="C16" s="1">
        <f>SPS4_SOC_Mid!F57</f>
        <v>117.17000544975915</v>
      </c>
      <c r="D16" s="1">
        <f>SPS4_SOC_Mid!G57</f>
        <v>35.622833874229897</v>
      </c>
      <c r="E16" s="1">
        <f>SPS4_SOC_Mid!H57</f>
        <v>74.625427784999971</v>
      </c>
      <c r="F16" s="1">
        <f>SPS4_SOC_Mid!I57</f>
        <v>58.784829070887952</v>
      </c>
      <c r="G16" s="1">
        <f>SPS4_SOC_Mid!J57</f>
        <v>39.586406323106232</v>
      </c>
      <c r="H16" s="1">
        <f>SPS4_SOC_Mid!K57</f>
        <v>19.725618394340454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7AE7ABD5-5683-4D05-AD5E-D5E4C2D49656}"/>
</file>

<file path=customXml/itemProps2.xml><?xml version="1.0" encoding="utf-8"?>
<ds:datastoreItem xmlns:ds="http://schemas.openxmlformats.org/officeDocument/2006/customXml" ds:itemID="{3B9B45DC-C74F-425A-AC68-20A29AAED258}"/>
</file>

<file path=customXml/itemProps3.xml><?xml version="1.0" encoding="utf-8"?>
<ds:datastoreItem xmlns:ds="http://schemas.openxmlformats.org/officeDocument/2006/customXml" ds:itemID="{C78536B0-DB4E-40EE-9C6F-EAEC5D55014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SPS4_SOC_Mid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