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E3505ECC-05FD-402B-B419-C1F07C8EE65A}" xr6:coauthVersionLast="47" xr6:coauthVersionMax="47" xr10:uidLastSave="{00000000-0000-0000-0000-000000000000}"/>
  <bookViews>
    <workbookView xWindow="17445" yWindow="5805" windowWidth="31560" windowHeight="17235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G1688" i="1" a="1"/>
  <c r="G1688" i="1"/>
  <c r="F1688" i="1" a="1"/>
  <c r="F1688" i="1"/>
  <c r="J1688" i="1" a="1"/>
  <c r="J1688" i="1"/>
  <c r="H1688" i="1" a="1"/>
  <c r="H1688" i="1"/>
  <c r="K1688" i="1" a="1"/>
  <c r="K1688" i="1"/>
  <c r="I1688" i="1" a="1"/>
  <c r="I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165" i="1" a="1"/>
  <c r="F1165" i="1"/>
  <c r="K1164" i="1" a="1"/>
  <c r="K1164" i="1"/>
  <c r="I1163" i="1" a="1"/>
  <c r="I1163" i="1"/>
  <c r="G1164" i="1" a="1"/>
  <c r="G1164" i="1" s="1"/>
  <c r="G1160" i="1" a="1"/>
  <c r="G1160" i="1"/>
  <c r="I1160" i="1" a="1"/>
  <c r="I1160" i="1" s="1"/>
  <c r="F1162" i="1" a="1"/>
  <c r="F1162" i="1" s="1"/>
  <c r="I1154" i="1" a="1"/>
  <c r="I1154" i="1" s="1"/>
  <c r="K1163" i="1" a="1"/>
  <c r="K1163" i="1" s="1"/>
  <c r="F1163" i="1" a="1"/>
  <c r="F1163" i="1" s="1"/>
  <c r="H1162" i="1" a="1"/>
  <c r="H1162" i="1" s="1"/>
  <c r="F1161" i="1" a="1"/>
  <c r="F1161" i="1" s="1"/>
  <c r="K1166" i="1" a="1"/>
  <c r="K1166" i="1" s="1"/>
  <c r="I1166" i="1" a="1"/>
  <c r="I1166" i="1" s="1"/>
  <c r="H1167" i="1" a="1"/>
  <c r="H1167" i="1" s="1"/>
  <c r="G1167" i="1" a="1"/>
  <c r="G1167" i="1" s="1"/>
  <c r="F1167" i="1" a="1"/>
  <c r="F1167" i="1" s="1"/>
  <c r="J1166" i="1" a="1"/>
  <c r="J1166" i="1" s="1"/>
  <c r="H1166" i="1" a="1"/>
  <c r="H1166" i="1" s="1"/>
  <c r="G1166" i="1" a="1"/>
  <c r="G1166" i="1" s="1"/>
  <c r="H1165" i="1" a="1"/>
  <c r="H1165" i="1" s="1"/>
  <c r="F1166" i="1" a="1"/>
  <c r="F1166" i="1" s="1"/>
  <c r="K1165" i="1" a="1"/>
  <c r="K1165" i="1" s="1"/>
  <c r="J1165" i="1" a="1"/>
  <c r="J1165" i="1" s="1"/>
  <c r="I1165" i="1" a="1"/>
  <c r="I1165" i="1" s="1"/>
  <c r="J1164" i="1" a="1"/>
  <c r="J1164" i="1" s="1"/>
  <c r="H1163" i="1" a="1"/>
  <c r="H1163" i="1" s="1"/>
  <c r="F1164" i="1" a="1"/>
  <c r="F1164" i="1" s="1"/>
  <c r="G1162" i="1" a="1"/>
  <c r="G1162" i="1" s="1"/>
  <c r="H1161" i="1" a="1"/>
  <c r="H1161" i="1" s="1"/>
  <c r="J1163" i="1" a="1"/>
  <c r="J1163" i="1" s="1"/>
  <c r="G1163" i="1" a="1"/>
  <c r="G1163" i="1" s="1"/>
  <c r="K1161" i="1" a="1"/>
  <c r="K1161" i="1" s="1"/>
  <c r="F1160" i="1" a="1"/>
  <c r="F1160" i="1" s="1"/>
  <c r="I1161" i="1" a="1"/>
  <c r="I1161" i="1" s="1"/>
  <c r="K1154" i="1" a="1"/>
  <c r="K1154" i="1" s="1"/>
  <c r="G1154" i="1" a="1"/>
  <c r="G1154" i="1"/>
  <c r="J1154" i="1" a="1"/>
  <c r="J1154" i="1" s="1"/>
  <c r="K1162" i="1" a="1"/>
  <c r="K1162" i="1"/>
  <c r="J1162" i="1" a="1"/>
  <c r="J1162" i="1" s="1"/>
  <c r="H1160" i="1" a="1"/>
  <c r="H1160" i="1" s="1"/>
  <c r="G1165" i="1" a="1"/>
  <c r="G1165" i="1" s="1"/>
  <c r="I1164" i="1" a="1"/>
  <c r="I1164" i="1" s="1"/>
  <c r="H1164" i="1" a="1"/>
  <c r="H1164" i="1" s="1"/>
  <c r="I1162" i="1" a="1"/>
  <c r="I1162" i="1" s="1"/>
  <c r="K1160" i="1" a="1"/>
  <c r="K1160" i="1" s="1"/>
  <c r="J1161" i="1" a="1"/>
  <c r="J1161" i="1"/>
  <c r="H1154" i="1" a="1"/>
  <c r="H1154" i="1" s="1"/>
  <c r="J1160" i="1" a="1"/>
  <c r="J1160" i="1"/>
  <c r="G1161" i="1" a="1"/>
  <c r="G1161" i="1" s="1"/>
  <c r="I1153" i="1" a="1"/>
  <c r="I1153" i="1" s="1"/>
  <c r="K1147" i="1" a="1"/>
  <c r="K1147" i="1" s="1"/>
  <c r="G1147" i="1" a="1"/>
  <c r="G1147" i="1" s="1"/>
  <c r="H1153" i="1" a="1"/>
  <c r="H1153" i="1" s="1"/>
  <c r="G1152" i="1" a="1"/>
  <c r="G1152" i="1" s="1"/>
  <c r="J1147" i="1" a="1"/>
  <c r="J1147" i="1" s="1"/>
  <c r="H1142" i="1" a="1"/>
  <c r="H1142" i="1" s="1"/>
  <c r="G1153" i="1" a="1"/>
  <c r="G1153" i="1" s="1"/>
  <c r="J1151" i="1" a="1"/>
  <c r="J1151" i="1" s="1"/>
  <c r="F1145" i="1" a="1"/>
  <c r="F1145" i="1" s="1"/>
  <c r="I1142" i="1" a="1"/>
  <c r="I1142" i="1" s="1"/>
  <c r="K1148" i="1" a="1"/>
  <c r="K1148" i="1" s="1"/>
  <c r="J1143" i="1" a="1"/>
  <c r="J1143" i="1" s="1"/>
  <c r="F1146" i="1" a="1"/>
  <c r="F1146" i="1" s="1"/>
  <c r="I1147" i="1" a="1"/>
  <c r="I1147" i="1" s="1"/>
  <c r="K1144" i="1" a="1"/>
  <c r="K1144" i="1" s="1"/>
  <c r="G1142" i="1" a="1"/>
  <c r="G1142" i="1" s="1"/>
  <c r="F1147" i="1" a="1"/>
  <c r="F1147" i="1" s="1"/>
  <c r="K1151" i="1" a="1"/>
  <c r="K1151" i="1" s="1"/>
  <c r="F1151" i="1" a="1"/>
  <c r="F1151" i="1" s="1"/>
  <c r="F1153" i="1" a="1"/>
  <c r="F1153" i="1" s="1"/>
  <c r="J1152" i="1" a="1"/>
  <c r="J1152" i="1" s="1"/>
  <c r="H1152" i="1" a="1"/>
  <c r="H1152" i="1" s="1"/>
  <c r="F1152" i="1" a="1"/>
  <c r="F1152" i="1" s="1"/>
  <c r="H1146" i="1" a="1"/>
  <c r="H1146" i="1"/>
  <c r="J1148" i="1" a="1"/>
  <c r="J1148" i="1" s="1"/>
  <c r="I1146" i="1" a="1"/>
  <c r="I1146" i="1" s="1"/>
  <c r="K1145" i="1" a="1"/>
  <c r="K1145" i="1" s="1"/>
  <c r="G1148" i="1" a="1"/>
  <c r="G1148" i="1" s="1"/>
  <c r="G1144" i="1" a="1"/>
  <c r="G1144" i="1" s="1"/>
  <c r="H1148" i="1" a="1"/>
  <c r="H1148" i="1" s="1"/>
  <c r="F1144" i="1" a="1"/>
  <c r="F1144" i="1" s="1"/>
  <c r="K1152" i="1" a="1"/>
  <c r="K1152" i="1" s="1"/>
  <c r="H1147" i="1" a="1"/>
  <c r="H1147" i="1" s="1"/>
  <c r="K1142" i="1" a="1"/>
  <c r="K1142" i="1" s="1"/>
  <c r="H1143" i="1" a="1"/>
  <c r="H1143" i="1" s="1"/>
  <c r="H1145" i="1" a="1"/>
  <c r="H1145" i="1" s="1"/>
  <c r="G1146" i="1" a="1"/>
  <c r="G1146" i="1" s="1"/>
  <c r="J1144" i="1" a="1"/>
  <c r="J1144" i="1" s="1"/>
  <c r="J1145" i="1" a="1"/>
  <c r="J1145" i="1" s="1"/>
  <c r="I1144" i="1" a="1"/>
  <c r="I1144" i="1" s="1"/>
  <c r="F1148" i="1" a="1"/>
  <c r="F1148" i="1" s="1"/>
  <c r="I1148" i="1" a="1"/>
  <c r="I1148" i="1" s="1"/>
  <c r="G1145" i="1" a="1"/>
  <c r="G1145" i="1" s="1"/>
  <c r="J1142" i="1" a="1"/>
  <c r="J1142" i="1" s="1"/>
  <c r="G1143" i="1" a="1"/>
  <c r="G1143" i="1" s="1"/>
  <c r="K1143" i="1" a="1"/>
  <c r="K1143" i="1" s="1"/>
  <c r="G1151" i="1" a="1"/>
  <c r="G1151" i="1" s="1"/>
  <c r="I1152" i="1" a="1"/>
  <c r="I1152" i="1" s="1"/>
  <c r="I1151" i="1" a="1"/>
  <c r="I1151" i="1" s="1"/>
  <c r="I1145" i="1" a="1"/>
  <c r="I1145" i="1" s="1"/>
  <c r="F1154" i="1" a="1"/>
  <c r="F1154" i="1" s="1"/>
  <c r="H1151" i="1" a="1"/>
  <c r="H1151" i="1" s="1"/>
  <c r="F1143" i="1" a="1"/>
  <c r="F1143" i="1" s="1"/>
  <c r="K1146" i="1" a="1"/>
  <c r="K1146" i="1" s="1"/>
  <c r="F1142" i="1" a="1"/>
  <c r="F1142" i="1" s="1"/>
  <c r="I1143" i="1" a="1"/>
  <c r="I1143" i="1" s="1"/>
  <c r="J1146" i="1" a="1"/>
  <c r="J1146" i="1" s="1"/>
  <c r="H1144" i="1" a="1"/>
  <c r="H1144" i="1" s="1"/>
  <c r="K1153" i="1" a="1"/>
  <c r="K1153" i="1" s="1"/>
  <c r="J1153" i="1" a="1"/>
  <c r="J1153" i="1" s="1"/>
  <c r="F1136" i="1" a="1"/>
  <c r="F1136" i="1" s="1"/>
  <c r="G1136" i="1" a="1"/>
  <c r="G1136" i="1" s="1"/>
  <c r="H1138" i="1" a="1"/>
  <c r="H1138" i="1" s="1"/>
  <c r="K1141" i="1" a="1"/>
  <c r="K1141" i="1" s="1"/>
  <c r="F1141" i="1" a="1"/>
  <c r="F1141" i="1" s="1"/>
  <c r="F1140" i="1" a="1"/>
  <c r="F1140" i="1" s="1"/>
  <c r="J1137" i="1" a="1"/>
  <c r="J1137" i="1" s="1"/>
  <c r="F1139" i="1" a="1"/>
  <c r="F1139" i="1" s="1"/>
  <c r="J1141" i="1" a="1"/>
  <c r="J1141" i="1" s="1"/>
  <c r="I1141" i="1" a="1"/>
  <c r="I1141" i="1" s="1"/>
  <c r="H1141" i="1" a="1"/>
  <c r="H1141" i="1" s="1"/>
  <c r="G1141" i="1" a="1"/>
  <c r="G1141" i="1" s="1"/>
  <c r="J1140" i="1" a="1"/>
  <c r="J1140" i="1" s="1"/>
  <c r="H1140" i="1" a="1"/>
  <c r="H1140" i="1" s="1"/>
  <c r="I1140" i="1" a="1"/>
  <c r="I1140" i="1" s="1"/>
  <c r="G1139" i="1" a="1"/>
  <c r="G1139" i="1" s="1"/>
  <c r="G1140" i="1" a="1"/>
  <c r="G1140" i="1" s="1"/>
  <c r="K1139" i="1" a="1"/>
  <c r="K1139" i="1" s="1"/>
  <c r="J1139" i="1" a="1"/>
  <c r="J1139" i="1" s="1"/>
  <c r="I1139" i="1" a="1"/>
  <c r="I1139" i="1" s="1"/>
  <c r="H1139" i="1" a="1"/>
  <c r="H1139" i="1" s="1"/>
  <c r="J1138" i="1" a="1"/>
  <c r="J1138" i="1" s="1"/>
  <c r="G1138" i="1" a="1"/>
  <c r="G1138" i="1" s="1"/>
  <c r="H1137" i="1" a="1"/>
  <c r="H1137" i="1" s="1"/>
  <c r="G1137" i="1" a="1"/>
  <c r="G1137" i="1" s="1"/>
  <c r="I1138" i="1" a="1"/>
  <c r="I1138" i="1" s="1"/>
  <c r="K1137" i="1" a="1"/>
  <c r="K1137" i="1" s="1"/>
  <c r="F1138" i="1" a="1"/>
  <c r="F1138" i="1" s="1"/>
  <c r="I1137" i="1" a="1"/>
  <c r="I1137" i="1" s="1"/>
  <c r="F1137" i="1" a="1"/>
  <c r="F1137" i="1" s="1"/>
  <c r="J1136" i="1" a="1"/>
  <c r="J1136" i="1" s="1"/>
  <c r="H1136" i="1" a="1"/>
  <c r="H1136" i="1" s="1"/>
  <c r="K1136" i="1" a="1"/>
  <c r="K1136" i="1" s="1"/>
  <c r="I1136" i="1" a="1"/>
  <c r="I1136" i="1" s="1"/>
  <c r="K1140" i="1" a="1"/>
  <c r="K1140" i="1" s="1"/>
  <c r="K1138" i="1" a="1"/>
  <c r="K1138" i="1"/>
  <c r="J1953" i="1" a="1"/>
  <c r="J1953" i="1" s="1"/>
  <c r="J1959" i="1" a="1"/>
  <c r="J1959" i="1" s="1"/>
  <c r="I1959" i="1" a="1"/>
  <c r="I1959" i="1" s="1"/>
  <c r="H1950" i="1" a="1"/>
  <c r="H1950" i="1"/>
  <c r="H1952" i="1" a="1"/>
  <c r="H1952" i="1" s="1"/>
  <c r="G1957" i="1" a="1"/>
  <c r="G1957" i="1"/>
  <c r="I1955" i="1" a="1"/>
  <c r="I1955" i="1" s="1"/>
  <c r="I1954" i="1" a="1"/>
  <c r="I1954" i="1" s="1"/>
  <c r="H1959" i="1" a="1"/>
  <c r="H1959" i="1" s="1"/>
  <c r="G1959" i="1" a="1"/>
  <c r="G1959" i="1" s="1"/>
  <c r="F1959" i="1" a="1"/>
  <c r="F1959" i="1" s="1"/>
  <c r="H1957" i="1" a="1"/>
  <c r="H1957" i="1"/>
  <c r="I1956" i="1" a="1"/>
  <c r="I1956" i="1" s="1"/>
  <c r="K1958" i="1" a="1"/>
  <c r="K1958" i="1"/>
  <c r="J1957" i="1" a="1"/>
  <c r="J1957" i="1" s="1"/>
  <c r="F1955" i="1" a="1"/>
  <c r="F1955" i="1"/>
  <c r="F1954" i="1" a="1"/>
  <c r="F1954" i="1" s="1"/>
  <c r="J1950" i="1" a="1"/>
  <c r="J1950" i="1" s="1"/>
  <c r="I1958" i="1" a="1"/>
  <c r="I1958" i="1" s="1"/>
  <c r="G1955" i="1" a="1"/>
  <c r="G1955" i="1" s="1"/>
  <c r="G1954" i="1" a="1"/>
  <c r="G1954" i="1" s="1"/>
  <c r="G1952" i="1" a="1"/>
  <c r="G1952" i="1" s="1"/>
  <c r="K1950" i="1" a="1"/>
  <c r="K1950" i="1" s="1"/>
  <c r="K1955" i="1" a="1"/>
  <c r="K1955" i="1" s="1"/>
  <c r="K1957" i="1" a="1"/>
  <c r="K1957" i="1" s="1"/>
  <c r="H1956" i="1" a="1"/>
  <c r="H1956" i="1" s="1"/>
  <c r="G1951" i="1" a="1"/>
  <c r="G1951" i="1" s="1"/>
  <c r="I1950" i="1" a="1"/>
  <c r="I1950" i="1" s="1"/>
  <c r="G1953" i="1" a="1"/>
  <c r="G1953" i="1" s="1"/>
  <c r="J1958" i="1" a="1"/>
  <c r="J1958" i="1" s="1"/>
  <c r="H1958" i="1" a="1"/>
  <c r="H1958" i="1" s="1"/>
  <c r="K1951" i="1" a="1"/>
  <c r="K1951" i="1" s="1"/>
  <c r="J1951" i="1" a="1"/>
  <c r="J1951" i="1" s="1"/>
  <c r="G1958" i="1" a="1"/>
  <c r="G1958" i="1" s="1"/>
  <c r="F1957" i="1" a="1"/>
  <c r="F1957" i="1" s="1"/>
  <c r="G1956" i="1" a="1"/>
  <c r="G1956" i="1" s="1"/>
  <c r="J1955" i="1" a="1"/>
  <c r="J1955" i="1" s="1"/>
  <c r="H1953" i="1" a="1"/>
  <c r="H1953" i="1" s="1"/>
  <c r="F1953" i="1" a="1"/>
  <c r="F1953" i="1" s="1"/>
  <c r="F1951" i="1" a="1"/>
  <c r="F1951" i="1" s="1"/>
  <c r="I1952" i="1" a="1"/>
  <c r="I1952" i="1" s="1"/>
  <c r="F1958" i="1" a="1"/>
  <c r="F1958" i="1" s="1"/>
  <c r="J1952" i="1" a="1"/>
  <c r="J1952" i="1" s="1"/>
  <c r="F1952" i="1" a="1"/>
  <c r="F1952" i="1" s="1"/>
  <c r="K1956" i="1" a="1"/>
  <c r="K1956" i="1" s="1"/>
  <c r="K1952" i="1" a="1"/>
  <c r="K1952" i="1" s="1"/>
  <c r="I1953" i="1" a="1"/>
  <c r="I1953" i="1" s="1"/>
  <c r="I1957" i="1" a="1"/>
  <c r="I1957" i="1" s="1"/>
  <c r="J1956" i="1" a="1"/>
  <c r="J1956" i="1" s="1"/>
  <c r="K1954" i="1" a="1"/>
  <c r="K1954" i="1" s="1"/>
  <c r="H1951" i="1" a="1"/>
  <c r="H1951" i="1"/>
  <c r="I1951" i="1" a="1"/>
  <c r="I1951" i="1"/>
  <c r="K1953" i="1" a="1"/>
  <c r="K1953" i="1"/>
  <c r="H1955" i="1" a="1"/>
  <c r="H1955" i="1"/>
  <c r="H1954" i="1" a="1"/>
  <c r="H1954" i="1"/>
  <c r="K1959" i="1" a="1"/>
  <c r="K1959" i="1"/>
  <c r="F1956" i="1" a="1"/>
  <c r="F1956" i="1"/>
  <c r="J1954" i="1" a="1"/>
  <c r="J1954" i="1"/>
  <c r="K1940" i="1" a="1"/>
  <c r="K1940" i="1"/>
  <c r="H1940" i="1" a="1"/>
  <c r="H1940" i="1"/>
  <c r="J1940" i="1" a="1"/>
  <c r="J1940" i="1"/>
  <c r="I1942" i="1" a="1"/>
  <c r="I1942" i="1"/>
  <c r="I1944" i="1" a="1"/>
  <c r="I1944" i="1"/>
  <c r="K1941" i="1" a="1"/>
  <c r="K1941" i="1"/>
  <c r="G1950" i="1" a="1"/>
  <c r="G1950" i="1"/>
  <c r="F1950" i="1" a="1"/>
  <c r="F1950" i="1"/>
  <c r="J1946" i="1" a="1"/>
  <c r="J1946" i="1"/>
  <c r="H1941" i="1" a="1"/>
  <c r="H1941" i="1"/>
  <c r="K1943" i="1" a="1"/>
  <c r="K1943" i="1"/>
  <c r="H1944" i="1" a="1"/>
  <c r="H1944" i="1"/>
  <c r="K1948" i="1" a="1"/>
  <c r="K1948" i="1"/>
  <c r="F1944" i="1" a="1"/>
  <c r="F1944" i="1" s="1"/>
  <c r="G1945" i="1" a="1"/>
  <c r="G1945" i="1" s="1"/>
  <c r="G1947" i="1" a="1"/>
  <c r="G1947" i="1" s="1"/>
  <c r="F1947" i="1" a="1"/>
  <c r="F1947" i="1" s="1"/>
  <c r="F1946" i="1" a="1"/>
  <c r="F1946" i="1" s="1"/>
  <c r="J1945" i="1" a="1"/>
  <c r="J1945" i="1" s="1"/>
  <c r="G1940" i="1" a="1"/>
  <c r="G1940" i="1" s="1"/>
  <c r="H1948" i="1" a="1"/>
  <c r="H1948" i="1" s="1"/>
  <c r="J1948" i="1" a="1"/>
  <c r="J1948" i="1" s="1"/>
  <c r="I1948" i="1" a="1"/>
  <c r="I1948" i="1" s="1"/>
  <c r="G1948" i="1" a="1"/>
  <c r="G1948" i="1" s="1"/>
  <c r="K1947" i="1" a="1"/>
  <c r="K1947" i="1" s="1"/>
  <c r="J1947" i="1" a="1"/>
  <c r="J1947" i="1" s="1"/>
  <c r="H1947" i="1" a="1"/>
  <c r="H1947" i="1" s="1"/>
  <c r="K1946" i="1" a="1"/>
  <c r="K1946" i="1" s="1"/>
  <c r="H1939" i="1" a="1"/>
  <c r="H1939" i="1" s="1"/>
  <c r="J1942" i="1" a="1"/>
  <c r="J1942" i="1" s="1"/>
  <c r="G1939" i="1" a="1"/>
  <c r="G1939" i="1" s="1"/>
  <c r="H1946" i="1" a="1"/>
  <c r="H1946" i="1" s="1"/>
  <c r="H1943" i="1" a="1"/>
  <c r="H1943" i="1" s="1"/>
  <c r="G1946" i="1" a="1"/>
  <c r="G1946" i="1" s="1"/>
  <c r="K1944" i="1" a="1"/>
  <c r="K1944" i="1" s="1"/>
  <c r="J1944" i="1" a="1"/>
  <c r="J1944" i="1" s="1"/>
  <c r="J1943" i="1" a="1"/>
  <c r="J1943" i="1" s="1"/>
  <c r="I1939" i="1" a="1"/>
  <c r="I1939" i="1" s="1"/>
  <c r="F1943" i="1" a="1"/>
  <c r="F1943" i="1" s="1"/>
  <c r="J1939" i="1" a="1"/>
  <c r="J1939" i="1" s="1"/>
  <c r="H1942" i="1" a="1"/>
  <c r="H1942" i="1" s="1"/>
  <c r="I1943" i="1" a="1"/>
  <c r="I1943" i="1" s="1"/>
  <c r="K1942" i="1" a="1"/>
  <c r="K1942" i="1" s="1"/>
  <c r="F1942" i="1" a="1"/>
  <c r="F1942" i="1" s="1"/>
  <c r="G1941" i="1" a="1"/>
  <c r="G1941" i="1" s="1"/>
  <c r="F1941" i="1" a="1"/>
  <c r="F1941" i="1" s="1"/>
  <c r="F1940" i="1" a="1"/>
  <c r="F1940" i="1" s="1"/>
  <c r="I1940" i="1" a="1"/>
  <c r="I1940" i="1" s="1"/>
  <c r="K1945" i="1" a="1"/>
  <c r="K1945" i="1" s="1"/>
  <c r="F1948" i="1" a="1"/>
  <c r="F1948" i="1" s="1"/>
  <c r="I1947" i="1" a="1"/>
  <c r="I1947" i="1" s="1"/>
  <c r="I1946" i="1" a="1"/>
  <c r="I1946" i="1" s="1"/>
  <c r="G1942" i="1" a="1"/>
  <c r="G1942" i="1" s="1"/>
  <c r="I1941" i="1" a="1"/>
  <c r="I1941" i="1" s="1"/>
  <c r="J1941" i="1" a="1"/>
  <c r="J1941" i="1" s="1"/>
  <c r="I1945" i="1" a="1"/>
  <c r="I1945" i="1" s="1"/>
  <c r="H1945" i="1" a="1"/>
  <c r="H1945" i="1" s="1"/>
  <c r="F1945" i="1" a="1"/>
  <c r="F1945" i="1" s="1"/>
  <c r="G1943" i="1" a="1"/>
  <c r="G1943" i="1" s="1"/>
  <c r="G1944" i="1" a="1"/>
  <c r="G1944" i="1" s="1"/>
  <c r="K1939" i="1" a="1"/>
  <c r="K1939" i="1" s="1"/>
  <c r="J1931" i="1" a="1"/>
  <c r="J1931" i="1" s="1"/>
  <c r="J1934" i="1" a="1"/>
  <c r="J1934" i="1" s="1"/>
  <c r="J1929" i="1" a="1"/>
  <c r="J1929" i="1" s="1"/>
  <c r="H1934" i="1" a="1"/>
  <c r="H1934" i="1" s="1"/>
  <c r="I1932" i="1" a="1"/>
  <c r="I1932" i="1" s="1"/>
  <c r="K1933" i="1" a="1"/>
  <c r="K1933" i="1" s="1"/>
  <c r="F1930" i="1" a="1"/>
  <c r="F1930" i="1" s="1"/>
  <c r="G1934" i="1" a="1"/>
  <c r="G1934" i="1" s="1"/>
  <c r="J1933" i="1" a="1"/>
  <c r="J1933" i="1" s="1"/>
  <c r="I1933" i="1" a="1"/>
  <c r="I1933" i="1" s="1"/>
  <c r="H1933" i="1" a="1"/>
  <c r="H1933" i="1"/>
  <c r="H1932" i="1" a="1"/>
  <c r="H1932" i="1"/>
  <c r="I1930" i="1" a="1"/>
  <c r="I1930" i="1"/>
  <c r="F1932" i="1" a="1"/>
  <c r="F1932" i="1"/>
  <c r="K1928" i="1" a="1"/>
  <c r="K1928" i="1"/>
  <c r="F1931" i="1" a="1"/>
  <c r="F1931" i="1"/>
  <c r="I1929" i="1" a="1"/>
  <c r="I1929" i="1"/>
  <c r="G1929" i="1" a="1"/>
  <c r="G1929" i="1"/>
  <c r="H1938" i="1" a="1"/>
  <c r="H1938" i="1"/>
  <c r="K1931" i="1" a="1"/>
  <c r="K1931" i="1"/>
  <c r="K1937" i="1" a="1"/>
  <c r="K1937" i="1"/>
  <c r="J1937" i="1" a="1"/>
  <c r="J1937" i="1" s="1"/>
  <c r="G1932" i="1" a="1"/>
  <c r="G1932" i="1" s="1"/>
  <c r="K1936" i="1" a="1"/>
  <c r="K1936" i="1" s="1"/>
  <c r="I1934" i="1" a="1"/>
  <c r="I1934" i="1" s="1"/>
  <c r="I1937" i="1" a="1"/>
  <c r="I1937" i="1" s="1"/>
  <c r="F1934" i="1" a="1"/>
  <c r="F1934" i="1" s="1"/>
  <c r="J1928" i="1" a="1"/>
  <c r="J1928" i="1" s="1"/>
  <c r="K1930" i="1" a="1"/>
  <c r="K1930" i="1" s="1"/>
  <c r="K1935" i="1" a="1"/>
  <c r="K1935" i="1" s="1"/>
  <c r="J1930" i="1" a="1"/>
  <c r="J1930" i="1" s="1"/>
  <c r="I1938" i="1" a="1"/>
  <c r="I1938" i="1" s="1"/>
  <c r="G1935" i="1" a="1"/>
  <c r="G1935" i="1" s="1"/>
  <c r="I1935" i="1" a="1"/>
  <c r="I1935" i="1" s="1"/>
  <c r="F1939" i="1" a="1"/>
  <c r="F1939" i="1" s="1"/>
  <c r="K1938" i="1" a="1"/>
  <c r="K1938" i="1" s="1"/>
  <c r="G1938" i="1" a="1"/>
  <c r="G1938" i="1" s="1"/>
  <c r="G1930" i="1" a="1"/>
  <c r="G1930" i="1" s="1"/>
  <c r="G1933" i="1" a="1"/>
  <c r="G1933" i="1" s="1"/>
  <c r="K1929" i="1" a="1"/>
  <c r="K1929" i="1" s="1"/>
  <c r="H1929" i="1" a="1"/>
  <c r="H1929" i="1" s="1"/>
  <c r="G1931" i="1" a="1"/>
  <c r="G1931" i="1" s="1"/>
  <c r="J1938" i="1" a="1"/>
  <c r="J1938" i="1" s="1"/>
  <c r="K1932" i="1" a="1"/>
  <c r="K1932" i="1" s="1"/>
  <c r="I1931" i="1" a="1"/>
  <c r="I1931" i="1" s="1"/>
  <c r="I1936" i="1" a="1"/>
  <c r="I1936" i="1" s="1"/>
  <c r="F1938" i="1" a="1"/>
  <c r="F1938" i="1" s="1"/>
  <c r="J1936" i="1" a="1"/>
  <c r="J1936" i="1" s="1"/>
  <c r="H1936" i="1" a="1"/>
  <c r="H1936" i="1" s="1"/>
  <c r="H1935" i="1" a="1"/>
  <c r="H1935" i="1" s="1"/>
  <c r="J1932" i="1" a="1"/>
  <c r="J1932" i="1" s="1"/>
  <c r="H1931" i="1" a="1"/>
  <c r="H1931" i="1" s="1"/>
  <c r="H1937" i="1" a="1"/>
  <c r="H1937" i="1" s="1"/>
  <c r="G1936" i="1" a="1"/>
  <c r="G1936" i="1" s="1"/>
  <c r="J1935" i="1" a="1"/>
  <c r="J1935" i="1" s="1"/>
  <c r="F1936" i="1" a="1"/>
  <c r="F1936" i="1" s="1"/>
  <c r="H1930" i="1" a="1"/>
  <c r="H1930" i="1" s="1"/>
  <c r="I1928" i="1" a="1"/>
  <c r="I1928" i="1" s="1"/>
  <c r="G1937" i="1" a="1"/>
  <c r="G1937" i="1" s="1"/>
  <c r="F1937" i="1" a="1"/>
  <c r="F1937" i="1" s="1"/>
  <c r="F1935" i="1" a="1"/>
  <c r="F1935" i="1" s="1"/>
  <c r="K1934" i="1" a="1"/>
  <c r="K1934" i="1" s="1"/>
  <c r="F1933" i="1" a="1"/>
  <c r="F1933" i="1" s="1"/>
  <c r="F1929" i="1" a="1"/>
  <c r="F1929" i="1" s="1"/>
  <c r="F1922" i="1" a="1"/>
  <c r="F1922" i="1" s="1"/>
  <c r="F1921" i="1" a="1"/>
  <c r="F1921" i="1" s="1"/>
  <c r="J1920" i="1" a="1"/>
  <c r="J1920" i="1" s="1"/>
  <c r="H1920" i="1" a="1"/>
  <c r="H1920" i="1" s="1"/>
  <c r="G1919" i="1" a="1"/>
  <c r="G1919" i="1" s="1"/>
  <c r="J1924" i="1" a="1"/>
  <c r="J1924" i="1" s="1"/>
  <c r="K1925" i="1" a="1"/>
  <c r="K1925" i="1" s="1"/>
  <c r="I1918" i="1" a="1"/>
  <c r="I1918" i="1" s="1"/>
  <c r="K1918" i="1" a="1"/>
  <c r="K1918" i="1" s="1"/>
  <c r="H1928" i="1" a="1"/>
  <c r="H1928" i="1" s="1"/>
  <c r="G1928" i="1" a="1"/>
  <c r="G1928" i="1" s="1"/>
  <c r="F1928" i="1" a="1"/>
  <c r="F1928" i="1" s="1"/>
  <c r="F1919" i="1" a="1"/>
  <c r="F1919" i="1" s="1"/>
  <c r="F1926" i="1" a="1"/>
  <c r="F1926" i="1" s="1"/>
  <c r="H1925" i="1" a="1"/>
  <c r="H1925" i="1" s="1"/>
  <c r="J1918" i="1" a="1"/>
  <c r="J1918" i="1" s="1"/>
  <c r="I1924" i="1" a="1"/>
  <c r="I1924" i="1" s="1"/>
  <c r="F1924" i="1" a="1"/>
  <c r="F1924" i="1" s="1"/>
  <c r="K1927" i="1" a="1"/>
  <c r="K1927" i="1" s="1"/>
  <c r="J1927" i="1" a="1"/>
  <c r="J1927" i="1" s="1"/>
  <c r="I1927" i="1" a="1"/>
  <c r="I1927" i="1" s="1"/>
  <c r="H1927" i="1" a="1"/>
  <c r="H1927" i="1" s="1"/>
  <c r="I1925" i="1" a="1"/>
  <c r="I1925" i="1" s="1"/>
  <c r="K1926" i="1" a="1"/>
  <c r="K1926" i="1" s="1"/>
  <c r="J1923" i="1" a="1"/>
  <c r="J1923" i="1" s="1"/>
  <c r="J1922" i="1" a="1"/>
  <c r="J1922" i="1" s="1"/>
  <c r="K1923" i="1" a="1"/>
  <c r="K1923" i="1" s="1"/>
  <c r="G1923" i="1" a="1"/>
  <c r="G1923" i="1" s="1"/>
  <c r="G1922" i="1" a="1"/>
  <c r="G1922" i="1" s="1"/>
  <c r="H1926" i="1" a="1"/>
  <c r="H1926" i="1" s="1"/>
  <c r="H1923" i="1" a="1"/>
  <c r="H1923" i="1" s="1"/>
  <c r="I1922" i="1" a="1"/>
  <c r="I1922" i="1" s="1"/>
  <c r="K1920" i="1" a="1"/>
  <c r="K1920" i="1" s="1"/>
  <c r="J1925" i="1" a="1"/>
  <c r="J1925" i="1" s="1"/>
  <c r="G1925" i="1" a="1"/>
  <c r="G1925" i="1" s="1"/>
  <c r="H1924" i="1" a="1"/>
  <c r="H1924" i="1" s="1"/>
  <c r="I1923" i="1" a="1"/>
  <c r="I1923" i="1" s="1"/>
  <c r="H1922" i="1" a="1"/>
  <c r="H1922" i="1" s="1"/>
  <c r="K1921" i="1" a="1"/>
  <c r="K1921" i="1" s="1"/>
  <c r="J1921" i="1" a="1"/>
  <c r="J1921" i="1" s="1"/>
  <c r="H1921" i="1" a="1"/>
  <c r="H1921" i="1" s="1"/>
  <c r="I1920" i="1" a="1"/>
  <c r="I1920" i="1" s="1"/>
  <c r="K1919" i="1" a="1"/>
  <c r="K1919" i="1" s="1"/>
  <c r="H1918" i="1" a="1"/>
  <c r="H1918" i="1" s="1"/>
  <c r="I1919" i="1" a="1"/>
  <c r="I1919" i="1" s="1"/>
  <c r="G1920" i="1" a="1"/>
  <c r="G1920" i="1" s="1"/>
  <c r="G1921" i="1" a="1"/>
  <c r="G1921" i="1" s="1"/>
  <c r="F1918" i="1" a="1"/>
  <c r="F1918" i="1" s="1"/>
  <c r="K1917" i="1" a="1"/>
  <c r="K1917" i="1" s="1"/>
  <c r="F1927" i="1" a="1"/>
  <c r="F1927" i="1" s="1"/>
  <c r="F1920" i="1" a="1"/>
  <c r="F1920" i="1" s="1"/>
  <c r="H1919" i="1" a="1"/>
  <c r="H1919" i="1" s="1"/>
  <c r="G1927" i="1" a="1"/>
  <c r="G1927" i="1" s="1"/>
  <c r="J1926" i="1" a="1"/>
  <c r="J1926" i="1" s="1"/>
  <c r="I1926" i="1" a="1"/>
  <c r="I1926" i="1" s="1"/>
  <c r="G1918" i="1" a="1"/>
  <c r="G1918" i="1" s="1"/>
  <c r="K1924" i="1" a="1"/>
  <c r="K1924" i="1" s="1"/>
  <c r="G1926" i="1" a="1"/>
  <c r="G1926" i="1" s="1"/>
  <c r="F1925" i="1" a="1"/>
  <c r="F1925" i="1" s="1"/>
  <c r="G1924" i="1" a="1"/>
  <c r="G1924" i="1" s="1"/>
  <c r="I1921" i="1" a="1"/>
  <c r="I1921" i="1" s="1"/>
  <c r="J1919" i="1" a="1"/>
  <c r="J1919" i="1" s="1"/>
  <c r="F1923" i="1" a="1"/>
  <c r="F1923" i="1" s="1"/>
  <c r="K1922" i="1" a="1"/>
  <c r="K1922" i="1" s="1"/>
  <c r="G1910" i="1" a="1"/>
  <c r="G1910" i="1" s="1"/>
  <c r="G1912" i="1" a="1"/>
  <c r="G1912" i="1" s="1"/>
  <c r="H1913" i="1" a="1"/>
  <c r="H1913" i="1" s="1"/>
  <c r="K1911" i="1" a="1"/>
  <c r="K1911" i="1" s="1"/>
  <c r="I1911" i="1" a="1"/>
  <c r="I1911" i="1" s="1"/>
  <c r="K1910" i="1" a="1"/>
  <c r="K1910" i="1" s="1"/>
  <c r="I1909" i="1" a="1"/>
  <c r="I1909" i="1" s="1"/>
  <c r="I1907" i="1" a="1"/>
  <c r="I1907" i="1" s="1"/>
  <c r="I1910" i="1" a="1"/>
  <c r="I1910" i="1" s="1"/>
  <c r="H1910" i="1" a="1"/>
  <c r="H1910" i="1" s="1"/>
  <c r="K1908" i="1" a="1"/>
  <c r="K1908" i="1" s="1"/>
  <c r="J1916" i="1" a="1"/>
  <c r="J1916" i="1" s="1"/>
  <c r="I1915" i="1" a="1"/>
  <c r="I1915" i="1" s="1"/>
  <c r="H1909" i="1" a="1"/>
  <c r="H1909" i="1" s="1"/>
  <c r="H1907" i="1" a="1"/>
  <c r="H1907" i="1" s="1"/>
  <c r="J1907" i="1" a="1"/>
  <c r="J1907" i="1" s="1"/>
  <c r="K1913" i="1" a="1"/>
  <c r="K1913" i="1" s="1"/>
  <c r="F1912" i="1" a="1"/>
  <c r="F1912" i="1" s="1"/>
  <c r="K1907" i="1" a="1"/>
  <c r="K1907" i="1" s="1"/>
  <c r="J1908" i="1" a="1"/>
  <c r="J1908" i="1" s="1"/>
  <c r="F1908" i="1" a="1"/>
  <c r="F1908" i="1" s="1"/>
  <c r="G1908" i="1" a="1"/>
  <c r="G1908" i="1" s="1"/>
  <c r="F1915" i="1" a="1"/>
  <c r="F1915" i="1" s="1"/>
  <c r="G1914" i="1" a="1"/>
  <c r="G1914" i="1" s="1"/>
  <c r="J1909" i="1" a="1"/>
  <c r="J1909" i="1" s="1"/>
  <c r="G1909" i="1" a="1"/>
  <c r="G1909" i="1" s="1"/>
  <c r="F1913" i="1" a="1"/>
  <c r="F1913" i="1" s="1"/>
  <c r="G1907" i="1" a="1"/>
  <c r="G1907" i="1" s="1"/>
  <c r="H1914" i="1" a="1"/>
  <c r="H1914" i="1" s="1"/>
  <c r="J1910" i="1" a="1"/>
  <c r="J1910" i="1" s="1"/>
  <c r="K1915" i="1" a="1"/>
  <c r="K1915" i="1" s="1"/>
  <c r="J1915" i="1" a="1"/>
  <c r="J1915" i="1" s="1"/>
  <c r="F1909" i="1" a="1"/>
  <c r="F1909" i="1" s="1"/>
  <c r="J1917" i="1" a="1"/>
  <c r="J1917" i="1" s="1"/>
  <c r="I1916" i="1" a="1"/>
  <c r="I1916" i="1" s="1"/>
  <c r="I1917" i="1" a="1"/>
  <c r="I1917" i="1" s="1"/>
  <c r="H1917" i="1" a="1"/>
  <c r="H1917" i="1" s="1"/>
  <c r="G1917" i="1" a="1"/>
  <c r="G1917" i="1" s="1"/>
  <c r="F1917" i="1" a="1"/>
  <c r="F1917" i="1" s="1"/>
  <c r="J1913" i="1" a="1"/>
  <c r="J1913" i="1" s="1"/>
  <c r="G1913" i="1" a="1"/>
  <c r="G1913" i="1" s="1"/>
  <c r="J1911" i="1" a="1"/>
  <c r="J1911" i="1" s="1"/>
  <c r="F1910" i="1" a="1"/>
  <c r="F1910" i="1" s="1"/>
  <c r="K1916" i="1" a="1"/>
  <c r="K1916" i="1" s="1"/>
  <c r="H1916" i="1" a="1"/>
  <c r="H1916" i="1" s="1"/>
  <c r="H1911" i="1" a="1"/>
  <c r="H1911" i="1" s="1"/>
  <c r="G1916" i="1" a="1"/>
  <c r="G1916" i="1" s="1"/>
  <c r="F1916" i="1" a="1"/>
  <c r="F1916" i="1" s="1"/>
  <c r="H1915" i="1" a="1"/>
  <c r="H1915" i="1" s="1"/>
  <c r="K1914" i="1" a="1"/>
  <c r="K1914" i="1"/>
  <c r="G1911" i="1" a="1"/>
  <c r="G1911" i="1"/>
  <c r="I1908" i="1" a="1"/>
  <c r="I1908" i="1"/>
  <c r="H1912" i="1" a="1"/>
  <c r="H1912" i="1"/>
  <c r="F1911" i="1" a="1"/>
  <c r="F1911" i="1"/>
  <c r="I1912" i="1" a="1"/>
  <c r="I1912" i="1"/>
  <c r="J1914" i="1" a="1"/>
  <c r="J1914" i="1"/>
  <c r="F1914" i="1" a="1"/>
  <c r="F1914" i="1"/>
  <c r="K1909" i="1" a="1"/>
  <c r="K1909" i="1"/>
  <c r="K1912" i="1" a="1"/>
  <c r="K1912" i="1"/>
  <c r="G1915" i="1" a="1"/>
  <c r="G1915" i="1"/>
  <c r="I1914" i="1" a="1"/>
  <c r="I1914" i="1"/>
  <c r="H1908" i="1" a="1"/>
  <c r="H1908" i="1"/>
  <c r="I1913" i="1" a="1"/>
  <c r="I1913" i="1"/>
  <c r="J1912" i="1" a="1"/>
  <c r="J1912" i="1"/>
  <c r="K1901" i="1" a="1"/>
  <c r="K1901" i="1"/>
  <c r="J1903" i="1" a="1"/>
  <c r="J1903" i="1"/>
  <c r="J1902" i="1" a="1"/>
  <c r="J1902" i="1"/>
  <c r="K1900" i="1" a="1"/>
  <c r="K1900" i="1"/>
  <c r="K1899" i="1" a="1"/>
  <c r="K1899" i="1"/>
  <c r="J1899" i="1" a="1"/>
  <c r="J1899" i="1" s="1"/>
  <c r="F1907" i="1" a="1"/>
  <c r="F1907" i="1" s="1"/>
  <c r="K1906" i="1" a="1"/>
  <c r="K1906" i="1" s="1"/>
  <c r="F1901" i="1" a="1"/>
  <c r="F1901" i="1" s="1"/>
  <c r="J1900" i="1" a="1"/>
  <c r="J1900" i="1" s="1"/>
  <c r="F1900" i="1" a="1"/>
  <c r="F1900" i="1" s="1"/>
  <c r="I1904" i="1" a="1"/>
  <c r="I1904" i="1" s="1"/>
  <c r="J1906" i="1" a="1"/>
  <c r="J1906" i="1" s="1"/>
  <c r="H1904" i="1" a="1"/>
  <c r="H1904" i="1" s="1"/>
  <c r="J1901" i="1" a="1"/>
  <c r="J1901" i="1" s="1"/>
  <c r="G1900" i="1" a="1"/>
  <c r="G1900" i="1" s="1"/>
  <c r="G1904" i="1" a="1"/>
  <c r="G1904" i="1" s="1"/>
  <c r="G1902" i="1" a="1"/>
  <c r="G1902" i="1" s="1"/>
  <c r="H1900" i="1" a="1"/>
  <c r="H1900" i="1" s="1"/>
  <c r="G1903" i="1" a="1"/>
  <c r="G1903" i="1" s="1"/>
  <c r="I1900" i="1" a="1"/>
  <c r="I1900" i="1" s="1"/>
  <c r="H1901" i="1" a="1"/>
  <c r="H1901" i="1" s="1"/>
  <c r="I1906" i="1" a="1"/>
  <c r="I1906" i="1" s="1"/>
  <c r="G1901" i="1" a="1"/>
  <c r="G1901" i="1" s="1"/>
  <c r="H1906" i="1" a="1"/>
  <c r="H1906" i="1" s="1"/>
  <c r="H1902" i="1" a="1"/>
  <c r="H1902" i="1" s="1"/>
  <c r="J1905" i="1" a="1"/>
  <c r="J1905" i="1" s="1"/>
  <c r="G1905" i="1" a="1"/>
  <c r="G1905" i="1" s="1"/>
  <c r="G1906" i="1" a="1"/>
  <c r="G1906" i="1" s="1"/>
  <c r="F1903" i="1" a="1"/>
  <c r="F1903" i="1" s="1"/>
  <c r="F1906" i="1" a="1"/>
  <c r="F1906" i="1" s="1"/>
  <c r="K1905" i="1" a="1"/>
  <c r="K1905" i="1" s="1"/>
  <c r="H1899" i="1" a="1"/>
  <c r="H1899" i="1" s="1"/>
  <c r="I1905" i="1" a="1"/>
  <c r="I1905" i="1" s="1"/>
  <c r="I1902" i="1" a="1"/>
  <c r="I1902" i="1" s="1"/>
  <c r="H1905" i="1" a="1"/>
  <c r="H1905" i="1" s="1"/>
  <c r="F1905" i="1" a="1"/>
  <c r="F1905" i="1" s="1"/>
  <c r="K1903" i="1" a="1"/>
  <c r="K1903" i="1" s="1"/>
  <c r="I1901" i="1" a="1"/>
  <c r="I1901" i="1" s="1"/>
  <c r="H1903" i="1" a="1"/>
  <c r="H1903" i="1" s="1"/>
  <c r="K1902" i="1" a="1"/>
  <c r="K1902" i="1" s="1"/>
  <c r="G1899" i="1" a="1"/>
  <c r="G1899" i="1" s="1"/>
  <c r="F1902" i="1" a="1"/>
  <c r="F1902" i="1" s="1"/>
  <c r="F1904" i="1" a="1"/>
  <c r="F1904" i="1" s="1"/>
  <c r="K1904" i="1" a="1"/>
  <c r="K1904" i="1" s="1"/>
  <c r="I1903" i="1" a="1"/>
  <c r="I1903" i="1" s="1"/>
  <c r="F1899" i="1" a="1"/>
  <c r="F1899" i="1" s="1"/>
  <c r="J1904" i="1" a="1"/>
  <c r="J1904" i="1" s="1"/>
  <c r="I1899" i="1" a="1"/>
  <c r="I1899" i="1" s="1"/>
  <c r="I2014" i="1" a="1"/>
  <c r="I2014" i="1" s="1"/>
  <c r="I2016" i="1" a="1"/>
  <c r="I2016" i="1" s="1"/>
  <c r="K2016" i="1" a="1"/>
  <c r="K2016" i="1" s="1"/>
  <c r="K2015" i="1" a="1"/>
  <c r="K2015" i="1" s="1"/>
  <c r="J2013" i="1" a="1"/>
  <c r="J2013" i="1" s="1"/>
  <c r="J2014" i="1" s="1" a="1"/>
  <c r="J2014" i="1" s="1"/>
  <c r="F2016" i="1" a="1"/>
  <c r="F2016" i="1" s="1"/>
  <c r="H2015" i="1" a="1"/>
  <c r="H2015" i="1"/>
  <c r="J2016" i="1" a="1"/>
  <c r="J2016" i="1"/>
  <c r="F2015" i="1" a="1"/>
  <c r="F2015" i="1"/>
  <c r="I2013" i="1" a="1"/>
  <c r="I2013" i="1"/>
  <c r="J2015" i="1" a="1"/>
  <c r="J2015" i="1"/>
  <c r="H2016" i="1" a="1"/>
  <c r="H2016" i="1"/>
  <c r="I2015" i="1" a="1"/>
  <c r="I2015" i="1"/>
  <c r="G2016" i="1" a="1"/>
  <c r="G2016" i="1"/>
  <c r="K2013" i="1" a="1"/>
  <c r="K2013" i="1"/>
  <c r="K2014" i="1" s="1" a="1"/>
  <c r="K2014" i="1" s="1"/>
  <c r="G2015" i="1" a="1"/>
  <c r="G2015" i="1"/>
  <c r="F2011" i="1" a="1"/>
  <c r="F2011" i="1"/>
  <c r="I2005" i="1" a="1"/>
  <c r="I2005" i="1"/>
  <c r="K2006" i="1" a="1"/>
  <c r="K2006" i="1"/>
  <c r="J2010" i="1" a="1"/>
  <c r="J2010" i="1"/>
  <c r="I2010" i="1" a="1"/>
  <c r="I2010" i="1"/>
  <c r="F2006" i="1" a="1"/>
  <c r="F2006" i="1"/>
  <c r="F2008" i="1" a="1"/>
  <c r="F2008" i="1"/>
  <c r="G2005" i="1" a="1"/>
  <c r="G2005" i="1"/>
  <c r="K2005" i="1" a="1"/>
  <c r="K2005" i="1"/>
  <c r="G2003" i="1" a="1"/>
  <c r="G2003" i="1"/>
  <c r="G2004" i="1" s="1" a="1"/>
  <c r="G2004" i="1" s="1"/>
  <c r="I2011" i="1" a="1"/>
  <c r="I2011" i="1"/>
  <c r="H2010" i="1" a="1"/>
  <c r="H2010" i="1"/>
  <c r="H2013" i="1" a="1"/>
  <c r="H2013" i="1"/>
  <c r="H2014" i="1" s="1" a="1"/>
  <c r="H2014" i="1" s="1"/>
  <c r="H2003" i="1" a="1"/>
  <c r="H2003" i="1"/>
  <c r="H2004" i="1" s="1" a="1"/>
  <c r="H2004" i="1" s="1"/>
  <c r="J2006" i="1" a="1"/>
  <c r="J2006" i="1" s="1"/>
  <c r="F2012" i="1" a="1"/>
  <c r="F2012" i="1" s="1"/>
  <c r="K2010" i="1" a="1"/>
  <c r="K2010" i="1" s="1"/>
  <c r="K2008" i="1" a="1"/>
  <c r="K2008" i="1" s="1"/>
  <c r="K2009" i="1" s="1" a="1"/>
  <c r="K2009" i="1" s="1"/>
  <c r="H2005" i="1" a="1"/>
  <c r="H2005" i="1" s="1"/>
  <c r="I2008" i="1" a="1"/>
  <c r="I2008" i="1" s="1"/>
  <c r="I2009" i="1" s="1" a="1"/>
  <c r="I2009" i="1" s="1"/>
  <c r="I2003" i="1" a="1"/>
  <c r="I2003" i="1" s="1"/>
  <c r="I2004" i="1" s="1" a="1"/>
  <c r="I2004" i="1" s="1"/>
  <c r="H2008" i="1" a="1"/>
  <c r="H2008" i="1" s="1"/>
  <c r="H2009" i="1" s="1" a="1"/>
  <c r="H2009" i="1" s="1"/>
  <c r="J2005" i="1" a="1"/>
  <c r="J2005" i="1" s="1"/>
  <c r="K2003" i="1" a="1"/>
  <c r="K2003" i="1" s="1"/>
  <c r="K2004" i="1" s="1" a="1"/>
  <c r="K2004" i="1" s="1"/>
  <c r="F2003" i="1" a="1"/>
  <c r="F2003" i="1" s="1"/>
  <c r="F2004" i="1" s="1" a="1"/>
  <c r="F2004" i="1" s="1"/>
  <c r="I2006" i="1" a="1"/>
  <c r="I2006" i="1" s="1"/>
  <c r="G2006" i="1" a="1"/>
  <c r="G2006" i="1" s="1"/>
  <c r="H2006" i="1" a="1"/>
  <c r="H2006" i="1" s="1"/>
  <c r="G2013" i="1" a="1"/>
  <c r="G2013" i="1" s="1"/>
  <c r="G2014" i="1" s="1" a="1"/>
  <c r="G2014" i="1" s="1"/>
  <c r="F2013" i="1" a="1"/>
  <c r="F2013" i="1" s="1"/>
  <c r="F2014" i="1" s="1" a="1"/>
  <c r="F2014" i="1" s="1"/>
  <c r="J2003" i="1" a="1"/>
  <c r="J2003" i="1" s="1"/>
  <c r="J2004" i="1" s="1" a="1"/>
  <c r="J2004" i="1" s="1"/>
  <c r="H2011" i="1" a="1"/>
  <c r="H2011" i="1" s="1"/>
  <c r="H2012" i="1" s="1" a="1"/>
  <c r="H2012" i="1" s="1"/>
  <c r="G2010" i="1" a="1"/>
  <c r="G2010" i="1" s="1"/>
  <c r="F2009" i="1" a="1"/>
  <c r="F2009" i="1" s="1"/>
  <c r="G2008" i="1" a="1"/>
  <c r="G2008" i="1" s="1"/>
  <c r="G2009" i="1" s="1" a="1"/>
  <c r="G2009" i="1" s="1"/>
  <c r="J2008" i="1" a="1"/>
  <c r="J2008" i="1" s="1"/>
  <c r="J2009" i="1" s="1" a="1"/>
  <c r="J2009" i="1" s="1"/>
  <c r="F2005" i="1" a="1"/>
  <c r="F2005" i="1" s="1"/>
  <c r="I2012" i="1" a="1"/>
  <c r="I2012" i="1" s="1"/>
  <c r="K2011" i="1" a="1"/>
  <c r="K2011" i="1" s="1"/>
  <c r="K2012" i="1" s="1" a="1"/>
  <c r="K2012" i="1" s="1"/>
  <c r="F2010" i="1" a="1"/>
  <c r="F2010" i="1" s="1"/>
  <c r="J2011" i="1" a="1"/>
  <c r="J2011" i="1" s="1"/>
  <c r="J2012" i="1" s="1" a="1"/>
  <c r="J2012" i="1" s="1"/>
  <c r="G2011" i="1" a="1"/>
  <c r="G2011" i="1" s="1"/>
  <c r="G2012" i="1" s="1" a="1"/>
  <c r="G2012" i="1" s="1"/>
  <c r="H1998" i="1" a="1"/>
  <c r="H1998" i="1" s="1"/>
  <c r="H1999" i="1" s="1" a="1"/>
  <c r="H1999" i="1" s="1"/>
  <c r="G2000" i="1" a="1"/>
  <c r="G2000" i="1" s="1"/>
  <c r="J1996" i="1" a="1"/>
  <c r="J1996" i="1" s="1"/>
  <c r="J1994" i="1" a="1"/>
  <c r="J1994" i="1" s="1"/>
  <c r="H1995" i="1" a="1"/>
  <c r="H1995" i="1" s="1"/>
  <c r="H1992" i="1" a="1"/>
  <c r="H1992" i="1" s="1"/>
  <c r="K1998" i="1" a="1"/>
  <c r="K1998" i="1" s="1"/>
  <c r="K1999" i="1" s="1" a="1"/>
  <c r="K1999" i="1" s="1"/>
  <c r="K2001" i="1" a="1"/>
  <c r="K2001" i="1" s="1"/>
  <c r="K2002" i="1" s="1" a="1"/>
  <c r="K2002" i="1" s="1"/>
  <c r="I2001" i="1" a="1"/>
  <c r="I2001" i="1" s="1"/>
  <c r="I2002" i="1" s="1" a="1"/>
  <c r="I2002" i="1" s="1"/>
  <c r="G1994" i="1" a="1"/>
  <c r="G1994" i="1" s="1"/>
  <c r="H2001" i="1" a="1"/>
  <c r="H2001" i="1" s="1"/>
  <c r="H2002" i="1" s="1" a="1"/>
  <c r="H2002" i="1" s="1"/>
  <c r="K2000" i="1" a="1"/>
  <c r="K2000" i="1" s="1"/>
  <c r="G2001" i="1" a="1"/>
  <c r="G2001" i="1" s="1"/>
  <c r="G2002" i="1" s="1" a="1"/>
  <c r="G2002" i="1" s="1"/>
  <c r="F2001" i="1" a="1"/>
  <c r="F2001" i="1" s="1"/>
  <c r="F2002" i="1" s="1" a="1"/>
  <c r="F2002" i="1" s="1"/>
  <c r="I1998" i="1" a="1"/>
  <c r="I1998" i="1" s="1"/>
  <c r="I1999" i="1" s="1" a="1"/>
  <c r="I1999" i="1" s="1"/>
  <c r="K1996" i="1" a="1"/>
  <c r="K1996" i="1" s="1"/>
  <c r="F1993" i="1" a="1"/>
  <c r="F1993" i="1" s="1"/>
  <c r="J2000" i="1" a="1"/>
  <c r="J2000" i="1" s="1"/>
  <c r="I2000" i="1" a="1"/>
  <c r="I2000" i="1" s="1"/>
  <c r="H2000" i="1" a="1"/>
  <c r="H2000" i="1" s="1"/>
  <c r="G1995" i="1" a="1"/>
  <c r="G1995" i="1" s="1"/>
  <c r="G1992" i="1" a="1"/>
  <c r="G1992" i="1" s="1"/>
  <c r="F2000" i="1" a="1"/>
  <c r="F2000" i="1" s="1"/>
  <c r="J1998" i="1" a="1"/>
  <c r="J1998" i="1" s="1"/>
  <c r="J1999" i="1" s="1" a="1"/>
  <c r="J1999" i="1" s="1"/>
  <c r="G1998" i="1" a="1"/>
  <c r="G1998" i="1" s="1"/>
  <c r="G1999" i="1" s="1" a="1"/>
  <c r="G1999" i="1" s="1"/>
  <c r="G1993" i="1" a="1"/>
  <c r="G1993" i="1" s="1"/>
  <c r="K1994" i="1" a="1"/>
  <c r="K1994" i="1" s="1"/>
  <c r="K1991" i="1" a="1"/>
  <c r="K1991" i="1" s="1"/>
  <c r="I1996" i="1" a="1"/>
  <c r="I1996" i="1" s="1"/>
  <c r="F1996" i="1" a="1"/>
  <c r="F1996" i="1" s="1"/>
  <c r="H1994" i="1" a="1"/>
  <c r="H1994" i="1" s="1"/>
  <c r="J1995" i="1" a="1"/>
  <c r="J1995" i="1" s="1"/>
  <c r="H1993" i="1" a="1"/>
  <c r="H1993" i="1" s="1"/>
  <c r="I1995" i="1" a="1"/>
  <c r="I1995" i="1" s="1"/>
  <c r="F1995" i="1" a="1"/>
  <c r="F1995" i="1" s="1"/>
  <c r="I1992" i="1" a="1"/>
  <c r="I1992" i="1" s="1"/>
  <c r="J1993" i="1" a="1"/>
  <c r="J1993" i="1" s="1"/>
  <c r="I1993" i="1" a="1"/>
  <c r="I1993" i="1" s="1"/>
  <c r="F1992" i="1" a="1"/>
  <c r="F1992" i="1" s="1"/>
  <c r="J1992" i="1" a="1"/>
  <c r="J1992" i="1" s="1"/>
  <c r="F1998" i="1" a="1"/>
  <c r="F1998" i="1" s="1"/>
  <c r="F1999" i="1" s="1" a="1"/>
  <c r="F1999" i="1" s="1"/>
  <c r="K1992" i="1" a="1"/>
  <c r="K1992" i="1" s="1"/>
  <c r="F1994" i="1" a="1"/>
  <c r="F1994" i="1" s="1"/>
  <c r="I1994" i="1" a="1"/>
  <c r="I1994" i="1" s="1"/>
  <c r="G1996" i="1" a="1"/>
  <c r="G1996" i="1" s="1"/>
  <c r="J2001" i="1" a="1"/>
  <c r="J2001" i="1" s="1"/>
  <c r="J2002" i="1" s="1" a="1"/>
  <c r="J2002" i="1" s="1"/>
  <c r="H1996" i="1" a="1"/>
  <c r="H1996" i="1" s="1"/>
  <c r="K1995" i="1" a="1"/>
  <c r="K1995" i="1" s="1"/>
  <c r="K1993" i="1" a="1"/>
  <c r="K1993" i="1" s="1"/>
  <c r="K1989" i="1" a="1"/>
  <c r="K1989" i="1" s="1"/>
  <c r="J1988" i="1" a="1"/>
  <c r="J1988" i="1" s="1"/>
  <c r="J1984" i="1" a="1"/>
  <c r="J1984" i="1" s="1"/>
  <c r="J1982" i="1" a="1"/>
  <c r="J1982" i="1" s="1"/>
  <c r="J1981" i="1" a="1"/>
  <c r="J1981" i="1" s="1"/>
  <c r="K1987" i="1" a="1"/>
  <c r="K1987" i="1" s="1"/>
  <c r="H1982" i="1" a="1"/>
  <c r="H1982" i="1" s="1"/>
  <c r="K1990" i="1" a="1"/>
  <c r="K1990" i="1" s="1"/>
  <c r="I1990" i="1" a="1"/>
  <c r="I1990" i="1" s="1"/>
  <c r="H1989" i="1" a="1"/>
  <c r="H1989" i="1" s="1"/>
  <c r="F1989" i="1" a="1"/>
  <c r="F1989" i="1" s="1"/>
  <c r="G1988" i="1" a="1"/>
  <c r="G1988" i="1" s="1"/>
  <c r="I1987" i="1" a="1"/>
  <c r="I1987" i="1" s="1"/>
  <c r="G1986" i="1" a="1"/>
  <c r="G1986" i="1" s="1"/>
  <c r="H1985" i="1" a="1"/>
  <c r="H1985" i="1" s="1"/>
  <c r="G1981" i="1" a="1"/>
  <c r="G1981" i="1" s="1"/>
  <c r="I1982" i="1" a="1"/>
  <c r="I1982" i="1" s="1"/>
  <c r="K1984" i="1" a="1"/>
  <c r="K1984" i="1" s="1"/>
  <c r="K1982" i="1" a="1"/>
  <c r="K1982" i="1" s="1"/>
  <c r="H1981" i="1" a="1"/>
  <c r="H1981" i="1" s="1"/>
  <c r="K1983" i="1" a="1"/>
  <c r="K1983" i="1" s="1"/>
  <c r="G1987" i="1" a="1"/>
  <c r="G1987" i="1" s="1"/>
  <c r="J1986" i="1" a="1"/>
  <c r="J1986" i="1" s="1"/>
  <c r="I1983" i="1" a="1"/>
  <c r="I1983" i="1" s="1"/>
  <c r="H1986" i="1" a="1"/>
  <c r="H1986" i="1" s="1"/>
  <c r="F1986" i="1" a="1"/>
  <c r="F1986" i="1" s="1"/>
  <c r="G1985" i="1" a="1"/>
  <c r="G1985" i="1" s="1"/>
  <c r="J1983" i="1" a="1"/>
  <c r="J1983" i="1" s="1"/>
  <c r="F1983" i="1" a="1"/>
  <c r="F1983" i="1" s="1"/>
  <c r="G1983" i="1" a="1"/>
  <c r="G1983" i="1" s="1"/>
  <c r="K1988" i="1" a="1"/>
  <c r="K1988" i="1" s="1"/>
  <c r="K1985" i="1" a="1"/>
  <c r="K1985" i="1" s="1"/>
  <c r="G1984" i="1" a="1"/>
  <c r="G1984" i="1" s="1"/>
  <c r="J1991" i="1" a="1"/>
  <c r="J1991" i="1" s="1"/>
  <c r="H1991" i="1" a="1"/>
  <c r="H1991" i="1" s="1"/>
  <c r="J1990" i="1" a="1"/>
  <c r="J1990" i="1" s="1"/>
  <c r="I1986" i="1" a="1"/>
  <c r="I1986" i="1" s="1"/>
  <c r="H1984" i="1" a="1"/>
  <c r="H1984" i="1" s="1"/>
  <c r="H1990" i="1" a="1"/>
  <c r="H1990" i="1" s="1"/>
  <c r="F1988" i="1" a="1"/>
  <c r="F1988" i="1" s="1"/>
  <c r="K1986" i="1" a="1"/>
  <c r="K1986" i="1" s="1"/>
  <c r="I1981" i="1" a="1"/>
  <c r="I1981" i="1" s="1"/>
  <c r="K1981" i="1" a="1"/>
  <c r="K1981" i="1" s="1"/>
  <c r="H1987" i="1" a="1"/>
  <c r="H1987" i="1" s="1"/>
  <c r="F1990" i="1" a="1"/>
  <c r="F1990" i="1"/>
  <c r="G1989" i="1" a="1"/>
  <c r="G1989" i="1"/>
  <c r="I1988" i="1" a="1"/>
  <c r="I1988" i="1"/>
  <c r="F1987" i="1" a="1"/>
  <c r="F1987" i="1"/>
  <c r="H1983" i="1" a="1"/>
  <c r="H1983" i="1"/>
  <c r="G1982" i="1" a="1"/>
  <c r="G1982" i="1"/>
  <c r="J1985" i="1" a="1"/>
  <c r="J1985" i="1"/>
  <c r="I1984" i="1" a="1"/>
  <c r="I1984" i="1"/>
  <c r="F1982" i="1" a="1"/>
  <c r="F1982" i="1"/>
  <c r="I1991" i="1" a="1"/>
  <c r="I1991" i="1"/>
  <c r="J1987" i="1" a="1"/>
  <c r="J1987" i="1"/>
  <c r="G1991" i="1" a="1"/>
  <c r="G1991" i="1"/>
  <c r="J1989" i="1" a="1"/>
  <c r="J1989" i="1"/>
  <c r="I1985" i="1" a="1"/>
  <c r="I1985" i="1"/>
  <c r="I1989" i="1" a="1"/>
  <c r="I1989" i="1"/>
  <c r="H1988" i="1" a="1"/>
  <c r="H1988" i="1"/>
  <c r="F1985" i="1" a="1"/>
  <c r="F1985" i="1"/>
  <c r="F1984" i="1" a="1"/>
  <c r="F1984" i="1"/>
  <c r="F1991" i="1" a="1"/>
  <c r="F1991" i="1"/>
  <c r="G1990" i="1" a="1"/>
  <c r="G1990" i="1"/>
  <c r="I1975" i="1" a="1"/>
  <c r="I1975" i="1"/>
  <c r="J1972" i="1" a="1"/>
  <c r="J1972" i="1"/>
  <c r="K1970" i="1" a="1"/>
  <c r="K1970" i="1"/>
  <c r="F1971" i="1" a="1"/>
  <c r="F1971" i="1" s="1"/>
  <c r="G1971" i="1" a="1"/>
  <c r="G1971" i="1" s="1"/>
  <c r="F1975" i="1" a="1"/>
  <c r="F1975" i="1" s="1"/>
  <c r="H1974" i="1" a="1"/>
  <c r="H1974" i="1" s="1"/>
  <c r="K1975" i="1" a="1"/>
  <c r="K1975" i="1" s="1"/>
  <c r="J1977" i="1" a="1"/>
  <c r="J1977" i="1" s="1"/>
  <c r="G1977" i="1" a="1"/>
  <c r="G1977" i="1" s="1"/>
  <c r="J1975" i="1" a="1"/>
  <c r="J1975" i="1" s="1"/>
  <c r="K1976" i="1" a="1"/>
  <c r="K1976" i="1" s="1"/>
  <c r="I1971" i="1" a="1"/>
  <c r="I1971" i="1" s="1"/>
  <c r="J1976" i="1" a="1"/>
  <c r="J1976" i="1" s="1"/>
  <c r="F1974" i="1" a="1"/>
  <c r="F1974" i="1" s="1"/>
  <c r="J1970" i="1" a="1"/>
  <c r="J1970" i="1" s="1"/>
  <c r="F1976" i="1" a="1"/>
  <c r="F1976" i="1" s="1"/>
  <c r="H1979" i="1" a="1"/>
  <c r="H1979" i="1" s="1"/>
  <c r="K1978" i="1" a="1"/>
  <c r="K1978" i="1" s="1"/>
  <c r="H1978" i="1" a="1"/>
  <c r="H1978" i="1" s="1"/>
  <c r="J1974" i="1" a="1"/>
  <c r="J1974" i="1" s="1"/>
  <c r="I1972" i="1" a="1"/>
  <c r="I1972" i="1" s="1"/>
  <c r="F1978" i="1" a="1"/>
  <c r="F1978" i="1" s="1"/>
  <c r="H1975" i="1" a="1"/>
  <c r="H1975" i="1" s="1"/>
  <c r="J1971" i="1" a="1"/>
  <c r="J1971" i="1" s="1"/>
  <c r="H1971" i="1" a="1"/>
  <c r="H1971" i="1" s="1"/>
  <c r="I1974" i="1" a="1"/>
  <c r="I1974" i="1" s="1"/>
  <c r="K1980" i="1" a="1"/>
  <c r="K1980" i="1" s="1"/>
  <c r="F1981" i="1" a="1"/>
  <c r="F1981" i="1" s="1"/>
  <c r="J1980" i="1" a="1"/>
  <c r="J1980" i="1" s="1"/>
  <c r="I1980" i="1" a="1"/>
  <c r="I1980" i="1" s="1"/>
  <c r="G1976" i="1" a="1"/>
  <c r="G1976" i="1" s="1"/>
  <c r="K1971" i="1" a="1"/>
  <c r="K1971" i="1" s="1"/>
  <c r="J1978" i="1" a="1"/>
  <c r="J1978" i="1" s="1"/>
  <c r="G1975" i="1" a="1"/>
  <c r="G1975" i="1" s="1"/>
  <c r="K1974" i="1" a="1"/>
  <c r="K1974" i="1" s="1"/>
  <c r="K1972" i="1" a="1"/>
  <c r="K1972" i="1" s="1"/>
  <c r="H1980" i="1" a="1"/>
  <c r="H1980" i="1" s="1"/>
  <c r="G1974" i="1" a="1"/>
  <c r="G1974" i="1" s="1"/>
  <c r="G1980" i="1" a="1"/>
  <c r="G1980" i="1" s="1"/>
  <c r="F1980" i="1" a="1"/>
  <c r="F1980" i="1" s="1"/>
  <c r="F1972" i="1" a="1"/>
  <c r="F1972" i="1" s="1"/>
  <c r="G1979" i="1" a="1"/>
  <c r="G1979" i="1" s="1"/>
  <c r="F1979" i="1" a="1"/>
  <c r="F1979" i="1" s="1"/>
  <c r="H1972" i="1" a="1"/>
  <c r="H1972" i="1"/>
  <c r="K1979" i="1" a="1"/>
  <c r="K1979" i="1"/>
  <c r="J1979" i="1" a="1"/>
  <c r="J1979" i="1"/>
  <c r="G1972" i="1" a="1"/>
  <c r="G1972" i="1"/>
  <c r="K1977" i="1" a="1"/>
  <c r="K1977" i="1"/>
  <c r="H1977" i="1" a="1"/>
  <c r="H1977" i="1"/>
  <c r="I1976" i="1" a="1"/>
  <c r="I1976" i="1"/>
  <c r="I1979" i="1" a="1"/>
  <c r="I1979" i="1"/>
  <c r="I1978" i="1" a="1"/>
  <c r="I1978" i="1"/>
  <c r="G1978" i="1" a="1"/>
  <c r="G1978" i="1"/>
  <c r="I1977" i="1" a="1"/>
  <c r="I1977" i="1"/>
  <c r="F1977" i="1" a="1"/>
  <c r="F1977" i="1"/>
  <c r="H1976" i="1" a="1"/>
  <c r="H1976" i="1"/>
  <c r="J1962" i="1" a="1"/>
  <c r="J1962" i="1"/>
  <c r="F1960" i="1" a="1"/>
  <c r="F1960" i="1"/>
  <c r="F1969" i="1" a="1"/>
  <c r="F1969" i="1"/>
  <c r="J1963" i="1" a="1"/>
  <c r="J1963" i="1"/>
  <c r="G1960" i="1" a="1"/>
  <c r="G1960" i="1"/>
  <c r="J1968" i="1" a="1"/>
  <c r="J1968" i="1"/>
  <c r="I1968" i="1" a="1"/>
  <c r="I1968" i="1"/>
  <c r="H1968" i="1" a="1"/>
  <c r="H1968" i="1"/>
  <c r="G1968" i="1" a="1"/>
  <c r="G1968" i="1"/>
  <c r="G1967" i="1" a="1"/>
  <c r="G1967" i="1"/>
  <c r="K1962" i="1" a="1"/>
  <c r="K1962" i="1"/>
  <c r="K1966" i="1" a="1"/>
  <c r="K1966" i="1"/>
  <c r="I1962" i="1" a="1"/>
  <c r="I1962" i="1"/>
  <c r="K1964" i="1" a="1"/>
  <c r="K1964" i="1"/>
  <c r="G1964" i="1" a="1"/>
  <c r="G1964" i="1"/>
  <c r="F1967" i="1" a="1"/>
  <c r="F1967" i="1"/>
  <c r="H1964" i="1" a="1"/>
  <c r="H1964" i="1"/>
  <c r="K1963" i="1" a="1"/>
  <c r="K1963" i="1"/>
  <c r="I1963" i="1" a="1"/>
  <c r="I1963" i="1"/>
  <c r="G1962" i="1" a="1"/>
  <c r="G1962" i="1"/>
  <c r="I1960" i="1" a="1"/>
  <c r="I1960" i="1"/>
  <c r="H1960" i="1" a="1"/>
  <c r="H1960" i="1"/>
  <c r="F1968" i="1" a="1"/>
  <c r="F1968" i="1"/>
  <c r="I1967" i="1" a="1"/>
  <c r="I1967" i="1"/>
  <c r="I1965" i="1" a="1"/>
  <c r="I1965" i="1"/>
  <c r="K1965" i="1" a="1"/>
  <c r="K1965" i="1"/>
  <c r="F1964" i="1" a="1"/>
  <c r="F1964" i="1"/>
  <c r="J1965" i="1" a="1"/>
  <c r="J1965" i="1"/>
  <c r="H1962" i="1" a="1"/>
  <c r="H1962" i="1"/>
  <c r="F1962" i="1" a="1"/>
  <c r="F1962" i="1"/>
  <c r="I1966" i="1" a="1"/>
  <c r="I1966" i="1"/>
  <c r="F1966" i="1" a="1"/>
  <c r="F1966" i="1"/>
  <c r="F1965" i="1" a="1"/>
  <c r="F1965" i="1"/>
  <c r="H1967" i="1" a="1"/>
  <c r="H1967" i="1"/>
  <c r="I1964" i="1" a="1"/>
  <c r="I1964" i="1"/>
  <c r="H1963" i="1" a="1"/>
  <c r="H1963" i="1"/>
  <c r="G1961" i="1" a="1"/>
  <c r="G1961" i="1"/>
  <c r="I1970" i="1" a="1"/>
  <c r="I1970" i="1"/>
  <c r="K1969" i="1" a="1"/>
  <c r="K1969" i="1"/>
  <c r="K1960" i="1" a="1"/>
  <c r="K1960" i="1"/>
  <c r="H1969" i="1" a="1"/>
  <c r="H1969" i="1"/>
  <c r="G1966" i="1" a="1"/>
  <c r="G1966" i="1"/>
  <c r="K1968" i="1" a="1"/>
  <c r="K1968" i="1"/>
  <c r="J1964" i="1" a="1"/>
  <c r="J1964" i="1"/>
  <c r="H1965" i="1" a="1"/>
  <c r="H1965" i="1"/>
  <c r="H1966" i="1" a="1"/>
  <c r="H1966" i="1"/>
  <c r="H1970" i="1" a="1"/>
  <c r="H1970" i="1"/>
  <c r="I1961" i="1" a="1"/>
  <c r="I1961" i="1"/>
  <c r="G1970" i="1" a="1"/>
  <c r="G1970" i="1" s="1"/>
  <c r="F1970" i="1" a="1"/>
  <c r="F1970" i="1" s="1"/>
  <c r="J1969" i="1" a="1"/>
  <c r="J1969" i="1" s="1"/>
  <c r="J1966" i="1" a="1"/>
  <c r="J1966" i="1" s="1"/>
  <c r="J1960" i="1" a="1"/>
  <c r="J1960" i="1" s="1"/>
  <c r="H1961" i="1" a="1"/>
  <c r="H1961" i="1" s="1"/>
  <c r="K1967" i="1" a="1"/>
  <c r="K1967" i="1" s="1"/>
  <c r="F1963" i="1" a="1"/>
  <c r="F1963" i="1" s="1"/>
  <c r="G1963" i="1" a="1"/>
  <c r="G1963" i="1" s="1"/>
  <c r="I1969" i="1" a="1"/>
  <c r="I1969" i="1" s="1"/>
  <c r="G1969" i="1" a="1"/>
  <c r="G1969" i="1" s="1"/>
  <c r="K1961" i="1" a="1"/>
  <c r="K1961" i="1" s="1"/>
  <c r="F1961" i="1" a="1"/>
  <c r="F1961" i="1" s="1"/>
  <c r="J1961" i="1" a="1"/>
  <c r="J1961" i="1" s="1"/>
  <c r="J1967" i="1" a="1"/>
  <c r="J1967" i="1" s="1"/>
  <c r="G1965" i="1" a="1"/>
  <c r="G1965" i="1" s="1"/>
  <c r="F1214" i="1" a="1"/>
  <c r="F1214" i="1" s="1"/>
  <c r="I1208" i="1" a="1"/>
  <c r="I1208" i="1" s="1"/>
  <c r="H1214" i="1" a="1"/>
  <c r="H1214" i="1" s="1"/>
  <c r="H1207" i="1" a="1"/>
  <c r="H1207" i="1" s="1"/>
  <c r="I1212" i="1" a="1"/>
  <c r="I1212" i="1" s="1"/>
  <c r="I1207" i="1" a="1"/>
  <c r="I1207" i="1" s="1"/>
  <c r="H1210" i="1" a="1"/>
  <c r="H1210" i="1" s="1"/>
  <c r="G1214" i="1" a="1"/>
  <c r="G1214" i="1" s="1"/>
  <c r="G1212" i="1" a="1"/>
  <c r="G1212" i="1" s="1"/>
  <c r="K1210" i="1" a="1"/>
  <c r="K1210" i="1" s="1"/>
  <c r="J1209" i="1" a="1"/>
  <c r="J1209" i="1" s="1"/>
  <c r="G1210" i="1" a="1"/>
  <c r="G1210" i="1" s="1"/>
  <c r="I1206" i="1" a="1"/>
  <c r="I1206" i="1" s="1"/>
  <c r="K1208" i="1" a="1"/>
  <c r="K1208" i="1" s="1"/>
  <c r="J1207" i="1" a="1"/>
  <c r="J1207" i="1" s="1"/>
  <c r="G1207" i="1" a="1"/>
  <c r="G1207" i="1" s="1"/>
  <c r="H1206" i="1" a="1"/>
  <c r="H1206" i="1" s="1"/>
  <c r="K1213" i="1" a="1"/>
  <c r="K1213" i="1" s="1"/>
  <c r="J1212" i="1" a="1"/>
  <c r="J1212" i="1" s="1"/>
  <c r="H1208" i="1" a="1"/>
  <c r="H1208" i="1" s="1"/>
  <c r="J1213" i="1" a="1"/>
  <c r="J1213" i="1" s="1"/>
  <c r="I1213" i="1" a="1"/>
  <c r="I1213" i="1" s="1"/>
  <c r="F1209" i="1" a="1"/>
  <c r="F1209" i="1" s="1"/>
  <c r="H1213" i="1" a="1"/>
  <c r="H1213" i="1" s="1"/>
  <c r="G1213" i="1" a="1"/>
  <c r="G1213" i="1" s="1"/>
  <c r="F1213" i="1" a="1"/>
  <c r="F1213" i="1" s="1"/>
  <c r="K1212" i="1" a="1"/>
  <c r="K1212" i="1" s="1"/>
  <c r="F1212" i="1" a="1"/>
  <c r="F1212" i="1" s="1"/>
  <c r="H1212" i="1" a="1"/>
  <c r="H1212" i="1" s="1"/>
  <c r="F1210" i="1" a="1"/>
  <c r="F1210" i="1" s="1"/>
  <c r="K1209" i="1" a="1"/>
  <c r="K1209" i="1" s="1"/>
  <c r="G1206" i="1" a="1"/>
  <c r="G1206" i="1" s="1"/>
  <c r="I1209" i="1" a="1"/>
  <c r="I1209" i="1" s="1"/>
  <c r="G1209" i="1" a="1"/>
  <c r="G1209" i="1" s="1"/>
  <c r="J1206" i="1" a="1"/>
  <c r="J1206" i="1" s="1"/>
  <c r="F1207" i="1" a="1"/>
  <c r="F1207" i="1" s="1"/>
  <c r="G1208" i="1" a="1"/>
  <c r="G1208" i="1" s="1"/>
  <c r="J1210" i="1" a="1"/>
  <c r="J1210" i="1" s="1"/>
  <c r="I1210" i="1" a="1"/>
  <c r="I1210" i="1" s="1"/>
  <c r="F1208" i="1" a="1"/>
  <c r="F1208" i="1" s="1"/>
  <c r="K1207" i="1" a="1"/>
  <c r="K1207" i="1" s="1"/>
  <c r="F1206" i="1" a="1"/>
  <c r="F1206" i="1" s="1"/>
  <c r="K1206" i="1" a="1"/>
  <c r="K1206" i="1" s="1"/>
  <c r="J1208" i="1" a="1"/>
  <c r="J1208" i="1" s="1"/>
  <c r="J1214" i="1" a="1"/>
  <c r="J1214" i="1" s="1"/>
  <c r="I1214" i="1" a="1"/>
  <c r="I1214" i="1" s="1"/>
  <c r="H1209" i="1" a="1"/>
  <c r="H1209" i="1" s="1"/>
  <c r="K1198" i="1" a="1"/>
  <c r="K1198" i="1" s="1"/>
  <c r="F1198" i="1" a="1"/>
  <c r="F1198" i="1" s="1"/>
  <c r="K1194" i="1" a="1"/>
  <c r="K1194" i="1" s="1"/>
  <c r="I1193" i="1" a="1"/>
  <c r="I1193" i="1" s="1"/>
  <c r="G1191" i="1" a="1"/>
  <c r="G1191" i="1" s="1"/>
  <c r="G1199" i="1" a="1"/>
  <c r="G1199" i="1" s="1"/>
  <c r="F1199" i="1" a="1"/>
  <c r="F1199" i="1" s="1"/>
  <c r="K1192" i="1" a="1"/>
  <c r="K1192" i="1" s="1"/>
  <c r="I1198" i="1" a="1"/>
  <c r="I1198" i="1" s="1"/>
  <c r="G1198" i="1" a="1"/>
  <c r="G1198" i="1" s="1"/>
  <c r="F1196" i="1" a="1"/>
  <c r="F1196" i="1" s="1"/>
  <c r="H1195" i="1" a="1"/>
  <c r="H1195" i="1" s="1"/>
  <c r="H1193" i="1" a="1"/>
  <c r="H1193" i="1" s="1"/>
  <c r="I1194" i="1" a="1"/>
  <c r="I1194" i="1" s="1"/>
  <c r="I1192" i="1" a="1"/>
  <c r="I1192" i="1" s="1"/>
  <c r="H1192" i="1" a="1"/>
  <c r="H1192" i="1" s="1"/>
  <c r="K1197" i="1" a="1"/>
  <c r="K1197" i="1" s="1"/>
  <c r="J1191" i="1" a="1"/>
  <c r="J1191" i="1" s="1"/>
  <c r="I1197" i="1" a="1"/>
  <c r="I1197" i="1" s="1"/>
  <c r="G1197" i="1" a="1"/>
  <c r="G1197" i="1" s="1"/>
  <c r="G1192" i="1" a="1"/>
  <c r="G1192" i="1" s="1"/>
  <c r="K1191" i="1" a="1"/>
  <c r="K1191" i="1" s="1"/>
  <c r="K1200" i="1" a="1"/>
  <c r="K1200" i="1" s="1"/>
  <c r="J1195" i="1" a="1"/>
  <c r="J1195" i="1" s="1"/>
  <c r="G1194" i="1" a="1"/>
  <c r="G1194" i="1" s="1"/>
  <c r="I1196" i="1" a="1"/>
  <c r="I1196" i="1" s="1"/>
  <c r="J1197" i="1" a="1"/>
  <c r="J1197" i="1" s="1"/>
  <c r="J1200" i="1" a="1"/>
  <c r="J1200" i="1" s="1"/>
  <c r="J1196" i="1" a="1"/>
  <c r="J1196" i="1" s="1"/>
  <c r="I1200" i="1" a="1"/>
  <c r="I1200" i="1" s="1"/>
  <c r="F1197" i="1" a="1"/>
  <c r="F1197" i="1" s="1"/>
  <c r="H1196" i="1" a="1"/>
  <c r="H1196" i="1" s="1"/>
  <c r="K1196" i="1" a="1"/>
  <c r="K1196" i="1" s="1"/>
  <c r="F1195" i="1" a="1"/>
  <c r="F1195" i="1" s="1"/>
  <c r="H1200" i="1" a="1"/>
  <c r="H1200" i="1" s="1"/>
  <c r="J1192" i="1" a="1"/>
  <c r="J1192" i="1" s="1"/>
  <c r="K1193" i="1" a="1"/>
  <c r="K1193" i="1" s="1"/>
  <c r="F1193" i="1" a="1"/>
  <c r="F1193" i="1" s="1"/>
  <c r="F1191" i="1" a="1"/>
  <c r="F1191" i="1" s="1"/>
  <c r="F1192" i="1" a="1"/>
  <c r="F1192" i="1" s="1"/>
  <c r="G1196" i="1" a="1"/>
  <c r="G1196" i="1" s="1"/>
  <c r="G1200" i="1" a="1"/>
  <c r="G1200" i="1" s="1"/>
  <c r="I1191" i="1" a="1"/>
  <c r="I1191" i="1" s="1"/>
  <c r="I1199" i="1" a="1"/>
  <c r="I1199" i="1" s="1"/>
  <c r="J1193" i="1" a="1"/>
  <c r="J1193" i="1" s="1"/>
  <c r="F1200" i="1" a="1"/>
  <c r="F1200" i="1" s="1"/>
  <c r="H1198" i="1" a="1"/>
  <c r="H1198" i="1" s="1"/>
  <c r="K1195" i="1" a="1"/>
  <c r="K1195" i="1" s="1"/>
  <c r="H1194" i="1" a="1"/>
  <c r="H1194" i="1" s="1"/>
  <c r="H1197" i="1" a="1"/>
  <c r="H1197" i="1" s="1"/>
  <c r="K1199" i="1" a="1"/>
  <c r="K1199" i="1" s="1"/>
  <c r="I1195" i="1" a="1"/>
  <c r="I1195" i="1" s="1"/>
  <c r="F1194" i="1" a="1"/>
  <c r="F1194" i="1" s="1"/>
  <c r="G1195" i="1" a="1"/>
  <c r="G1195" i="1" s="1"/>
  <c r="J1199" i="1" a="1"/>
  <c r="J1199" i="1" s="1"/>
  <c r="J1198" i="1" a="1"/>
  <c r="J1198" i="1" s="1"/>
  <c r="J1194" i="1" a="1"/>
  <c r="J1194" i="1" s="1"/>
  <c r="H1199" i="1" a="1"/>
  <c r="H1199" i="1" s="1"/>
  <c r="G1193" i="1" a="1"/>
  <c r="G1193" i="1" s="1"/>
  <c r="H1191" i="1" a="1"/>
  <c r="H1191" i="1"/>
  <c r="H1188" i="1" a="1"/>
  <c r="H1188" i="1"/>
  <c r="F1188" i="1" a="1"/>
  <c r="F1188" i="1"/>
  <c r="F1187" i="1" a="1"/>
  <c r="F1187" i="1"/>
  <c r="J1186" i="1" a="1"/>
  <c r="J1186" i="1"/>
  <c r="K1185" i="1" a="1"/>
  <c r="K1185" i="1"/>
  <c r="H1183" i="1" a="1"/>
  <c r="H1183" i="1"/>
  <c r="F1183" i="1" a="1"/>
  <c r="F1183" i="1"/>
  <c r="G1183" i="1" a="1"/>
  <c r="G1183" i="1"/>
  <c r="J1187" i="1" a="1"/>
  <c r="J1187" i="1"/>
  <c r="K1184" i="1" a="1"/>
  <c r="K1184" i="1"/>
  <c r="I1186" i="1" a="1"/>
  <c r="I1186" i="1"/>
  <c r="K1190" i="1" a="1"/>
  <c r="K1190" i="1"/>
  <c r="J1190" i="1" a="1"/>
  <c r="J1190" i="1"/>
  <c r="K1189" i="1" a="1"/>
  <c r="K1189" i="1"/>
  <c r="G1185" i="1" a="1"/>
  <c r="G1185" i="1"/>
  <c r="G1190" i="1" a="1"/>
  <c r="G1190" i="1"/>
  <c r="I1188" i="1" a="1"/>
  <c r="I1188" i="1"/>
  <c r="H1187" i="1" a="1"/>
  <c r="H1187" i="1"/>
  <c r="K1186" i="1" a="1"/>
  <c r="K1186" i="1"/>
  <c r="F1184" i="1" a="1"/>
  <c r="F1184" i="1"/>
  <c r="H1189" i="1" a="1"/>
  <c r="H1189" i="1"/>
  <c r="G1186" i="1" a="1"/>
  <c r="G1186" i="1"/>
  <c r="F1186" i="1" a="1"/>
  <c r="F1186" i="1"/>
  <c r="I1185" i="1" a="1"/>
  <c r="I1185" i="1"/>
  <c r="H1184" i="1" a="1"/>
  <c r="H1184" i="1"/>
  <c r="K1183" i="1" a="1"/>
  <c r="K1183" i="1"/>
  <c r="K1188" i="1" a="1"/>
  <c r="K1188" i="1"/>
  <c r="J1188" i="1" a="1"/>
  <c r="J1188" i="1"/>
  <c r="K1187" i="1" a="1"/>
  <c r="K1187" i="1"/>
  <c r="G1187" i="1" a="1"/>
  <c r="G1187" i="1"/>
  <c r="F1185" i="1" a="1"/>
  <c r="F1185" i="1"/>
  <c r="I1187" i="1" a="1"/>
  <c r="I1187" i="1"/>
  <c r="H1185" i="1" a="1"/>
  <c r="H1185" i="1"/>
  <c r="G1189" i="1" a="1"/>
  <c r="G1189" i="1"/>
  <c r="I1184" i="1" a="1"/>
  <c r="I1184" i="1"/>
  <c r="I1190" i="1" a="1"/>
  <c r="I1190" i="1"/>
  <c r="J1189" i="1" a="1"/>
  <c r="J1189" i="1"/>
  <c r="H1190" i="1" a="1"/>
  <c r="H1190" i="1"/>
  <c r="F1190" i="1" a="1"/>
  <c r="F1190" i="1"/>
  <c r="G1184" i="1" a="1"/>
  <c r="G1184" i="1"/>
  <c r="H1186" i="1" a="1"/>
  <c r="H1186" i="1"/>
  <c r="J1185" i="1" a="1"/>
  <c r="J1185" i="1"/>
  <c r="J1183" i="1" a="1"/>
  <c r="J1183" i="1"/>
  <c r="I1189" i="1" a="1"/>
  <c r="I1189" i="1"/>
  <c r="G1188" i="1" a="1"/>
  <c r="G1188" i="1"/>
  <c r="I1183" i="1" a="1"/>
  <c r="I1183" i="1"/>
  <c r="J1184" i="1" a="1"/>
  <c r="J1184" i="1"/>
  <c r="F1189" i="1" a="1"/>
  <c r="F1189" i="1"/>
  <c r="J1174" i="1" a="1"/>
  <c r="J1174" i="1"/>
  <c r="I1173" i="1" a="1"/>
  <c r="I1173" i="1"/>
  <c r="J1169" i="1" a="1"/>
  <c r="J1169" i="1"/>
  <c r="F1169" i="1" a="1"/>
  <c r="F1169" i="1"/>
  <c r="H1172" i="1" a="1"/>
  <c r="H1172" i="1"/>
  <c r="J1177" i="1" a="1"/>
  <c r="J1177" i="1"/>
  <c r="I1172" i="1" a="1"/>
  <c r="I1172" i="1"/>
  <c r="F1175" i="1" a="1"/>
  <c r="F1175" i="1"/>
  <c r="H1177" i="1" a="1"/>
  <c r="H1177" i="1"/>
  <c r="G1177" i="1" a="1"/>
  <c r="G1177" i="1"/>
  <c r="H1175" i="1" a="1"/>
  <c r="H1175" i="1"/>
  <c r="G1174" i="1" a="1"/>
  <c r="G1174" i="1"/>
  <c r="J1171" i="1" a="1"/>
  <c r="J1171" i="1"/>
  <c r="J1168" i="1" a="1"/>
  <c r="J1168" i="1"/>
  <c r="F1177" i="1" a="1"/>
  <c r="F1177" i="1"/>
  <c r="K1176" i="1" a="1"/>
  <c r="K1176" i="1"/>
  <c r="H1176" i="1" a="1"/>
  <c r="H1176" i="1"/>
  <c r="I1176" i="1" a="1"/>
  <c r="I1176" i="1"/>
  <c r="J1176" i="1" a="1"/>
  <c r="J1176" i="1"/>
  <c r="G1176" i="1" a="1"/>
  <c r="G1176" i="1"/>
  <c r="I1175" i="1" a="1"/>
  <c r="I1175" i="1"/>
  <c r="F1171" i="1" a="1"/>
  <c r="F1171" i="1"/>
  <c r="H1171" i="1" a="1"/>
  <c r="H1171" i="1"/>
  <c r="I1167" i="1" a="1"/>
  <c r="I1167" i="1"/>
  <c r="J1172" i="1" a="1"/>
  <c r="J1172" i="1"/>
  <c r="G1168" i="1" a="1"/>
  <c r="G1168" i="1"/>
  <c r="K1175" i="1" a="1"/>
  <c r="K1175" i="1"/>
  <c r="K1174" i="1" a="1"/>
  <c r="K1174" i="1"/>
  <c r="F1176" i="1" a="1"/>
  <c r="F1176" i="1"/>
  <c r="J1175" i="1" a="1"/>
  <c r="J1175" i="1"/>
  <c r="G1175" i="1" a="1"/>
  <c r="G1175" i="1"/>
  <c r="K1168" i="1" a="1"/>
  <c r="K1168" i="1"/>
  <c r="I1174" i="1" a="1"/>
  <c r="I1174" i="1"/>
  <c r="H1174" i="1" a="1"/>
  <c r="H1174" i="1"/>
  <c r="I1170" i="1" a="1"/>
  <c r="I1170" i="1"/>
  <c r="H1173" i="1" a="1"/>
  <c r="H1173" i="1"/>
  <c r="J1173" i="1" a="1"/>
  <c r="J1173" i="1"/>
  <c r="G1172" i="1" a="1"/>
  <c r="G1172" i="1"/>
  <c r="F1168" i="1" a="1"/>
  <c r="F1168" i="1"/>
  <c r="K1171" i="1" a="1"/>
  <c r="K1171" i="1"/>
  <c r="G1171" i="1" a="1"/>
  <c r="G1171" i="1"/>
  <c r="G1170" i="1" a="1"/>
  <c r="G1170" i="1"/>
  <c r="G1169" i="1" a="1"/>
  <c r="G1169" i="1"/>
  <c r="K1170" i="1" a="1"/>
  <c r="K1170" i="1"/>
  <c r="J1170" i="1" a="1"/>
  <c r="J1170" i="1"/>
  <c r="F1170" i="1" a="1"/>
  <c r="F1170" i="1"/>
  <c r="J1167" i="1" a="1"/>
  <c r="J1167" i="1"/>
  <c r="G1173" i="1" a="1"/>
  <c r="G1173" i="1"/>
  <c r="F1172" i="1" a="1"/>
  <c r="F1172" i="1"/>
  <c r="K1169" i="1" a="1"/>
  <c r="K1169" i="1"/>
  <c r="I1169" i="1" a="1"/>
  <c r="I1169" i="1"/>
  <c r="K1173" i="1" a="1"/>
  <c r="K1173" i="1"/>
  <c r="H1169" i="1" a="1"/>
  <c r="H1169" i="1"/>
  <c r="H1168" i="1" a="1"/>
  <c r="H1168" i="1"/>
  <c r="F1174" i="1" a="1"/>
  <c r="F1174" i="1"/>
  <c r="F1173" i="1" a="1"/>
  <c r="F1173" i="1"/>
  <c r="K1172" i="1" a="1"/>
  <c r="K1172" i="1"/>
  <c r="I1171" i="1" a="1"/>
  <c r="I1171" i="1"/>
  <c r="K1167" i="1" a="1"/>
  <c r="K1167" i="1"/>
  <c r="H1170" i="1" a="1"/>
  <c r="H1170" i="1"/>
  <c r="I1168" i="1" a="1"/>
  <c r="I1168" i="1"/>
  <c r="K1177" i="1" a="1"/>
  <c r="K1177" i="1"/>
  <c r="I1177" i="1" a="1"/>
  <c r="I1177" i="1"/>
  <c r="I1671" i="1" a="1"/>
  <c r="I1671" i="1"/>
  <c r="H1666" i="1" a="1"/>
  <c r="H1666" i="1"/>
  <c r="I1667" i="1" a="1"/>
  <c r="I1667" i="1"/>
  <c r="F1667" i="1" a="1"/>
  <c r="F1667" i="1"/>
  <c r="I1665" i="1" a="1"/>
  <c r="I1665" i="1"/>
  <c r="F1670" i="1" a="1"/>
  <c r="F1670" i="1"/>
  <c r="F1669" i="1" a="1"/>
  <c r="F1669" i="1"/>
  <c r="G1668" i="1" a="1"/>
  <c r="G1668" i="1"/>
  <c r="H1671" i="1" a="1"/>
  <c r="H1671" i="1"/>
  <c r="J1670" i="1" a="1"/>
  <c r="J1670" i="1"/>
  <c r="H1667" i="1" a="1"/>
  <c r="H1667" i="1"/>
  <c r="I1670" i="1" a="1"/>
  <c r="I1670" i="1"/>
  <c r="K1666" i="1" a="1"/>
  <c r="K1666" i="1"/>
  <c r="J1671" i="1" a="1"/>
  <c r="J1671" i="1"/>
  <c r="G1671" i="1" a="1"/>
  <c r="G1671" i="1"/>
  <c r="G1670" i="1" a="1"/>
  <c r="G1670" i="1"/>
  <c r="K1669" i="1" a="1"/>
  <c r="K1669" i="1"/>
  <c r="I1669" i="1" a="1"/>
  <c r="I1669" i="1"/>
  <c r="J1668" i="1" a="1"/>
  <c r="J1668" i="1"/>
  <c r="K1667" i="1" a="1"/>
  <c r="K1667" i="1"/>
  <c r="K1668" i="1" a="1"/>
  <c r="K1668" i="1"/>
  <c r="J1667" i="1" a="1"/>
  <c r="J1667" i="1"/>
  <c r="G1667" i="1" a="1"/>
  <c r="G1667" i="1"/>
  <c r="H1669" i="1" a="1"/>
  <c r="H1669" i="1"/>
  <c r="I1668" i="1" a="1"/>
  <c r="I1668" i="1"/>
  <c r="I1664" i="1" a="1"/>
  <c r="I1664" i="1"/>
  <c r="H1668" i="1" a="1"/>
  <c r="H1668" i="1"/>
  <c r="K1665" i="1" a="1"/>
  <c r="K1665" i="1"/>
  <c r="J1665" i="1" a="1"/>
  <c r="J1665" i="1"/>
  <c r="H1665" i="1" a="1"/>
  <c r="H1665" i="1"/>
  <c r="G1665" i="1" a="1"/>
  <c r="G1665" i="1"/>
  <c r="F1665" i="1" a="1"/>
  <c r="F1665" i="1"/>
  <c r="H1664" i="1" a="1"/>
  <c r="H1664" i="1"/>
  <c r="F1671" i="1" a="1"/>
  <c r="F1671" i="1"/>
  <c r="K1670" i="1" a="1"/>
  <c r="K1670" i="1"/>
  <c r="H1670" i="1" a="1"/>
  <c r="H1670" i="1"/>
  <c r="J1666" i="1" a="1"/>
  <c r="J1666" i="1"/>
  <c r="J1664" i="1" a="1"/>
  <c r="J1664" i="1"/>
  <c r="G1669" i="1" a="1"/>
  <c r="G1669" i="1"/>
  <c r="F1666" i="1" a="1"/>
  <c r="F1666" i="1"/>
  <c r="F1664" i="1" a="1"/>
  <c r="F1664" i="1"/>
  <c r="G1666" i="1" a="1"/>
  <c r="G1666" i="1"/>
  <c r="G1664" i="1" a="1"/>
  <c r="G1664" i="1"/>
  <c r="K1663" i="1" a="1"/>
  <c r="K1663" i="1"/>
  <c r="I1666" i="1" a="1"/>
  <c r="I1666" i="1"/>
  <c r="J1669" i="1" a="1"/>
  <c r="J1669" i="1"/>
  <c r="F1668" i="1" a="1"/>
  <c r="F1668" i="1"/>
  <c r="K1664" i="1" a="1"/>
  <c r="K1664" i="1"/>
  <c r="K1671" i="1" a="1"/>
  <c r="K1671" i="1"/>
  <c r="I1646" i="1" a="1"/>
  <c r="I1646" i="1"/>
  <c r="H1658" i="1" a="1"/>
  <c r="H1658" i="1"/>
  <c r="J1660" i="1" a="1"/>
  <c r="J1660" i="1"/>
  <c r="K1658" i="1" a="1"/>
  <c r="K1658" i="1"/>
  <c r="K1660" i="1" a="1"/>
  <c r="K1660" i="1"/>
  <c r="G1660" i="1" a="1"/>
  <c r="G1660" i="1"/>
  <c r="K1646" i="1" a="1"/>
  <c r="K1646" i="1"/>
  <c r="J1646" i="1" a="1"/>
  <c r="J1646" i="1"/>
  <c r="J1658" i="1" a="1"/>
  <c r="J1658" i="1"/>
  <c r="I1652" i="1" a="1"/>
  <c r="I1652" i="1"/>
  <c r="G1658" i="1" a="1"/>
  <c r="G1658" i="1"/>
  <c r="H1646" i="1" a="1"/>
  <c r="H1646" i="1"/>
  <c r="I1660" i="1" a="1"/>
  <c r="I1660" i="1"/>
  <c r="F1659" i="1" a="1"/>
  <c r="F1659" i="1"/>
  <c r="I1662" i="1" a="1"/>
  <c r="I1662" i="1"/>
  <c r="H1652" i="1" a="1"/>
  <c r="H1652" i="1"/>
  <c r="J1663" i="1" a="1"/>
  <c r="J1663" i="1"/>
  <c r="F1662" i="1" a="1"/>
  <c r="F1662" i="1"/>
  <c r="J1645" i="1" a="1"/>
  <c r="J1645" i="1"/>
  <c r="K1659" i="1" a="1"/>
  <c r="K1659" i="1"/>
  <c r="G1659" i="1" a="1"/>
  <c r="G1659" i="1"/>
  <c r="I1663" i="1" a="1"/>
  <c r="I1663" i="1"/>
  <c r="H1660" i="1" a="1"/>
  <c r="H1660" i="1"/>
  <c r="J1659" i="1" a="1"/>
  <c r="J1659" i="1"/>
  <c r="I1658" i="1" a="1"/>
  <c r="I1658" i="1"/>
  <c r="J1652" i="1" a="1"/>
  <c r="J1652" i="1"/>
  <c r="F1658" i="1" a="1"/>
  <c r="F1658" i="1"/>
  <c r="K1652" i="1" a="1"/>
  <c r="K1652" i="1"/>
  <c r="K1662" i="1" a="1"/>
  <c r="K1662" i="1"/>
  <c r="H1663" i="1" a="1"/>
  <c r="H1663" i="1"/>
  <c r="G1663" i="1" a="1"/>
  <c r="G1663" i="1"/>
  <c r="H1659" i="1" a="1"/>
  <c r="H1659" i="1"/>
  <c r="F1663" i="1" a="1"/>
  <c r="F1663" i="1"/>
  <c r="G1662" i="1" a="1"/>
  <c r="G1662" i="1"/>
  <c r="K1645" i="1" a="1"/>
  <c r="K1645" i="1"/>
  <c r="I1659" i="1" a="1"/>
  <c r="I1659" i="1"/>
  <c r="F1660" i="1" a="1"/>
  <c r="F1660" i="1"/>
  <c r="G1646" i="1" a="1"/>
  <c r="G1646" i="1"/>
  <c r="G1652" i="1" a="1"/>
  <c r="G1652" i="1"/>
  <c r="F1646" i="1" a="1"/>
  <c r="F1646" i="1"/>
  <c r="J1662" i="1" a="1"/>
  <c r="J1662" i="1"/>
  <c r="H1662" i="1" a="1"/>
  <c r="H1662" i="1"/>
  <c r="F1652" i="1" a="1"/>
  <c r="F1652" i="1"/>
  <c r="G1627" i="1" a="1"/>
  <c r="G1627" i="1"/>
  <c r="F1625" i="1" a="1"/>
  <c r="F1625" i="1"/>
  <c r="I1626" i="1" a="1"/>
  <c r="I1626" i="1"/>
  <c r="K1624" i="1" a="1"/>
  <c r="K1624" i="1"/>
  <c r="K1640" i="1" a="1"/>
  <c r="K1640" i="1"/>
  <c r="K1625" i="1" a="1"/>
  <c r="K1625" i="1"/>
  <c r="F1626" i="1" a="1"/>
  <c r="F1626" i="1"/>
  <c r="I1625" i="1" a="1"/>
  <c r="I1625" i="1"/>
  <c r="I1645" i="1" a="1"/>
  <c r="I1645" i="1"/>
  <c r="H1645" i="1" a="1"/>
  <c r="H1645" i="1"/>
  <c r="G1645" i="1" a="1"/>
  <c r="G1645" i="1"/>
  <c r="K1642" i="1" a="1"/>
  <c r="K1642" i="1"/>
  <c r="J1640" i="1" a="1"/>
  <c r="J1640" i="1"/>
  <c r="F1645" i="1" a="1"/>
  <c r="F1645" i="1"/>
  <c r="H1642" i="1" a="1"/>
  <c r="H1642" i="1"/>
  <c r="H1625" i="1" a="1"/>
  <c r="H1625" i="1"/>
  <c r="K1644" i="1" a="1"/>
  <c r="K1644" i="1"/>
  <c r="J1644" i="1" a="1"/>
  <c r="J1644" i="1"/>
  <c r="I1644" i="1" a="1"/>
  <c r="I1644" i="1"/>
  <c r="G1644" i="1" a="1"/>
  <c r="G1644" i="1"/>
  <c r="H1627" i="1" a="1"/>
  <c r="H1627" i="1"/>
  <c r="G1626" i="1" a="1"/>
  <c r="G1626" i="1"/>
  <c r="J1625" i="1" a="1"/>
  <c r="J1625" i="1"/>
  <c r="F1627" i="1" a="1"/>
  <c r="F1627" i="1"/>
  <c r="H1644" i="1" a="1"/>
  <c r="H1644" i="1"/>
  <c r="F1644" i="1" a="1"/>
  <c r="F1644" i="1"/>
  <c r="K1641" i="1" a="1"/>
  <c r="K1641" i="1"/>
  <c r="H1626" i="1" a="1"/>
  <c r="H1626" i="1"/>
  <c r="G1640" i="1" a="1"/>
  <c r="G1640" i="1"/>
  <c r="J1642" i="1" a="1"/>
  <c r="J1642" i="1"/>
  <c r="I1640" i="1" a="1"/>
  <c r="I1640" i="1"/>
  <c r="I1641" i="1" a="1"/>
  <c r="I1641" i="1"/>
  <c r="J1626" i="1" a="1"/>
  <c r="J1626" i="1"/>
  <c r="G1642" i="1" a="1"/>
  <c r="G1642" i="1"/>
  <c r="H1641" i="1" a="1"/>
  <c r="H1641" i="1"/>
  <c r="F1640" i="1" a="1"/>
  <c r="F1640" i="1"/>
  <c r="I1627" i="1" a="1"/>
  <c r="I1627" i="1"/>
  <c r="G1625" i="1" a="1"/>
  <c r="G1625" i="1"/>
  <c r="K1627" i="1" a="1"/>
  <c r="K1627" i="1"/>
  <c r="I1642" i="1" a="1"/>
  <c r="I1642" i="1"/>
  <c r="F1642" i="1" a="1"/>
  <c r="F1642" i="1"/>
  <c r="G1641" i="1" a="1"/>
  <c r="G1641" i="1"/>
  <c r="J1641" i="1" a="1"/>
  <c r="J1641" i="1" s="1"/>
  <c r="F1641" i="1" a="1"/>
  <c r="F1641" i="1"/>
  <c r="J1627" i="1" a="1"/>
  <c r="J1627" i="1"/>
  <c r="H1640" i="1" a="1"/>
  <c r="H1640" i="1"/>
  <c r="K1626" i="1" a="1"/>
  <c r="K1626" i="1"/>
  <c r="G1623" i="1" a="1"/>
  <c r="G1623" i="1"/>
  <c r="G1622" i="1" a="1"/>
  <c r="G1622" i="1"/>
  <c r="K1611" i="1" a="1"/>
  <c r="K1611" i="1"/>
  <c r="H1611" i="1" a="1"/>
  <c r="H1611" i="1"/>
  <c r="I1619" i="1" a="1"/>
  <c r="I1619" i="1"/>
  <c r="K1610" i="1" a="1"/>
  <c r="K1610" i="1"/>
  <c r="J1624" i="1" a="1"/>
  <c r="J1624" i="1"/>
  <c r="G1611" i="1" a="1"/>
  <c r="G1611" i="1"/>
  <c r="F1623" i="1" a="1"/>
  <c r="F1623" i="1"/>
  <c r="H1619" i="1" a="1"/>
  <c r="H1619" i="1"/>
  <c r="J1611" i="1" a="1"/>
  <c r="J1611" i="1"/>
  <c r="H1617" i="1" a="1"/>
  <c r="H1617" i="1"/>
  <c r="K1619" i="1" a="1"/>
  <c r="K1619" i="1"/>
  <c r="G1621" i="1" a="1"/>
  <c r="G1621" i="1"/>
  <c r="H1620" i="1" a="1"/>
  <c r="H1620" i="1"/>
  <c r="H1622" i="1" a="1"/>
  <c r="H1622" i="1"/>
  <c r="H1621" i="1" a="1"/>
  <c r="H1621" i="1"/>
  <c r="G1617" i="1" a="1"/>
  <c r="G1617" i="1"/>
  <c r="F1619" i="1" a="1"/>
  <c r="F1619" i="1"/>
  <c r="F1617" i="1" a="1"/>
  <c r="F1617" i="1"/>
  <c r="I1624" i="1" a="1"/>
  <c r="I1624" i="1"/>
  <c r="H1624" i="1" a="1"/>
  <c r="H1624" i="1"/>
  <c r="F1624" i="1" a="1"/>
  <c r="F1624" i="1"/>
  <c r="K1623" i="1" a="1"/>
  <c r="K1623" i="1"/>
  <c r="J1620" i="1" a="1"/>
  <c r="J1620" i="1"/>
  <c r="H1623" i="1" a="1"/>
  <c r="H1623" i="1"/>
  <c r="K1622" i="1" a="1"/>
  <c r="K1622" i="1"/>
  <c r="I1622" i="1" a="1"/>
  <c r="I1622" i="1"/>
  <c r="G1619" i="1" a="1"/>
  <c r="G1619" i="1"/>
  <c r="F1622" i="1" a="1"/>
  <c r="F1622" i="1"/>
  <c r="K1621" i="1" a="1"/>
  <c r="K1621" i="1"/>
  <c r="F1620" i="1" a="1"/>
  <c r="F1620" i="1"/>
  <c r="J1621" i="1" a="1"/>
  <c r="J1621" i="1"/>
  <c r="J1619" i="1" a="1"/>
  <c r="J1619" i="1"/>
  <c r="K1620" i="1" a="1"/>
  <c r="K1620" i="1"/>
  <c r="I1611" i="1" a="1"/>
  <c r="I1611" i="1"/>
  <c r="J1610" i="1" a="1"/>
  <c r="J1610" i="1"/>
  <c r="I1617" i="1" a="1"/>
  <c r="I1617" i="1"/>
  <c r="I1621" i="1" a="1"/>
  <c r="I1621" i="1"/>
  <c r="I1610" i="1" a="1"/>
  <c r="I1610" i="1"/>
  <c r="K1617" i="1" a="1"/>
  <c r="K1617" i="1"/>
  <c r="J1622" i="1" a="1"/>
  <c r="J1622" i="1"/>
  <c r="F1621" i="1" a="1"/>
  <c r="F1621" i="1"/>
  <c r="J1617" i="1" a="1"/>
  <c r="J1617" i="1"/>
  <c r="G1624" i="1" a="1"/>
  <c r="G1624" i="1"/>
  <c r="J1623" i="1" a="1"/>
  <c r="J1623" i="1"/>
  <c r="G1620" i="1" a="1"/>
  <c r="G1620" i="1"/>
  <c r="I1620" i="1" a="1"/>
  <c r="I1620" i="1"/>
  <c r="I1623" i="1" a="1"/>
  <c r="I1623" i="1"/>
  <c r="F1611" i="1" a="1"/>
  <c r="F1611" i="1"/>
  <c r="J1602" i="1" a="1"/>
  <c r="J1602" i="1"/>
  <c r="I1596" i="1" a="1"/>
  <c r="I1596" i="1"/>
  <c r="G1596" i="1" a="1"/>
  <c r="G1596" i="1"/>
  <c r="F1594" i="1" a="1"/>
  <c r="F1594" i="1"/>
  <c r="H1594" i="1" a="1"/>
  <c r="H1594" i="1"/>
  <c r="F1609" i="1" a="1"/>
  <c r="F1609" i="1"/>
  <c r="K1596" i="1" a="1"/>
  <c r="K1596" i="1"/>
  <c r="H1593" i="1" a="1"/>
  <c r="H1593" i="1"/>
  <c r="G1594" i="1" a="1"/>
  <c r="G1594" i="1"/>
  <c r="H1610" i="1" a="1"/>
  <c r="H1610" i="1"/>
  <c r="J1594" i="1" a="1"/>
  <c r="J1594" i="1"/>
  <c r="G1610" i="1" a="1"/>
  <c r="G1610" i="1"/>
  <c r="K1603" i="1" a="1"/>
  <c r="K1603" i="1"/>
  <c r="I1594" i="1" a="1"/>
  <c r="I1594" i="1"/>
  <c r="F1610" i="1" a="1"/>
  <c r="F1610" i="1"/>
  <c r="J1596" i="1" a="1"/>
  <c r="J1596" i="1"/>
  <c r="K1609" i="1" a="1"/>
  <c r="K1609" i="1"/>
  <c r="H1609" i="1" a="1"/>
  <c r="H1609" i="1"/>
  <c r="I1603" i="1" a="1"/>
  <c r="I1603" i="1"/>
  <c r="G1593" i="1" a="1"/>
  <c r="G1593" i="1"/>
  <c r="G1602" i="1" a="1"/>
  <c r="G1602" i="1"/>
  <c r="H1602" i="1" a="1"/>
  <c r="H1602" i="1"/>
  <c r="G1603" i="1" a="1"/>
  <c r="G1603" i="1"/>
  <c r="I1593" i="1" a="1"/>
  <c r="I1593" i="1"/>
  <c r="J1603" i="1" a="1"/>
  <c r="J1603" i="1"/>
  <c r="F1602" i="1" a="1"/>
  <c r="F1602" i="1"/>
  <c r="K1594" i="1" a="1"/>
  <c r="K1594" i="1"/>
  <c r="K1593" i="1" a="1"/>
  <c r="K1593" i="1"/>
  <c r="F1593" i="1" a="1"/>
  <c r="F1593" i="1"/>
  <c r="J1609" i="1" a="1"/>
  <c r="J1609" i="1"/>
  <c r="I1609" i="1" a="1"/>
  <c r="I1609" i="1"/>
  <c r="G1609" i="1" a="1"/>
  <c r="G1609" i="1"/>
  <c r="I1602" i="1" a="1"/>
  <c r="I1602" i="1"/>
  <c r="H1596" i="1" a="1"/>
  <c r="H1596" i="1"/>
  <c r="F1596" i="1" a="1"/>
  <c r="F1596" i="1"/>
  <c r="K1602" i="1" a="1"/>
  <c r="K1602" i="1"/>
  <c r="J1593" i="1" a="1"/>
  <c r="J1593" i="1"/>
  <c r="H1603" i="1" a="1"/>
  <c r="H1603" i="1"/>
  <c r="F1603" i="1" a="1"/>
  <c r="F1603" i="1"/>
  <c r="F1578" i="1" a="1"/>
  <c r="F1578" i="1"/>
  <c r="J1575" i="1" a="1"/>
  <c r="J1575" i="1"/>
  <c r="I1578" i="1" a="1"/>
  <c r="I1578" i="1"/>
  <c r="G1577" i="1" a="1"/>
  <c r="G1577" i="1"/>
  <c r="H1579" i="1" a="1"/>
  <c r="H1579" i="1"/>
  <c r="H1577" i="1" a="1"/>
  <c r="H1577" i="1"/>
  <c r="F1580" i="1" a="1"/>
  <c r="F1580" i="1"/>
  <c r="K1580" i="1" a="1"/>
  <c r="K1580" i="1"/>
  <c r="K1574" i="1" a="1"/>
  <c r="K1574" i="1"/>
  <c r="H1575" i="1" a="1"/>
  <c r="H1575" i="1"/>
  <c r="K1577" i="1" a="1"/>
  <c r="K1577" i="1"/>
  <c r="I1576" i="1" a="1"/>
  <c r="I1576" i="1"/>
  <c r="G1575" i="1" a="1"/>
  <c r="G1575" i="1"/>
  <c r="J1578" i="1" a="1"/>
  <c r="J1578" i="1"/>
  <c r="J1579" i="1" a="1"/>
  <c r="J1579" i="1"/>
  <c r="I1575" i="1" a="1"/>
  <c r="I1575" i="1"/>
  <c r="F1576" i="1" a="1"/>
  <c r="F1576" i="1"/>
  <c r="K1579" i="1" a="1"/>
  <c r="K1579" i="1"/>
  <c r="G1576" i="1" a="1"/>
  <c r="G1576" i="1"/>
  <c r="K1576" i="1" a="1"/>
  <c r="K1576" i="1"/>
  <c r="J1577" i="1" a="1"/>
  <c r="J1577" i="1"/>
  <c r="H1576" i="1" a="1"/>
  <c r="H1576" i="1"/>
  <c r="J1580" i="1" a="1"/>
  <c r="J1580" i="1"/>
  <c r="H1580" i="1" a="1"/>
  <c r="H1580" i="1"/>
  <c r="I1579" i="1" a="1"/>
  <c r="I1579" i="1"/>
  <c r="F1575" i="1" a="1"/>
  <c r="F1575" i="1"/>
  <c r="J1576" i="1" a="1"/>
  <c r="J1576" i="1"/>
  <c r="I1580" i="1" a="1"/>
  <c r="I1580" i="1"/>
  <c r="K1578" i="1" a="1"/>
  <c r="K1578" i="1"/>
  <c r="G1578" i="1" a="1"/>
  <c r="G1578" i="1"/>
  <c r="G1580" i="1" a="1"/>
  <c r="G1580" i="1"/>
  <c r="G1579" i="1" a="1"/>
  <c r="G1579" i="1"/>
  <c r="F1579" i="1" a="1"/>
  <c r="F1579" i="1"/>
  <c r="H1578" i="1" a="1"/>
  <c r="H1578" i="1"/>
  <c r="F1577" i="1" a="1"/>
  <c r="F1577" i="1"/>
  <c r="K1575" i="1" a="1"/>
  <c r="K1575" i="1"/>
  <c r="J1574" i="1" a="1"/>
  <c r="J1574" i="1"/>
  <c r="I1577" i="1" a="1"/>
  <c r="I1577" i="1"/>
  <c r="F1564" i="1" a="1"/>
  <c r="F1564" i="1"/>
  <c r="G1564" i="1" a="1"/>
  <c r="G1564" i="1"/>
  <c r="H1562" i="1" a="1"/>
  <c r="H1562" i="1"/>
  <c r="G1556" i="1" a="1"/>
  <c r="G1556" i="1"/>
  <c r="I1556" i="1" a="1"/>
  <c r="I1556" i="1"/>
  <c r="F1573" i="1" a="1"/>
  <c r="F1573" i="1"/>
  <c r="F1572" i="1" a="1"/>
  <c r="F1572" i="1"/>
  <c r="G1562" i="1" a="1"/>
  <c r="G1562" i="1"/>
  <c r="J1562" i="1" a="1"/>
  <c r="J1562" i="1"/>
  <c r="K1570" i="1" a="1"/>
  <c r="K1570" i="1"/>
  <c r="K1563" i="1" a="1"/>
  <c r="K1563" i="1"/>
  <c r="F1570" i="1" a="1"/>
  <c r="F1570" i="1"/>
  <c r="I1562" i="1" a="1"/>
  <c r="I1562" i="1"/>
  <c r="I1570" i="1" a="1"/>
  <c r="I1570" i="1"/>
  <c r="K1564" i="1" a="1"/>
  <c r="K1564" i="1"/>
  <c r="K1573" i="1" a="1"/>
  <c r="K1573" i="1"/>
  <c r="H1573" i="1" a="1"/>
  <c r="H1573" i="1"/>
  <c r="J1563" i="1" a="1"/>
  <c r="J1563" i="1"/>
  <c r="G1563" i="1" a="1"/>
  <c r="G1563" i="1"/>
  <c r="F1563" i="1" a="1"/>
  <c r="F1563" i="1"/>
  <c r="F1574" i="1" a="1"/>
  <c r="F1574" i="1"/>
  <c r="I1563" i="1" a="1"/>
  <c r="I1563" i="1"/>
  <c r="I1574" i="1" a="1"/>
  <c r="I1574" i="1"/>
  <c r="H1574" i="1" a="1"/>
  <c r="H1574" i="1"/>
  <c r="G1574" i="1" a="1"/>
  <c r="G1574" i="1"/>
  <c r="J1573" i="1" a="1"/>
  <c r="J1573" i="1"/>
  <c r="H1564" i="1" a="1"/>
  <c r="H1564" i="1"/>
  <c r="H1563" i="1" a="1"/>
  <c r="H1563" i="1"/>
  <c r="F1562" i="1" a="1"/>
  <c r="F1562" i="1"/>
  <c r="H1556" i="1" a="1"/>
  <c r="H1556" i="1"/>
  <c r="J1556" i="1" a="1"/>
  <c r="J1556" i="1"/>
  <c r="K1556" i="1" a="1"/>
  <c r="K1556" i="1"/>
  <c r="I1573" i="1" a="1"/>
  <c r="I1573" i="1"/>
  <c r="G1573" i="1" a="1"/>
  <c r="G1573" i="1"/>
  <c r="K1572" i="1" a="1"/>
  <c r="K1572" i="1"/>
  <c r="J1572" i="1" a="1"/>
  <c r="J1572" i="1"/>
  <c r="J1570" i="1" a="1"/>
  <c r="J1570" i="1"/>
  <c r="H1572" i="1" a="1"/>
  <c r="H1572" i="1"/>
  <c r="I1572" i="1" a="1"/>
  <c r="I1572" i="1"/>
  <c r="G1572" i="1" a="1"/>
  <c r="G1572" i="1"/>
  <c r="K1562" i="1" a="1"/>
  <c r="K1562" i="1"/>
  <c r="J1564" i="1" a="1"/>
  <c r="J1564" i="1"/>
  <c r="I1564" i="1" a="1"/>
  <c r="I1564" i="1"/>
  <c r="G1570" i="1" a="1"/>
  <c r="G1570" i="1"/>
  <c r="H1570" i="1" a="1"/>
  <c r="H1570" i="1"/>
  <c r="I1549" i="1" a="1"/>
  <c r="I1549" i="1"/>
  <c r="J1549" i="1" a="1"/>
  <c r="J1549" i="1"/>
  <c r="G1549" i="1" a="1"/>
  <c r="G1549" i="1"/>
  <c r="K1547" i="1" a="1"/>
  <c r="K1547" i="1"/>
  <c r="G1546" i="1" a="1"/>
  <c r="G1546" i="1"/>
  <c r="I1529" i="1" a="1"/>
  <c r="I1529" i="1"/>
  <c r="J1527" i="1" a="1"/>
  <c r="J1527" i="1"/>
  <c r="H1547" i="1" a="1"/>
  <c r="H1547" i="1"/>
  <c r="G1528" i="1" a="1"/>
  <c r="G1528" i="1"/>
  <c r="J1529" i="1" a="1"/>
  <c r="J1529" i="1"/>
  <c r="J1547" i="1" a="1"/>
  <c r="J1547" i="1"/>
  <c r="H1528" i="1" a="1"/>
  <c r="H1528" i="1"/>
  <c r="I1527" i="1" a="1"/>
  <c r="I1527" i="1"/>
  <c r="F1546" i="1" a="1"/>
  <c r="F1546" i="1"/>
  <c r="F1549" i="1" a="1"/>
  <c r="F1549" i="1"/>
  <c r="I1547" i="1" a="1"/>
  <c r="I1547" i="1"/>
  <c r="J1528" i="1" a="1"/>
  <c r="J1528" i="1"/>
  <c r="H1527" i="1" a="1"/>
  <c r="H1527" i="1"/>
  <c r="J1546" i="1" a="1"/>
  <c r="J1546" i="1"/>
  <c r="H1529" i="1" a="1"/>
  <c r="H1529" i="1"/>
  <c r="K1528" i="1" a="1"/>
  <c r="K1528" i="1"/>
  <c r="K1549" i="1" a="1"/>
  <c r="K1549" i="1"/>
  <c r="G1527" i="1" a="1"/>
  <c r="G1527" i="1"/>
  <c r="F1528" i="1" a="1"/>
  <c r="F1528" i="1"/>
  <c r="K1526" i="1" a="1"/>
  <c r="K1526" i="1"/>
  <c r="I1546" i="1" a="1"/>
  <c r="I1546" i="1"/>
  <c r="G1529" i="1" a="1"/>
  <c r="G1529" i="1"/>
  <c r="I1528" i="1" a="1"/>
  <c r="I1528" i="1"/>
  <c r="F1527" i="1" a="1"/>
  <c r="F1527" i="1"/>
  <c r="H1549" i="1" a="1"/>
  <c r="H1549" i="1"/>
  <c r="F1556" i="1" a="1"/>
  <c r="F1556" i="1"/>
  <c r="K1555" i="1" a="1"/>
  <c r="K1555" i="1"/>
  <c r="H1546" i="1" a="1"/>
  <c r="H1546" i="1"/>
  <c r="J1555" i="1" a="1"/>
  <c r="J1555" i="1"/>
  <c r="K1529" i="1" a="1"/>
  <c r="K1529" i="1"/>
  <c r="I1555" i="1" a="1"/>
  <c r="I1555" i="1"/>
  <c r="H1555" i="1" a="1"/>
  <c r="H1555" i="1"/>
  <c r="F1529" i="1" a="1"/>
  <c r="F1529" i="1"/>
  <c r="G1555" i="1" a="1"/>
  <c r="G1555" i="1"/>
  <c r="K1527" i="1" a="1"/>
  <c r="K1527" i="1"/>
  <c r="K1546" i="1" a="1"/>
  <c r="K1546" i="1"/>
  <c r="F1555" i="1" a="1"/>
  <c r="F1555" i="1"/>
  <c r="G1547" i="1" a="1"/>
  <c r="G1547" i="1"/>
  <c r="F1547" i="1" a="1"/>
  <c r="F1547" i="1"/>
  <c r="K1523" i="1" a="1"/>
  <c r="K1523" i="1"/>
  <c r="I1521" i="1" a="1"/>
  <c r="I1521" i="1"/>
  <c r="I1517" i="1" a="1"/>
  <c r="I1517" i="1"/>
  <c r="G1519" i="1" a="1"/>
  <c r="G1519" i="1"/>
  <c r="F1518" i="1" a="1"/>
  <c r="F1518" i="1"/>
  <c r="J1523" i="1" a="1"/>
  <c r="J1523" i="1"/>
  <c r="F1523" i="1" a="1"/>
  <c r="F1523" i="1"/>
  <c r="K1518" i="1" a="1"/>
  <c r="K1518" i="1"/>
  <c r="I1518" i="1" a="1"/>
  <c r="I1518" i="1"/>
  <c r="G1518" i="1" a="1"/>
  <c r="G1518" i="1"/>
  <c r="J1522" i="1" a="1"/>
  <c r="J1522" i="1"/>
  <c r="H1522" i="1" a="1"/>
  <c r="H1522" i="1"/>
  <c r="K1521" i="1" a="1"/>
  <c r="K1521" i="1"/>
  <c r="J1521" i="1" a="1"/>
  <c r="J1521" i="1"/>
  <c r="H1521" i="1" a="1"/>
  <c r="H1521" i="1"/>
  <c r="F1519" i="1" a="1"/>
  <c r="F1519" i="1"/>
  <c r="K1517" i="1" a="1"/>
  <c r="K1517" i="1"/>
  <c r="H1517" i="1" a="1"/>
  <c r="H1517" i="1"/>
  <c r="J1519" i="1" a="1"/>
  <c r="J1519" i="1"/>
  <c r="H1519" i="1" a="1"/>
  <c r="H1519" i="1"/>
  <c r="K1515" i="1" a="1"/>
  <c r="K1515" i="1"/>
  <c r="K1524" i="1" a="1"/>
  <c r="K1524" i="1"/>
  <c r="K1522" i="1" a="1"/>
  <c r="K1522" i="1"/>
  <c r="I1522" i="1" a="1"/>
  <c r="I1522" i="1"/>
  <c r="G1522" i="1" a="1"/>
  <c r="G1522" i="1"/>
  <c r="G1521" i="1" a="1"/>
  <c r="G1521" i="1"/>
  <c r="G1520" i="1" a="1"/>
  <c r="G1520" i="1" s="1"/>
  <c r="H1518" i="1" a="1"/>
  <c r="H1518" i="1"/>
  <c r="G1526" i="1" a="1"/>
  <c r="G1526" i="1"/>
  <c r="F1521" i="1" a="1"/>
  <c r="F1521" i="1"/>
  <c r="F1517" i="1" a="1"/>
  <c r="F1517" i="1"/>
  <c r="J1518" i="1" a="1"/>
  <c r="J1518" i="1"/>
  <c r="J1520" i="1" a="1"/>
  <c r="J1520" i="1"/>
  <c r="F1520" i="1" a="1"/>
  <c r="F1520" i="1"/>
  <c r="I1520" i="1" a="1"/>
  <c r="I1520" i="1"/>
  <c r="I1523" i="1" a="1"/>
  <c r="I1523" i="1"/>
  <c r="J1517" i="1" a="1"/>
  <c r="J1517" i="1"/>
  <c r="G1517" i="1" a="1"/>
  <c r="G1517" i="1"/>
  <c r="J1526" i="1" a="1"/>
  <c r="J1526" i="1"/>
  <c r="I1526" i="1" a="1"/>
  <c r="I1526" i="1"/>
  <c r="K1519" i="1" a="1"/>
  <c r="K1519" i="1"/>
  <c r="H1526" i="1" a="1"/>
  <c r="H1526" i="1"/>
  <c r="F1526" i="1" a="1"/>
  <c r="F1526" i="1"/>
  <c r="K1525" i="1" a="1"/>
  <c r="K1525" i="1"/>
  <c r="J1525" i="1" a="1"/>
  <c r="J1525" i="1"/>
  <c r="F1524" i="1" a="1"/>
  <c r="F1524" i="1"/>
  <c r="J1515" i="1" a="1"/>
  <c r="J1515" i="1"/>
  <c r="H1523" i="1" a="1"/>
  <c r="H1523" i="1"/>
  <c r="I1519" i="1" a="1"/>
  <c r="I1519" i="1"/>
  <c r="I1525" i="1" a="1"/>
  <c r="I1525" i="1"/>
  <c r="H1524" i="1" a="1"/>
  <c r="H1524" i="1"/>
  <c r="H1520" i="1" a="1"/>
  <c r="H1520" i="1"/>
  <c r="G1523" i="1" a="1"/>
  <c r="G1523" i="1"/>
  <c r="K1520" i="1" a="1"/>
  <c r="K1520" i="1"/>
  <c r="F1522" i="1" a="1"/>
  <c r="F1522" i="1"/>
  <c r="H1525" i="1" a="1"/>
  <c r="H1525" i="1"/>
  <c r="I1524" i="1" a="1"/>
  <c r="I1524" i="1"/>
  <c r="G1524" i="1" a="1"/>
  <c r="G1524" i="1"/>
  <c r="G1525" i="1" a="1"/>
  <c r="G1525" i="1"/>
  <c r="F1525" i="1" a="1"/>
  <c r="F1525" i="1"/>
  <c r="J1524" i="1" a="1"/>
  <c r="J1524" i="1"/>
  <c r="F1513" i="1" a="1"/>
  <c r="F1513" i="1"/>
  <c r="K1512" i="1" a="1"/>
  <c r="K1512" i="1"/>
  <c r="J1511" i="1" a="1"/>
  <c r="J1511" i="1"/>
  <c r="H1504" i="1" a="1"/>
  <c r="H1504" i="1"/>
  <c r="H1503" i="1" a="1"/>
  <c r="H1503" i="1"/>
  <c r="J1504" i="1" a="1"/>
  <c r="J1504" i="1"/>
  <c r="G1512" i="1" a="1"/>
  <c r="G1512" i="1"/>
  <c r="G1504" i="1" a="1"/>
  <c r="G1504" i="1"/>
  <c r="F1503" i="1" a="1"/>
  <c r="F1503" i="1"/>
  <c r="I1511" i="1" a="1"/>
  <c r="I1511" i="1"/>
  <c r="J1503" i="1" a="1"/>
  <c r="J1503" i="1"/>
  <c r="I1512" i="1" a="1"/>
  <c r="I1512" i="1"/>
  <c r="I1504" i="1" a="1"/>
  <c r="I1504" i="1"/>
  <c r="H1512" i="1" a="1"/>
  <c r="H1512" i="1"/>
  <c r="K1511" i="1" a="1"/>
  <c r="K1511" i="1"/>
  <c r="G1505" i="1" a="1"/>
  <c r="G1505" i="1"/>
  <c r="I1503" i="1" a="1"/>
  <c r="I1503" i="1"/>
  <c r="H1511" i="1" a="1"/>
  <c r="H1511" i="1"/>
  <c r="I1505" i="1" a="1"/>
  <c r="I1505" i="1"/>
  <c r="K1504" i="1" a="1"/>
  <c r="K1504" i="1"/>
  <c r="K1505" i="1" a="1"/>
  <c r="K1505" i="1"/>
  <c r="H1505" i="1" a="1"/>
  <c r="H1505" i="1"/>
  <c r="J1514" i="1" a="1"/>
  <c r="J1514" i="1"/>
  <c r="G1511" i="1" a="1"/>
  <c r="G1511" i="1"/>
  <c r="G1514" i="1" a="1"/>
  <c r="G1514" i="1"/>
  <c r="K1513" i="1" a="1"/>
  <c r="K1513" i="1"/>
  <c r="F1512" i="1" a="1"/>
  <c r="F1512" i="1"/>
  <c r="F1511" i="1" a="1"/>
  <c r="F1511" i="1"/>
  <c r="J1505" i="1" a="1"/>
  <c r="J1505" i="1"/>
  <c r="F1505" i="1" a="1"/>
  <c r="F1505" i="1"/>
  <c r="F1504" i="1" a="1"/>
  <c r="F1504" i="1"/>
  <c r="K1503" i="1" a="1"/>
  <c r="K1503" i="1"/>
  <c r="I1515" i="1" a="1"/>
  <c r="I1515" i="1"/>
  <c r="H1515" i="1" a="1"/>
  <c r="H1515" i="1"/>
  <c r="J1513" i="1" a="1"/>
  <c r="J1513" i="1"/>
  <c r="G1515" i="1" a="1"/>
  <c r="G1515" i="1"/>
  <c r="F1515" i="1" a="1"/>
  <c r="F1515" i="1"/>
  <c r="K1514" i="1" a="1"/>
  <c r="K1514" i="1"/>
  <c r="I1514" i="1" a="1"/>
  <c r="I1514" i="1"/>
  <c r="I1513" i="1" a="1"/>
  <c r="I1513" i="1"/>
  <c r="H1514" i="1" a="1"/>
  <c r="H1514" i="1"/>
  <c r="F1514" i="1" a="1"/>
  <c r="F1514" i="1"/>
  <c r="G1503" i="1" a="1"/>
  <c r="G1503" i="1"/>
  <c r="H1513" i="1" a="1"/>
  <c r="H1513" i="1"/>
  <c r="G1513" i="1" a="1"/>
  <c r="G1513" i="1"/>
  <c r="J1512" i="1" a="1"/>
  <c r="J1512" i="1"/>
  <c r="H1498" i="1" a="1"/>
  <c r="H1498" i="1"/>
  <c r="J1498" i="1" a="1"/>
  <c r="J1498" i="1"/>
  <c r="G1497" i="1" a="1"/>
  <c r="G1497" i="1"/>
  <c r="K1492" i="1" a="1"/>
  <c r="K1492" i="1"/>
  <c r="I1492" i="1" a="1"/>
  <c r="I1492" i="1"/>
  <c r="K1500" i="1" a="1"/>
  <c r="K1500" i="1"/>
  <c r="F1500" i="1" a="1"/>
  <c r="F1500" i="1"/>
  <c r="J1490" i="1" a="1"/>
  <c r="J1490" i="1"/>
  <c r="K1499" i="1" a="1"/>
  <c r="K1499" i="1"/>
  <c r="G1499" i="1" a="1"/>
  <c r="G1499" i="1"/>
  <c r="G1498" i="1" a="1"/>
  <c r="G1498" i="1"/>
  <c r="F1498" i="1" a="1"/>
  <c r="F1498" i="1"/>
  <c r="J1492" i="1" a="1"/>
  <c r="J1492" i="1"/>
  <c r="J1497" i="1" a="1"/>
  <c r="J1497" i="1"/>
  <c r="F1497" i="1" a="1"/>
  <c r="F1497" i="1"/>
  <c r="I1490" i="1" a="1"/>
  <c r="I1490" i="1"/>
  <c r="H1499" i="1" a="1"/>
  <c r="H1499" i="1"/>
  <c r="K1498" i="1" a="1"/>
  <c r="K1498" i="1"/>
  <c r="G1490" i="1" a="1"/>
  <c r="G1490" i="1"/>
  <c r="K1502" i="1" a="1"/>
  <c r="K1502" i="1"/>
  <c r="H1502" i="1" a="1"/>
  <c r="H1502" i="1"/>
  <c r="J1499" i="1" a="1"/>
  <c r="J1499" i="1"/>
  <c r="J1502" i="1" a="1"/>
  <c r="J1502" i="1"/>
  <c r="I1502" i="1" a="1"/>
  <c r="I1502" i="1"/>
  <c r="G1502" i="1" a="1"/>
  <c r="G1502" i="1"/>
  <c r="I1497" i="1" a="1"/>
  <c r="I1497" i="1"/>
  <c r="I1499" i="1" a="1"/>
  <c r="I1499" i="1"/>
  <c r="F1490" i="1" a="1"/>
  <c r="F1490" i="1"/>
  <c r="F1499" i="1" a="1"/>
  <c r="F1499" i="1"/>
  <c r="J1500" i="1" a="1"/>
  <c r="J1500" i="1"/>
  <c r="K1497" i="1" a="1"/>
  <c r="K1497" i="1"/>
  <c r="K1490" i="1" a="1"/>
  <c r="K1490" i="1"/>
  <c r="F1502" i="1" a="1"/>
  <c r="F1502" i="1"/>
  <c r="I1500" i="1" a="1"/>
  <c r="I1500" i="1"/>
  <c r="I1498" i="1" a="1"/>
  <c r="I1498" i="1"/>
  <c r="H1490" i="1" a="1"/>
  <c r="H1490" i="1"/>
  <c r="F1492" i="1" a="1"/>
  <c r="F1492" i="1"/>
  <c r="H1500" i="1" a="1"/>
  <c r="H1500" i="1"/>
  <c r="H1492" i="1" a="1"/>
  <c r="H1492" i="1"/>
  <c r="G1492" i="1" a="1"/>
  <c r="G1492" i="1"/>
  <c r="G1500" i="1" a="1"/>
  <c r="G1500" i="1"/>
  <c r="H1497" i="1" a="1"/>
  <c r="H1497" i="1"/>
  <c r="F1455" i="1" a="1"/>
  <c r="F1455" i="1"/>
  <c r="H1456" i="1" a="1"/>
  <c r="H1456" i="1"/>
  <c r="J1454" i="1" a="1"/>
  <c r="J1454" i="1"/>
  <c r="H1455" i="1" a="1"/>
  <c r="H1455" i="1"/>
  <c r="G1455" i="1" a="1"/>
  <c r="G1455" i="1"/>
  <c r="F1454" i="1" a="1"/>
  <c r="F1454" i="1"/>
  <c r="K1485" i="1" a="1"/>
  <c r="K1485" i="1"/>
  <c r="G1456" i="1" a="1"/>
  <c r="G1456" i="1"/>
  <c r="J1485" i="1" a="1"/>
  <c r="J1485" i="1"/>
  <c r="I1485" i="1" a="1"/>
  <c r="I1485" i="1"/>
  <c r="H1485" i="1" a="1"/>
  <c r="H1485" i="1"/>
  <c r="J1483" i="1" a="1"/>
  <c r="J1483" i="1"/>
  <c r="K1454" i="1" a="1"/>
  <c r="K1454" i="1"/>
  <c r="G1485" i="1" a="1"/>
  <c r="G1485" i="1"/>
  <c r="F1485" i="1" a="1"/>
  <c r="F1485" i="1"/>
  <c r="K1483" i="1" a="1"/>
  <c r="K1483" i="1"/>
  <c r="I1483" i="1" a="1"/>
  <c r="I1483" i="1"/>
  <c r="H1483" i="1" a="1"/>
  <c r="H1483" i="1"/>
  <c r="G1483" i="1" a="1"/>
  <c r="G1483" i="1"/>
  <c r="J1455" i="1" a="1"/>
  <c r="J1455" i="1"/>
  <c r="F1483" i="1" a="1"/>
  <c r="F1483" i="1"/>
  <c r="K1456" i="1" a="1"/>
  <c r="K1456" i="1"/>
  <c r="F1456" i="1" a="1"/>
  <c r="F1456" i="1"/>
  <c r="J1456" i="1" a="1"/>
  <c r="J1456" i="1"/>
  <c r="H1454" i="1" a="1"/>
  <c r="H1454" i="1"/>
  <c r="I1454" i="1" a="1"/>
  <c r="I1454" i="1"/>
  <c r="I1456" i="1" a="1"/>
  <c r="I1456" i="1"/>
  <c r="I1455" i="1" a="1"/>
  <c r="I1455" i="1"/>
  <c r="K1455" i="1" a="1"/>
  <c r="K1455" i="1"/>
  <c r="K1444" i="1" a="1"/>
  <c r="K1444" i="1"/>
  <c r="F1448" i="1" a="1"/>
  <c r="F1448" i="1"/>
  <c r="K1443" i="1" a="1"/>
  <c r="K1443" i="1"/>
  <c r="F1449" i="1" a="1"/>
  <c r="F1449" i="1"/>
  <c r="K1452" i="1" a="1"/>
  <c r="K1452" i="1"/>
  <c r="K1451" i="1" a="1"/>
  <c r="K1451" i="1"/>
  <c r="J1452" i="1" a="1"/>
  <c r="J1452" i="1"/>
  <c r="F1445" i="1" a="1"/>
  <c r="F1445" i="1"/>
  <c r="J1451" i="1" a="1"/>
  <c r="J1451" i="1"/>
  <c r="J1445" i="1" a="1"/>
  <c r="J1445" i="1"/>
  <c r="G1450" i="1" a="1"/>
  <c r="G1450" i="1"/>
  <c r="I1449" i="1" a="1"/>
  <c r="I1449" i="1"/>
  <c r="G1449" i="1" a="1"/>
  <c r="G1449" i="1"/>
  <c r="I1447" i="1" a="1"/>
  <c r="I1447" i="1"/>
  <c r="G1447" i="1" a="1"/>
  <c r="G1447" i="1"/>
  <c r="K1445" i="1" a="1"/>
  <c r="K1445" i="1"/>
  <c r="H1445" i="1" a="1"/>
  <c r="H1445" i="1"/>
  <c r="J1444" i="1" a="1"/>
  <c r="J1444" i="1"/>
  <c r="H1444" i="1" a="1"/>
  <c r="H1444" i="1"/>
  <c r="F1444" i="1" a="1"/>
  <c r="F1444" i="1"/>
  <c r="J1443" i="1" a="1"/>
  <c r="J1443" i="1"/>
  <c r="I1453" i="1" a="1"/>
  <c r="I1453" i="1"/>
  <c r="H1452" i="1" a="1"/>
  <c r="H1452" i="1"/>
  <c r="G1451" i="1" a="1"/>
  <c r="G1451" i="1"/>
  <c r="H1448" i="1" a="1"/>
  <c r="H1448" i="1"/>
  <c r="F1451" i="1" a="1"/>
  <c r="F1451" i="1"/>
  <c r="H1449" i="1" a="1"/>
  <c r="H1449" i="1"/>
  <c r="H1447" i="1" a="1"/>
  <c r="H1447" i="1"/>
  <c r="I1445" i="1" a="1"/>
  <c r="I1445" i="1"/>
  <c r="H1446" i="1" a="1"/>
  <c r="H1446" i="1"/>
  <c r="I1444" i="1" a="1"/>
  <c r="I1444" i="1"/>
  <c r="J1450" i="1" a="1"/>
  <c r="J1450" i="1"/>
  <c r="I1443" i="1" a="1"/>
  <c r="I1443" i="1"/>
  <c r="K1449" i="1" a="1"/>
  <c r="K1449" i="1"/>
  <c r="G1445" i="1" a="1"/>
  <c r="G1445" i="1"/>
  <c r="I1448" i="1" a="1"/>
  <c r="I1448" i="1"/>
  <c r="K1446" i="1" a="1"/>
  <c r="K1446" i="1"/>
  <c r="J1446" i="1" a="1"/>
  <c r="J1446" i="1"/>
  <c r="K1447" i="1" a="1"/>
  <c r="K1447" i="1"/>
  <c r="K1448" i="1" a="1"/>
  <c r="K1448" i="1"/>
  <c r="I1451" i="1" a="1"/>
  <c r="I1451" i="1"/>
  <c r="H1450" i="1" a="1"/>
  <c r="H1450" i="1"/>
  <c r="F1447" i="1" a="1"/>
  <c r="F1447" i="1"/>
  <c r="G1444" i="1" a="1"/>
  <c r="G1444" i="1"/>
  <c r="G1454" i="1" a="1"/>
  <c r="G1454" i="1"/>
  <c r="K1453" i="1" a="1"/>
  <c r="K1453" i="1"/>
  <c r="K1450" i="1" a="1"/>
  <c r="K1450" i="1"/>
  <c r="J1448" i="1" a="1"/>
  <c r="J1448" i="1"/>
  <c r="G1448" i="1" a="1"/>
  <c r="G1448" i="1"/>
  <c r="I1452" i="1" a="1"/>
  <c r="I1452" i="1"/>
  <c r="J1453" i="1" a="1"/>
  <c r="J1453" i="1"/>
  <c r="G1446" i="1" a="1"/>
  <c r="G1446" i="1"/>
  <c r="H1453" i="1" a="1"/>
  <c r="H1453" i="1"/>
  <c r="G1453" i="1" a="1"/>
  <c r="G1453" i="1"/>
  <c r="I1446" i="1" a="1"/>
  <c r="I1446" i="1"/>
  <c r="F1453" i="1" a="1"/>
  <c r="F1453" i="1"/>
  <c r="G1452" i="1" a="1"/>
  <c r="G1452" i="1"/>
  <c r="F1452" i="1" a="1"/>
  <c r="F1452" i="1"/>
  <c r="H1451" i="1" a="1"/>
  <c r="H1451" i="1"/>
  <c r="F1446" i="1" a="1"/>
  <c r="F1446" i="1"/>
  <c r="I1450" i="1" a="1"/>
  <c r="I1450" i="1"/>
  <c r="F1450" i="1" a="1"/>
  <c r="F1450" i="1"/>
  <c r="J1449" i="1" a="1"/>
  <c r="J1449" i="1"/>
  <c r="J1447" i="1" a="1"/>
  <c r="J1447" i="1"/>
  <c r="J1437" i="1" a="1"/>
  <c r="J1437" i="1"/>
  <c r="F1435" i="1" a="1"/>
  <c r="F1435" i="1"/>
  <c r="G1441" i="1" a="1"/>
  <c r="G1441" i="1"/>
  <c r="I1434" i="1" a="1"/>
  <c r="I1434" i="1"/>
  <c r="G1438" i="1" a="1"/>
  <c r="G1438" i="1"/>
  <c r="F1438" i="1" a="1"/>
  <c r="F1438" i="1"/>
  <c r="F1437" i="1" a="1"/>
  <c r="F1437" i="1"/>
  <c r="H1437" i="1" a="1"/>
  <c r="H1437" i="1"/>
  <c r="K1437" i="1" a="1"/>
  <c r="K1437" i="1"/>
  <c r="J1435" i="1" a="1"/>
  <c r="J1435" i="1"/>
  <c r="H1440" i="1" a="1"/>
  <c r="H1440" i="1"/>
  <c r="H1436" i="1" a="1"/>
  <c r="H1436" i="1"/>
  <c r="F1436" i="1" a="1"/>
  <c r="F1436" i="1"/>
  <c r="G1437" i="1" a="1"/>
  <c r="G1437" i="1"/>
  <c r="K1439" i="1" a="1"/>
  <c r="K1439" i="1"/>
  <c r="H1439" i="1" a="1"/>
  <c r="H1439" i="1"/>
  <c r="J1438" i="1" a="1"/>
  <c r="J1438" i="1"/>
  <c r="I1435" i="1" a="1"/>
  <c r="I1435" i="1"/>
  <c r="I1440" i="1" a="1"/>
  <c r="I1440" i="1"/>
  <c r="F1443" i="1" a="1"/>
  <c r="F1443" i="1"/>
  <c r="F1439" i="1" a="1"/>
  <c r="F1439" i="1"/>
  <c r="J1442" i="1" a="1"/>
  <c r="J1442" i="1"/>
  <c r="I1442" i="1" a="1"/>
  <c r="I1442" i="1"/>
  <c r="K1441" i="1" a="1"/>
  <c r="K1441" i="1"/>
  <c r="J1441" i="1" a="1"/>
  <c r="J1441" i="1"/>
  <c r="F1440" i="1" a="1"/>
  <c r="F1440" i="1"/>
  <c r="I1441" i="1" a="1"/>
  <c r="I1441" i="1"/>
  <c r="H1441" i="1" a="1"/>
  <c r="H1441" i="1"/>
  <c r="G1440" i="1" a="1"/>
  <c r="G1440" i="1"/>
  <c r="K1440" i="1" a="1"/>
  <c r="K1440" i="1"/>
  <c r="J1439" i="1" a="1"/>
  <c r="J1439" i="1"/>
  <c r="H1434" i="1" a="1"/>
  <c r="H1434" i="1"/>
  <c r="K1436" i="1" a="1"/>
  <c r="K1436" i="1"/>
  <c r="G1436" i="1" a="1"/>
  <c r="G1436" i="1"/>
  <c r="I1439" i="1" a="1"/>
  <c r="I1439" i="1"/>
  <c r="I1437" i="1" a="1"/>
  <c r="I1437" i="1"/>
  <c r="K1434" i="1" a="1"/>
  <c r="K1434" i="1"/>
  <c r="G1439" i="1" a="1"/>
  <c r="G1439" i="1"/>
  <c r="I1438" i="1" a="1"/>
  <c r="I1438" i="1"/>
  <c r="J1434" i="1" a="1"/>
  <c r="J1434" i="1"/>
  <c r="K1435" i="1" a="1"/>
  <c r="K1435" i="1"/>
  <c r="J1436" i="1" a="1"/>
  <c r="J1436" i="1"/>
  <c r="G1435" i="1" a="1"/>
  <c r="G1435" i="1"/>
  <c r="F1434" i="1" a="1"/>
  <c r="F1434" i="1"/>
  <c r="H1435" i="1" a="1"/>
  <c r="H1435" i="1"/>
  <c r="H1443" i="1" a="1"/>
  <c r="H1443" i="1"/>
  <c r="G1443" i="1" a="1"/>
  <c r="G1443" i="1"/>
  <c r="F1442" i="1" a="1"/>
  <c r="F1442" i="1"/>
  <c r="K1442" i="1" a="1"/>
  <c r="K1442" i="1"/>
  <c r="I1436" i="1" a="1"/>
  <c r="I1436" i="1"/>
  <c r="G1434" i="1" a="1"/>
  <c r="G1434" i="1"/>
  <c r="H1442" i="1" a="1"/>
  <c r="H1442" i="1"/>
  <c r="G1442" i="1" a="1"/>
  <c r="G1442" i="1"/>
  <c r="F1441" i="1" a="1"/>
  <c r="F1441" i="1"/>
  <c r="H1438" i="1" a="1"/>
  <c r="H1438" i="1"/>
  <c r="J1440" i="1" a="1"/>
  <c r="J1440" i="1"/>
  <c r="K1438" i="1" a="1"/>
  <c r="K1438" i="1"/>
  <c r="K1421" i="1" a="1"/>
  <c r="K1421" i="1"/>
  <c r="H1421" i="1" a="1"/>
  <c r="H1421" i="1"/>
  <c r="H1428" i="1" a="1"/>
  <c r="H1428" i="1"/>
  <c r="J1429" i="1" a="1"/>
  <c r="J1429" i="1"/>
  <c r="K1428" i="1" a="1"/>
  <c r="K1428" i="1"/>
  <c r="G1431" i="1" a="1"/>
  <c r="G1431" i="1"/>
  <c r="I1429" i="1" a="1"/>
  <c r="I1429" i="1"/>
  <c r="G1422" i="1" a="1"/>
  <c r="G1422" i="1"/>
  <c r="G1432" i="1" a="1"/>
  <c r="G1432" i="1"/>
  <c r="F1430" i="1" a="1"/>
  <c r="F1430" i="1"/>
  <c r="J1428" i="1" a="1"/>
  <c r="J1428" i="1"/>
  <c r="G1428" i="1" a="1"/>
  <c r="G1428" i="1"/>
  <c r="H1422" i="1" a="1"/>
  <c r="H1422" i="1"/>
  <c r="K1429" i="1" a="1"/>
  <c r="K1429" i="1"/>
  <c r="F1421" i="1" a="1"/>
  <c r="F1421" i="1"/>
  <c r="I1422" i="1" a="1"/>
  <c r="I1422" i="1"/>
  <c r="K1431" i="1" a="1"/>
  <c r="K1431" i="1"/>
  <c r="G1421" i="1" a="1"/>
  <c r="G1421" i="1"/>
  <c r="H1430" i="1" a="1"/>
  <c r="H1430" i="1"/>
  <c r="J1431" i="1" a="1"/>
  <c r="J1431" i="1"/>
  <c r="H1431" i="1" a="1"/>
  <c r="H1431" i="1"/>
  <c r="J1422" i="1" a="1"/>
  <c r="J1422" i="1"/>
  <c r="F1431" i="1" a="1"/>
  <c r="F1431" i="1"/>
  <c r="I1428" i="1" a="1"/>
  <c r="I1428" i="1"/>
  <c r="F1428" i="1" a="1"/>
  <c r="F1428" i="1"/>
  <c r="F1422" i="1" a="1"/>
  <c r="F1422" i="1"/>
  <c r="K1432" i="1" a="1"/>
  <c r="K1432" i="1"/>
  <c r="H1429" i="1" a="1"/>
  <c r="H1429" i="1"/>
  <c r="F1429" i="1" a="1"/>
  <c r="F1429" i="1"/>
  <c r="G1429" i="1" a="1"/>
  <c r="G1429" i="1"/>
  <c r="K1422" i="1" a="1"/>
  <c r="K1422" i="1"/>
  <c r="J1432" i="1" a="1"/>
  <c r="J1432" i="1"/>
  <c r="J1430" i="1" a="1"/>
  <c r="J1430" i="1"/>
  <c r="I1430" i="1" a="1"/>
  <c r="I1430" i="1"/>
  <c r="I1421" i="1" a="1"/>
  <c r="I1421" i="1"/>
  <c r="J1421" i="1" a="1"/>
  <c r="J1421" i="1"/>
  <c r="I1432" i="1" a="1"/>
  <c r="I1432" i="1"/>
  <c r="H1432" i="1" a="1"/>
  <c r="H1432" i="1"/>
  <c r="F1432" i="1" a="1"/>
  <c r="F1432" i="1"/>
  <c r="I1431" i="1" a="1"/>
  <c r="I1431" i="1"/>
  <c r="K1430" i="1" a="1"/>
  <c r="K1430" i="1"/>
  <c r="G1430" i="1" a="1"/>
  <c r="G1430" i="1"/>
  <c r="J1408" i="1" a="1"/>
  <c r="J1408" i="1"/>
  <c r="F1416" i="1" a="1"/>
  <c r="F1416" i="1"/>
  <c r="K1419" i="1" a="1"/>
  <c r="K1419" i="1"/>
  <c r="K1414" i="1" a="1"/>
  <c r="K1414" i="1"/>
  <c r="I1419" i="1" a="1"/>
  <c r="I1419" i="1"/>
  <c r="K1418" i="1" a="1"/>
  <c r="K1418" i="1"/>
  <c r="I1417" i="1" a="1"/>
  <c r="I1417" i="1"/>
  <c r="G1408" i="1" a="1"/>
  <c r="G1408" i="1"/>
  <c r="H1419" i="1" a="1"/>
  <c r="H1419" i="1"/>
  <c r="I1416" i="1" a="1"/>
  <c r="I1416" i="1"/>
  <c r="G1414" i="1" a="1"/>
  <c r="G1414" i="1"/>
  <c r="I1408" i="1" a="1"/>
  <c r="I1408" i="1"/>
  <c r="G1419" i="1" a="1"/>
  <c r="G1419" i="1"/>
  <c r="F1414" i="1" a="1"/>
  <c r="F1414" i="1"/>
  <c r="F1419" i="1" a="1"/>
  <c r="F1419" i="1"/>
  <c r="J1415" i="1" a="1"/>
  <c r="J1415" i="1"/>
  <c r="K1417" i="1" a="1"/>
  <c r="K1417" i="1"/>
  <c r="I1418" i="1" a="1"/>
  <c r="I1418" i="1"/>
  <c r="K1415" i="1" a="1"/>
  <c r="K1415" i="1"/>
  <c r="H1418" i="1" a="1"/>
  <c r="H1418" i="1"/>
  <c r="I1414" i="1" a="1"/>
  <c r="I1414" i="1"/>
  <c r="F1418" i="1" a="1"/>
  <c r="F1418" i="1"/>
  <c r="F1417" i="1" a="1"/>
  <c r="F1417" i="1"/>
  <c r="J1414" i="1" a="1"/>
  <c r="J1414" i="1"/>
  <c r="K1416" i="1" a="1"/>
  <c r="K1416" i="1"/>
  <c r="H1416" i="1" a="1"/>
  <c r="H1416" i="1"/>
  <c r="H1414" i="1" a="1"/>
  <c r="H1414" i="1"/>
  <c r="K1408" i="1" a="1"/>
  <c r="K1408" i="1"/>
  <c r="H1408" i="1" a="1"/>
  <c r="H1408" i="1"/>
  <c r="H1417" i="1" a="1"/>
  <c r="H1417" i="1"/>
  <c r="K1420" i="1" a="1"/>
  <c r="K1420" i="1"/>
  <c r="J1416" i="1" a="1"/>
  <c r="J1416" i="1"/>
  <c r="G1417" i="1" a="1"/>
  <c r="G1417" i="1"/>
  <c r="J1420" i="1" a="1"/>
  <c r="J1420" i="1"/>
  <c r="I1420" i="1" a="1"/>
  <c r="I1420" i="1"/>
  <c r="J1419" i="1" a="1"/>
  <c r="J1419" i="1"/>
  <c r="H1420" i="1" a="1"/>
  <c r="H1420" i="1"/>
  <c r="G1415" i="1" a="1"/>
  <c r="G1415" i="1"/>
  <c r="G1418" i="1" a="1"/>
  <c r="G1418" i="1"/>
  <c r="G1420" i="1" a="1"/>
  <c r="G1420" i="1"/>
  <c r="J1418" i="1" a="1"/>
  <c r="J1418" i="1"/>
  <c r="I1415" i="1" a="1"/>
  <c r="I1415" i="1"/>
  <c r="F1420" i="1" a="1"/>
  <c r="F1420" i="1"/>
  <c r="H1415" i="1" a="1"/>
  <c r="H1415" i="1"/>
  <c r="F1415" i="1" a="1"/>
  <c r="F1415" i="1"/>
  <c r="J1417" i="1" a="1"/>
  <c r="J1417" i="1"/>
  <c r="G1416" i="1" a="1"/>
  <c r="G1416" i="1"/>
  <c r="K1403" i="1" a="1"/>
  <c r="K1403" i="1"/>
  <c r="I1402" i="1" a="1"/>
  <c r="I1402" i="1"/>
  <c r="F1402" i="1" a="1"/>
  <c r="F1402" i="1"/>
  <c r="J1406" i="1" a="1"/>
  <c r="J1406" i="1"/>
  <c r="J1401" i="1" a="1"/>
  <c r="J1401" i="1"/>
  <c r="G1399" i="1" a="1"/>
  <c r="G1399" i="1"/>
  <c r="G1405" i="1" a="1"/>
  <c r="G1405" i="1"/>
  <c r="I1406" i="1" a="1"/>
  <c r="I1406" i="1"/>
  <c r="J1403" i="1" a="1"/>
  <c r="J1403" i="1"/>
  <c r="I1401" i="1" a="1"/>
  <c r="I1401" i="1"/>
  <c r="J1400" i="1" a="1"/>
  <c r="J1400" i="1"/>
  <c r="H1400" i="1" a="1"/>
  <c r="H1400" i="1"/>
  <c r="F1400" i="1" a="1"/>
  <c r="F1400" i="1"/>
  <c r="H1406" i="1" a="1"/>
  <c r="H1406" i="1"/>
  <c r="G1406" i="1" a="1"/>
  <c r="G1406" i="1"/>
  <c r="J1405" i="1" a="1"/>
  <c r="J1405" i="1"/>
  <c r="I1405" i="1" a="1"/>
  <c r="I1405" i="1"/>
  <c r="K1401" i="1" a="1"/>
  <c r="K1401" i="1"/>
  <c r="I1400" i="1" a="1"/>
  <c r="I1400" i="1"/>
  <c r="K1399" i="1" a="1"/>
  <c r="K1399" i="1"/>
  <c r="H1399" i="1" a="1"/>
  <c r="H1399" i="1"/>
  <c r="F1405" i="1" a="1"/>
  <c r="F1405" i="1"/>
  <c r="F1399" i="1" a="1"/>
  <c r="F1399" i="1"/>
  <c r="H1403" i="1" a="1"/>
  <c r="H1403" i="1"/>
  <c r="F1403" i="1" a="1"/>
  <c r="F1403" i="1"/>
  <c r="K1402" i="1" a="1"/>
  <c r="K1402" i="1"/>
  <c r="H1402" i="1" a="1"/>
  <c r="H1402" i="1"/>
  <c r="G1402" i="1" a="1"/>
  <c r="G1402" i="1"/>
  <c r="G1400" i="1" a="1"/>
  <c r="G1400" i="1"/>
  <c r="J1399" i="1" a="1"/>
  <c r="J1399" i="1"/>
  <c r="I1399" i="1" a="1"/>
  <c r="I1399" i="1"/>
  <c r="H1401" i="1" a="1"/>
  <c r="H1401" i="1"/>
  <c r="F1408" i="1" a="1"/>
  <c r="F1408" i="1"/>
  <c r="K1407" i="1" a="1"/>
  <c r="K1407" i="1"/>
  <c r="K1405" i="1" a="1"/>
  <c r="K1405" i="1"/>
  <c r="G1401" i="1" a="1"/>
  <c r="G1401" i="1"/>
  <c r="J1407" i="1" a="1"/>
  <c r="J1407" i="1"/>
  <c r="H1405" i="1" a="1"/>
  <c r="H1405" i="1"/>
  <c r="I1407" i="1" a="1"/>
  <c r="I1407" i="1"/>
  <c r="H1407" i="1" a="1"/>
  <c r="H1407" i="1"/>
  <c r="G1407" i="1" a="1"/>
  <c r="G1407" i="1"/>
  <c r="F1401" i="1" a="1"/>
  <c r="F1401" i="1"/>
  <c r="K1400" i="1" a="1"/>
  <c r="K1400" i="1"/>
  <c r="F1407" i="1" a="1"/>
  <c r="F1407" i="1"/>
  <c r="K1406" i="1" a="1"/>
  <c r="K1406" i="1"/>
  <c r="G1403" i="1" a="1"/>
  <c r="G1403" i="1"/>
  <c r="F1406" i="1" a="1"/>
  <c r="F1406" i="1"/>
  <c r="I1403" i="1" a="1"/>
  <c r="I1403" i="1"/>
  <c r="J1402" i="1" a="1"/>
  <c r="J1402" i="1"/>
  <c r="H1368" i="1" a="1"/>
  <c r="H1368" i="1"/>
  <c r="F1367" i="1" a="1"/>
  <c r="F1367" i="1"/>
  <c r="G1367" i="1" a="1"/>
  <c r="G1367" i="1"/>
  <c r="F1368" i="1" a="1"/>
  <c r="F1368" i="1"/>
  <c r="I1371" i="1" a="1"/>
  <c r="I1371" i="1"/>
  <c r="F1370" i="1" a="1"/>
  <c r="F1370" i="1"/>
  <c r="G1370" i="1" a="1"/>
  <c r="G1370" i="1"/>
  <c r="J1371" i="1" a="1"/>
  <c r="J1371" i="1"/>
  <c r="K1372" i="1" a="1"/>
  <c r="K1372" i="1"/>
  <c r="F1371" i="1" a="1"/>
  <c r="F1371" i="1"/>
  <c r="G1371" i="1" a="1"/>
  <c r="G1371" i="1"/>
  <c r="I1370" i="1" a="1"/>
  <c r="I1370" i="1"/>
  <c r="J1367" i="1" a="1"/>
  <c r="J1367" i="1"/>
  <c r="F1372" i="1" a="1"/>
  <c r="F1372" i="1"/>
  <c r="J1370" i="1" a="1"/>
  <c r="J1370" i="1"/>
  <c r="I1368" i="1" a="1"/>
  <c r="I1368" i="1"/>
  <c r="G1369" i="1" a="1"/>
  <c r="G1369" i="1"/>
  <c r="J1368" i="1" a="1"/>
  <c r="J1368" i="1"/>
  <c r="K1368" i="1" a="1"/>
  <c r="K1368" i="1"/>
  <c r="G1368" i="1" a="1"/>
  <c r="G1368" i="1"/>
  <c r="I1372" i="1" a="1"/>
  <c r="I1372" i="1"/>
  <c r="H1372" i="1" a="1"/>
  <c r="H1372" i="1"/>
  <c r="I1369" i="1" a="1"/>
  <c r="I1369" i="1"/>
  <c r="H1370" i="1" a="1"/>
  <c r="H1370" i="1"/>
  <c r="K1366" i="1" a="1"/>
  <c r="K1366" i="1"/>
  <c r="I1367" i="1" a="1"/>
  <c r="I1367" i="1"/>
  <c r="H1367" i="1" a="1"/>
  <c r="H1367" i="1"/>
  <c r="K1371" i="1" a="1"/>
  <c r="K1371" i="1"/>
  <c r="F1369" i="1" a="1"/>
  <c r="F1369" i="1"/>
  <c r="G1372" i="1" a="1"/>
  <c r="G1372" i="1"/>
  <c r="J1369" i="1" a="1"/>
  <c r="J1369" i="1"/>
  <c r="H1369" i="1" a="1"/>
  <c r="H1369" i="1"/>
  <c r="J1372" i="1" a="1"/>
  <c r="J1372" i="1"/>
  <c r="K1370" i="1" a="1"/>
  <c r="K1370" i="1"/>
  <c r="K1367" i="1" a="1"/>
  <c r="K1367" i="1"/>
  <c r="K1369" i="1" a="1"/>
  <c r="K1369" i="1"/>
  <c r="H1371" i="1" a="1"/>
  <c r="H1371" i="1"/>
  <c r="J1359" i="1" a="1"/>
  <c r="J1359" i="1"/>
  <c r="K1360" i="1" a="1"/>
  <c r="K1360" i="1"/>
  <c r="I1358" i="1" a="1"/>
  <c r="I1358" i="1"/>
  <c r="F1360" i="1" a="1"/>
  <c r="F1360" i="1"/>
  <c r="J1358" i="1" a="1"/>
  <c r="J1358" i="1"/>
  <c r="H1359" i="1" a="1"/>
  <c r="H1359" i="1"/>
  <c r="J1363" i="1" a="1"/>
  <c r="J1363" i="1"/>
  <c r="G1361" i="1" a="1"/>
  <c r="G1361" i="1"/>
  <c r="F1357" i="1" a="1"/>
  <c r="F1357" i="1"/>
  <c r="H1363" i="1" a="1"/>
  <c r="H1363" i="1"/>
  <c r="G1364" i="1" a="1"/>
  <c r="G1364" i="1"/>
  <c r="G1358" i="1" a="1"/>
  <c r="G1358" i="1"/>
  <c r="K1356" i="1" a="1"/>
  <c r="K1356" i="1"/>
  <c r="G1363" i="1" a="1"/>
  <c r="G1363" i="1"/>
  <c r="F1358" i="1" a="1"/>
  <c r="F1358" i="1"/>
  <c r="I1356" i="1" a="1"/>
  <c r="I1356" i="1"/>
  <c r="K1362" i="1" a="1"/>
  <c r="K1362" i="1"/>
  <c r="H1357" i="1" a="1"/>
  <c r="H1357" i="1"/>
  <c r="G1365" i="1" a="1"/>
  <c r="G1365" i="1"/>
  <c r="I1361" i="1" a="1"/>
  <c r="I1361" i="1"/>
  <c r="G1357" i="1" a="1"/>
  <c r="G1357" i="1"/>
  <c r="H1360" i="1" a="1"/>
  <c r="H1360" i="1"/>
  <c r="I1365" i="1" a="1"/>
  <c r="I1365" i="1"/>
  <c r="K1364" i="1" a="1"/>
  <c r="K1364" i="1"/>
  <c r="H1364" i="1" a="1"/>
  <c r="H1364" i="1"/>
  <c r="K1363" i="1" a="1"/>
  <c r="K1363" i="1"/>
  <c r="I1363" i="1" a="1"/>
  <c r="I1363" i="1"/>
  <c r="K1359" i="1" a="1"/>
  <c r="K1359" i="1"/>
  <c r="G1356" i="1" a="1"/>
  <c r="G1356" i="1"/>
  <c r="F1362" i="1" a="1"/>
  <c r="F1362" i="1"/>
  <c r="J1357" i="1" a="1"/>
  <c r="J1357" i="1"/>
  <c r="I1360" i="1" a="1"/>
  <c r="I1360" i="1"/>
  <c r="I1359" i="1" a="1"/>
  <c r="I1359" i="1"/>
  <c r="K1357" i="1" a="1"/>
  <c r="K1357" i="1"/>
  <c r="H1361" i="1" a="1"/>
  <c r="H1361" i="1"/>
  <c r="J1366" i="1" a="1"/>
  <c r="J1366" i="1"/>
  <c r="I1366" i="1" a="1"/>
  <c r="I1366" i="1"/>
  <c r="H1366" i="1" a="1"/>
  <c r="H1366" i="1"/>
  <c r="G1366" i="1" a="1"/>
  <c r="G1366" i="1"/>
  <c r="J1362" i="1" a="1"/>
  <c r="J1362" i="1" s="1"/>
  <c r="F1361" i="1" a="1"/>
  <c r="F1361" i="1" s="1"/>
  <c r="I1357" i="1" a="1"/>
  <c r="I1357" i="1" s="1"/>
  <c r="G1362" i="1" a="1"/>
  <c r="G1362" i="1" s="1"/>
  <c r="K1361" i="1" a="1"/>
  <c r="K1361" i="1" s="1"/>
  <c r="F1366" i="1" a="1"/>
  <c r="F1366" i="1" s="1"/>
  <c r="G1360" i="1" a="1"/>
  <c r="G1360" i="1" s="1"/>
  <c r="J1360" i="1" a="1"/>
  <c r="J1360" i="1"/>
  <c r="K1358" i="1" a="1"/>
  <c r="K1358" i="1"/>
  <c r="H1358" i="1" a="1"/>
  <c r="H1358" i="1"/>
  <c r="K1365" i="1" a="1"/>
  <c r="K1365" i="1"/>
  <c r="J1365" i="1" a="1"/>
  <c r="J1365" i="1"/>
  <c r="F1359" i="1" a="1"/>
  <c r="F1359" i="1"/>
  <c r="H1356" i="1" a="1"/>
  <c r="H1356" i="1"/>
  <c r="H1365" i="1" a="1"/>
  <c r="H1365" i="1"/>
  <c r="G1359" i="1" a="1"/>
  <c r="G1359" i="1"/>
  <c r="F1365" i="1" a="1"/>
  <c r="F1365" i="1"/>
  <c r="J1364" i="1" a="1"/>
  <c r="J1364" i="1"/>
  <c r="I1364" i="1" a="1"/>
  <c r="I1364" i="1"/>
  <c r="F1364" i="1" a="1"/>
  <c r="F1364" i="1"/>
  <c r="F1363" i="1" a="1"/>
  <c r="F1363" i="1"/>
  <c r="J1356" i="1" a="1"/>
  <c r="J1356" i="1"/>
  <c r="I1362" i="1" a="1"/>
  <c r="I1362" i="1"/>
  <c r="H1362" i="1" a="1"/>
  <c r="H1362" i="1"/>
  <c r="J1361" i="1" a="1"/>
  <c r="J1361" i="1"/>
  <c r="K1352" i="1" a="1"/>
  <c r="K1352" i="1"/>
  <c r="K1351" i="1" a="1"/>
  <c r="K1351" i="1"/>
  <c r="J1347" i="1" a="1"/>
  <c r="J1347" i="1"/>
  <c r="F1346" i="1" a="1"/>
  <c r="F1346" i="1"/>
  <c r="J1345" i="1" a="1"/>
  <c r="J1345" i="1"/>
  <c r="H1345" i="1" a="1"/>
  <c r="H1345" i="1"/>
  <c r="G1348" i="1" a="1"/>
  <c r="G1348" i="1"/>
  <c r="K1348" i="1" a="1"/>
  <c r="K1348" i="1"/>
  <c r="I1348" i="1" a="1"/>
  <c r="I1348" i="1"/>
  <c r="H1350" i="1" a="1"/>
  <c r="H1350" i="1"/>
  <c r="G1354" i="1" a="1"/>
  <c r="G1354" i="1"/>
  <c r="I1353" i="1" a="1"/>
  <c r="I1353" i="1"/>
  <c r="K1353" i="1" a="1"/>
  <c r="K1353" i="1"/>
  <c r="H1353" i="1" a="1"/>
  <c r="H1353" i="1"/>
  <c r="J1352" i="1" a="1"/>
  <c r="J1352" i="1"/>
  <c r="I1345" i="1" a="1"/>
  <c r="I1345" i="1"/>
  <c r="I1347" i="1" a="1"/>
  <c r="I1347" i="1"/>
  <c r="F1353" i="1" a="1"/>
  <c r="F1353" i="1"/>
  <c r="K1350" i="1" a="1"/>
  <c r="K1350" i="1"/>
  <c r="G1350" i="1" a="1"/>
  <c r="G1350" i="1"/>
  <c r="H1347" i="1" a="1"/>
  <c r="H1347" i="1"/>
  <c r="K1345" i="1" a="1"/>
  <c r="K1345" i="1"/>
  <c r="I1350" i="1" a="1"/>
  <c r="I1350" i="1"/>
  <c r="G1345" i="1" a="1"/>
  <c r="G1345" i="1"/>
  <c r="F1356" i="1" a="1"/>
  <c r="F1356" i="1"/>
  <c r="K1355" i="1" a="1"/>
  <c r="K1355" i="1"/>
  <c r="G1353" i="1" a="1"/>
  <c r="G1353" i="1"/>
  <c r="J1355" i="1" a="1"/>
  <c r="J1355" i="1"/>
  <c r="J1348" i="1" a="1"/>
  <c r="J1348" i="1"/>
  <c r="I1355" i="1" a="1"/>
  <c r="I1355" i="1"/>
  <c r="H1355" i="1" a="1"/>
  <c r="H1355" i="1"/>
  <c r="G1355" i="1" a="1"/>
  <c r="G1355" i="1"/>
  <c r="J1354" i="1" a="1"/>
  <c r="J1354" i="1"/>
  <c r="F1354" i="1" a="1"/>
  <c r="F1354" i="1"/>
  <c r="K1346" i="1" a="1"/>
  <c r="K1346" i="1"/>
  <c r="I1352" i="1" a="1"/>
  <c r="I1352" i="1"/>
  <c r="J1351" i="1" a="1"/>
  <c r="J1351" i="1"/>
  <c r="J1353" i="1" a="1"/>
  <c r="J1353" i="1"/>
  <c r="F1352" i="1" a="1"/>
  <c r="F1352" i="1"/>
  <c r="K1347" i="1" a="1"/>
  <c r="K1347" i="1"/>
  <c r="F1348" i="1" a="1"/>
  <c r="F1348" i="1"/>
  <c r="I1346" i="1" a="1"/>
  <c r="I1346" i="1"/>
  <c r="H1348" i="1" a="1"/>
  <c r="H1348" i="1"/>
  <c r="H1351" i="1" a="1"/>
  <c r="H1351" i="1"/>
  <c r="G1346" i="1" a="1"/>
  <c r="G1346" i="1"/>
  <c r="I1351" i="1" a="1"/>
  <c r="I1351" i="1"/>
  <c r="H1352" i="1" a="1"/>
  <c r="H1352" i="1"/>
  <c r="H1346" i="1" a="1"/>
  <c r="H1346" i="1"/>
  <c r="G1351" i="1" a="1"/>
  <c r="G1351" i="1"/>
  <c r="J1350" i="1" a="1"/>
  <c r="J1350" i="1"/>
  <c r="F1350" i="1" a="1"/>
  <c r="F1350" i="1"/>
  <c r="F1355" i="1" a="1"/>
  <c r="F1355" i="1"/>
  <c r="H1354" i="1" a="1"/>
  <c r="H1354" i="1"/>
  <c r="F1351" i="1" a="1"/>
  <c r="F1351" i="1"/>
  <c r="G1347" i="1" a="1"/>
  <c r="G1347" i="1"/>
  <c r="G1352" i="1" a="1"/>
  <c r="G1352" i="1"/>
  <c r="F1347" i="1" a="1"/>
  <c r="F1347" i="1"/>
  <c r="K1354" i="1" a="1"/>
  <c r="K1354" i="1"/>
  <c r="J1346" i="1" a="1"/>
  <c r="J1346" i="1"/>
  <c r="I1354" i="1" a="1"/>
  <c r="I1354" i="1"/>
  <c r="J1337" i="1" a="1"/>
  <c r="J1337" i="1"/>
  <c r="G1337" i="1" a="1"/>
  <c r="G1337" i="1"/>
  <c r="K1344" i="1" a="1"/>
  <c r="K1344" i="1"/>
  <c r="H1335" i="1" a="1"/>
  <c r="H1335" i="1"/>
  <c r="I1344" i="1" a="1"/>
  <c r="I1344" i="1"/>
  <c r="H1338" i="1" a="1"/>
  <c r="H1338" i="1"/>
  <c r="K1338" i="1" a="1"/>
  <c r="K1338" i="1"/>
  <c r="I1333" i="1" a="1"/>
  <c r="I1333" i="1"/>
  <c r="K1332" i="1" a="1"/>
  <c r="K1332" i="1"/>
  <c r="G1336" i="1" a="1"/>
  <c r="G1336" i="1"/>
  <c r="K1335" i="1" a="1"/>
  <c r="K1335" i="1"/>
  <c r="G1334" i="1" a="1"/>
  <c r="G1334" i="1"/>
  <c r="K1333" i="1" a="1"/>
  <c r="K1333" i="1"/>
  <c r="F1337" i="1" a="1"/>
  <c r="F1337" i="1"/>
  <c r="H1344" i="1" a="1"/>
  <c r="H1344" i="1"/>
  <c r="G1344" i="1" a="1"/>
  <c r="G1344" i="1"/>
  <c r="I1337" i="1" a="1"/>
  <c r="I1337" i="1"/>
  <c r="F1344" i="1" a="1"/>
  <c r="F1344" i="1"/>
  <c r="G1333" i="1" a="1"/>
  <c r="G1333" i="1"/>
  <c r="H1332" i="1" a="1"/>
  <c r="H1332" i="1"/>
  <c r="J1331" i="1" a="1"/>
  <c r="J1331" i="1"/>
  <c r="H1336" i="1" a="1"/>
  <c r="H1336" i="1"/>
  <c r="F1338" i="1" a="1"/>
  <c r="F1338" i="1"/>
  <c r="G1338" i="1" a="1"/>
  <c r="G1338" i="1"/>
  <c r="I1338" i="1" a="1"/>
  <c r="I1338" i="1"/>
  <c r="J1335" i="1" a="1"/>
  <c r="J1335" i="1"/>
  <c r="G1335" i="1" a="1"/>
  <c r="G1335" i="1"/>
  <c r="H1334" i="1" a="1"/>
  <c r="H1334" i="1"/>
  <c r="G1332" i="1" a="1"/>
  <c r="G1332" i="1"/>
  <c r="J1333" i="1" a="1"/>
  <c r="J1333" i="1"/>
  <c r="K1331" i="1" a="1"/>
  <c r="K1331" i="1"/>
  <c r="F1335" i="1" a="1"/>
  <c r="F1335" i="1"/>
  <c r="I1334" i="1" a="1"/>
  <c r="I1334" i="1"/>
  <c r="F1333" i="1" a="1"/>
  <c r="F1333" i="1"/>
  <c r="F1334" i="1" a="1"/>
  <c r="F1334" i="1"/>
  <c r="F1332" i="1" a="1"/>
  <c r="F1332" i="1"/>
  <c r="K1337" i="1" a="1"/>
  <c r="K1337" i="1"/>
  <c r="H1337" i="1" a="1"/>
  <c r="H1337" i="1"/>
  <c r="I1336" i="1" a="1"/>
  <c r="I1336" i="1"/>
  <c r="K1334" i="1" a="1"/>
  <c r="K1334" i="1"/>
  <c r="F1336" i="1" a="1"/>
  <c r="F1336" i="1"/>
  <c r="K1336" i="1" a="1"/>
  <c r="K1336" i="1"/>
  <c r="I1332" i="1" a="1"/>
  <c r="I1332" i="1"/>
  <c r="J1338" i="1" a="1"/>
  <c r="J1338" i="1"/>
  <c r="J1334" i="1" a="1"/>
  <c r="J1334" i="1"/>
  <c r="H1333" i="1" a="1"/>
  <c r="H1333" i="1"/>
  <c r="F1345" i="1" a="1"/>
  <c r="F1345" i="1"/>
  <c r="J1336" i="1" a="1"/>
  <c r="J1336" i="1"/>
  <c r="J1332" i="1" a="1"/>
  <c r="J1332" i="1"/>
  <c r="J1344" i="1" a="1"/>
  <c r="J1344" i="1"/>
  <c r="I1335" i="1" a="1"/>
  <c r="I1335" i="1"/>
  <c r="F1323" i="1" a="1"/>
  <c r="F1323" i="1"/>
  <c r="K1322" i="1" a="1"/>
  <c r="K1322" i="1"/>
  <c r="I1319" i="1" a="1"/>
  <c r="I1319" i="1"/>
  <c r="K1318" i="1" a="1"/>
  <c r="K1318" i="1"/>
  <c r="H1318" i="1" a="1"/>
  <c r="H1318" i="1"/>
  <c r="J1322" i="1" a="1"/>
  <c r="J1322" i="1"/>
  <c r="F1321" i="1" a="1"/>
  <c r="F1321" i="1"/>
  <c r="F1319" i="1" a="1"/>
  <c r="F1319" i="1"/>
  <c r="G1323" i="1" a="1"/>
  <c r="G1323" i="1"/>
  <c r="J1321" i="1" a="1"/>
  <c r="J1321" i="1"/>
  <c r="J1317" i="1" a="1"/>
  <c r="J1317" i="1"/>
  <c r="K1319" i="1" a="1"/>
  <c r="K1319" i="1"/>
  <c r="H1319" i="1" a="1"/>
  <c r="H1319" i="1"/>
  <c r="I1331" i="1" a="1"/>
  <c r="I1331" i="1"/>
  <c r="H1331" i="1" a="1"/>
  <c r="H1331" i="1"/>
  <c r="H1324" i="1" a="1"/>
  <c r="H1324" i="1"/>
  <c r="I1324" i="1" a="1"/>
  <c r="I1324" i="1"/>
  <c r="H1317" i="1" a="1"/>
  <c r="H1317" i="1"/>
  <c r="J1330" i="1" a="1"/>
  <c r="J1330" i="1"/>
  <c r="K1323" i="1" a="1"/>
  <c r="K1323" i="1"/>
  <c r="G1330" i="1" a="1"/>
  <c r="G1330" i="1"/>
  <c r="H1321" i="1" a="1"/>
  <c r="H1321" i="1"/>
  <c r="H1323" i="1" a="1"/>
  <c r="H1323" i="1"/>
  <c r="G1321" i="1" a="1"/>
  <c r="G1321" i="1"/>
  <c r="G1324" i="1" a="1"/>
  <c r="G1324" i="1"/>
  <c r="F1324" i="1" a="1"/>
  <c r="F1324" i="1"/>
  <c r="F1331" i="1" a="1"/>
  <c r="F1331" i="1"/>
  <c r="G1318" i="1" a="1"/>
  <c r="G1318" i="1"/>
  <c r="K1317" i="1" a="1"/>
  <c r="K1317" i="1"/>
  <c r="G1331" i="1" a="1"/>
  <c r="G1331" i="1"/>
  <c r="J1319" i="1" a="1"/>
  <c r="J1319" i="1"/>
  <c r="G1319" i="1" a="1"/>
  <c r="G1319" i="1"/>
  <c r="H1322" i="1" a="1"/>
  <c r="H1322" i="1"/>
  <c r="J1318" i="1" a="1"/>
  <c r="J1318" i="1"/>
  <c r="F1322" i="1" a="1"/>
  <c r="F1322" i="1"/>
  <c r="I1318" i="1" a="1"/>
  <c r="I1318" i="1"/>
  <c r="K1330" i="1" a="1"/>
  <c r="K1330" i="1"/>
  <c r="F1318" i="1" a="1"/>
  <c r="F1318" i="1"/>
  <c r="I1330" i="1" a="1"/>
  <c r="I1330" i="1"/>
  <c r="K1324" i="1" a="1"/>
  <c r="K1324" i="1"/>
  <c r="I1321" i="1" a="1"/>
  <c r="I1321" i="1"/>
  <c r="I1317" i="1" a="1"/>
  <c r="I1317" i="1"/>
  <c r="H1330" i="1" a="1"/>
  <c r="H1330" i="1"/>
  <c r="F1330" i="1" a="1"/>
  <c r="F1330" i="1"/>
  <c r="J1323" i="1" a="1"/>
  <c r="J1323" i="1"/>
  <c r="G1322" i="1" a="1"/>
  <c r="G1322" i="1"/>
  <c r="K1321" i="1" a="1"/>
  <c r="K1321" i="1"/>
  <c r="J1324" i="1" a="1"/>
  <c r="J1324" i="1"/>
  <c r="I1323" i="1" a="1"/>
  <c r="I1323" i="1"/>
  <c r="I1322" i="1" a="1"/>
  <c r="I1322" i="1"/>
  <c r="J1258" i="1" a="1"/>
  <c r="J1258" i="1"/>
  <c r="G1317" i="1" a="1"/>
  <c r="G1317" i="1"/>
  <c r="F1317" i="1" a="1"/>
  <c r="F1317" i="1"/>
  <c r="K1316" i="1" a="1"/>
  <c r="K1316" i="1"/>
  <c r="J1316" i="1" a="1"/>
  <c r="J1316" i="1"/>
  <c r="H1315" i="1" a="1"/>
  <c r="H1315" i="1"/>
  <c r="H1258" i="1" a="1"/>
  <c r="H1258" i="1"/>
  <c r="J1257" i="1" a="1"/>
  <c r="J1257" i="1"/>
  <c r="I1257" i="1" a="1"/>
  <c r="I1257" i="1"/>
  <c r="H1316" i="1" a="1"/>
  <c r="H1316" i="1"/>
  <c r="F1316" i="1" a="1"/>
  <c r="F1316" i="1"/>
  <c r="G1259" i="1" a="1"/>
  <c r="G1259" i="1"/>
  <c r="G1261" i="1" a="1"/>
  <c r="G1261" i="1"/>
  <c r="H1257" i="1" a="1"/>
  <c r="H1257" i="1"/>
  <c r="K1315" i="1" a="1"/>
  <c r="K1315" i="1"/>
  <c r="K1259" i="1" a="1"/>
  <c r="K1259" i="1"/>
  <c r="F1315" i="1" a="1"/>
  <c r="F1315" i="1"/>
  <c r="G1258" i="1" a="1"/>
  <c r="G1258" i="1"/>
  <c r="F1258" i="1" a="1"/>
  <c r="F1258" i="1"/>
  <c r="H1259" i="1" a="1"/>
  <c r="H1259" i="1"/>
  <c r="J1259" i="1" a="1"/>
  <c r="J1259" i="1"/>
  <c r="K1257" i="1" a="1"/>
  <c r="K1257" i="1"/>
  <c r="J1260" i="1" a="1"/>
  <c r="J1260" i="1"/>
  <c r="H1260" i="1" a="1"/>
  <c r="H1260" i="1"/>
  <c r="F1260" i="1" a="1"/>
  <c r="F1260" i="1"/>
  <c r="G1257" i="1" a="1"/>
  <c r="G1257" i="1"/>
  <c r="I1261" i="1" a="1"/>
  <c r="I1261" i="1"/>
  <c r="F1259" i="1" a="1"/>
  <c r="F1259" i="1"/>
  <c r="I1258" i="1" a="1"/>
  <c r="I1258" i="1"/>
  <c r="F1261" i="1" a="1"/>
  <c r="F1261" i="1"/>
  <c r="H1261" i="1" a="1"/>
  <c r="H1261" i="1"/>
  <c r="G1315" i="1" a="1"/>
  <c r="G1315" i="1"/>
  <c r="K1258" i="1" a="1"/>
  <c r="K1258" i="1"/>
  <c r="K1261" i="1" a="1"/>
  <c r="K1261" i="1"/>
  <c r="G1260" i="1" a="1"/>
  <c r="G1260" i="1"/>
  <c r="I1316" i="1" a="1"/>
  <c r="I1316" i="1"/>
  <c r="J1261" i="1" a="1"/>
  <c r="J1261" i="1"/>
  <c r="I1259" i="1" a="1"/>
  <c r="I1259" i="1"/>
  <c r="J1315" i="1" a="1"/>
  <c r="J1315" i="1"/>
  <c r="I1315" i="1" a="1"/>
  <c r="I1315" i="1"/>
  <c r="I1260" i="1" a="1"/>
  <c r="I1260" i="1"/>
  <c r="G1316" i="1" a="1"/>
  <c r="G1316" i="1"/>
  <c r="K1260" i="1" a="1"/>
  <c r="K1260" i="1"/>
  <c r="G1253" i="1" a="1"/>
  <c r="G1253" i="1"/>
  <c r="J1247" i="1" a="1"/>
  <c r="J1247" i="1"/>
  <c r="I1246" i="1" a="1"/>
  <c r="I1246" i="1"/>
  <c r="G1252" i="1" a="1"/>
  <c r="G1252" i="1"/>
  <c r="H1248" i="1" a="1"/>
  <c r="H1248" i="1"/>
  <c r="F1256" i="1" a="1"/>
  <c r="F1256" i="1"/>
  <c r="K1252" i="1" a="1"/>
  <c r="K1252" i="1"/>
  <c r="I1252" i="1" a="1"/>
  <c r="I1252" i="1"/>
  <c r="K1255" i="1" a="1"/>
  <c r="K1255" i="1"/>
  <c r="I1248" i="1" a="1"/>
  <c r="I1248" i="1"/>
  <c r="J1255" i="1" a="1"/>
  <c r="J1255" i="1"/>
  <c r="I1255" i="1" a="1"/>
  <c r="I1255" i="1"/>
  <c r="G1255" i="1" a="1"/>
  <c r="G1255" i="1"/>
  <c r="J1248" i="1" a="1"/>
  <c r="J1248" i="1"/>
  <c r="F1255" i="1" a="1"/>
  <c r="F1255" i="1"/>
  <c r="I1249" i="1" a="1"/>
  <c r="I1249" i="1"/>
  <c r="H1250" i="1" a="1"/>
  <c r="H1250" i="1"/>
  <c r="J1249" i="1" a="1"/>
  <c r="J1249" i="1"/>
  <c r="H1247" i="1" a="1"/>
  <c r="H1247" i="1"/>
  <c r="G1248" i="1" a="1"/>
  <c r="G1248" i="1" s="1"/>
  <c r="F1247" i="1" a="1"/>
  <c r="F1247" i="1" s="1"/>
  <c r="K1254" i="1" a="1"/>
  <c r="K1254" i="1" s="1"/>
  <c r="I1254" i="1" a="1"/>
  <c r="I1254" i="1" s="1"/>
  <c r="H1254" i="1" a="1"/>
  <c r="H1254" i="1" s="1"/>
  <c r="G1254" i="1" a="1"/>
  <c r="G1254" i="1" s="1"/>
  <c r="G1250" i="1" a="1"/>
  <c r="G1250" i="1"/>
  <c r="I1251" i="1" a="1"/>
  <c r="I1251" i="1"/>
  <c r="G1249" i="1" a="1"/>
  <c r="G1249" i="1"/>
  <c r="J1246" i="1" a="1"/>
  <c r="J1246" i="1"/>
  <c r="F1249" i="1" a="1"/>
  <c r="F1249" i="1"/>
  <c r="G1247" i="1" a="1"/>
  <c r="G1247" i="1"/>
  <c r="I1253" i="1" a="1"/>
  <c r="I1253" i="1"/>
  <c r="J1251" i="1" a="1"/>
  <c r="J1251" i="1"/>
  <c r="H1253" i="1" a="1"/>
  <c r="H1253" i="1"/>
  <c r="K1251" i="1" a="1"/>
  <c r="K1251" i="1"/>
  <c r="H1251" i="1" a="1"/>
  <c r="H1251" i="1"/>
  <c r="F1253" i="1" a="1"/>
  <c r="F1253" i="1"/>
  <c r="J1252" i="1" a="1"/>
  <c r="J1252" i="1"/>
  <c r="H1252" i="1" a="1"/>
  <c r="H1252" i="1"/>
  <c r="K1248" i="1" a="1"/>
  <c r="K1248" i="1"/>
  <c r="K1246" i="1" a="1"/>
  <c r="K1246" i="1"/>
  <c r="K1249" i="1" a="1"/>
  <c r="K1249" i="1"/>
  <c r="G1251" i="1" a="1"/>
  <c r="G1251" i="1"/>
  <c r="F1251" i="1" a="1"/>
  <c r="F1251" i="1"/>
  <c r="F1250" i="1" a="1"/>
  <c r="F1250" i="1"/>
  <c r="F1252" i="1" a="1"/>
  <c r="F1252" i="1"/>
  <c r="J1254" i="1" a="1"/>
  <c r="J1254" i="1"/>
  <c r="F1248" i="1" a="1"/>
  <c r="F1248" i="1"/>
  <c r="I1247" i="1" a="1"/>
  <c r="I1247" i="1"/>
  <c r="I1250" i="1" a="1"/>
  <c r="I1250" i="1"/>
  <c r="K1250" i="1" a="1"/>
  <c r="K1250" i="1"/>
  <c r="H1249" i="1" a="1"/>
  <c r="H1249" i="1"/>
  <c r="K1247" i="1" a="1"/>
  <c r="K1247" i="1"/>
  <c r="F1257" i="1" a="1"/>
  <c r="F1257" i="1"/>
  <c r="K1256" i="1" a="1"/>
  <c r="K1256" i="1"/>
  <c r="J1256" i="1" a="1"/>
  <c r="J1256" i="1"/>
  <c r="I1256" i="1" a="1"/>
  <c r="I1256" i="1"/>
  <c r="J1250" i="1" a="1"/>
  <c r="J1250" i="1"/>
  <c r="H1256" i="1" a="1"/>
  <c r="H1256" i="1"/>
  <c r="G1256" i="1" a="1"/>
  <c r="G1256" i="1"/>
  <c r="H1255" i="1" a="1"/>
  <c r="H1255" i="1"/>
  <c r="F1254" i="1" a="1"/>
  <c r="F1254" i="1"/>
  <c r="K1253" i="1" a="1"/>
  <c r="K1253" i="1"/>
  <c r="J1253" i="1" a="1"/>
  <c r="J1253" i="1"/>
  <c r="H1244" i="1" a="1"/>
  <c r="H1244" i="1"/>
  <c r="I1236" i="1" a="1"/>
  <c r="I1236" i="1"/>
  <c r="F1238" i="1" a="1"/>
  <c r="F1238" i="1"/>
  <c r="I1244" i="1" a="1"/>
  <c r="I1244" i="1"/>
  <c r="K1235" i="1" a="1"/>
  <c r="K1235" i="1"/>
  <c r="G1243" i="1" a="1"/>
  <c r="G1243" i="1"/>
  <c r="H1241" i="1" a="1"/>
  <c r="H1241" i="1"/>
  <c r="G1240" i="1" a="1"/>
  <c r="G1240" i="1"/>
  <c r="I1240" i="1" a="1"/>
  <c r="I1240" i="1"/>
  <c r="G1236" i="1" a="1"/>
  <c r="G1236" i="1"/>
  <c r="F1244" i="1" a="1"/>
  <c r="F1244" i="1"/>
  <c r="I1237" i="1" a="1"/>
  <c r="I1237" i="1"/>
  <c r="I1245" i="1" a="1"/>
  <c r="I1245" i="1"/>
  <c r="J1242" i="1" a="1"/>
  <c r="J1242" i="1"/>
  <c r="H1240" i="1" a="1"/>
  <c r="H1240" i="1"/>
  <c r="G1237" i="1" a="1"/>
  <c r="G1237" i="1"/>
  <c r="G1245" i="1" a="1"/>
  <c r="G1245" i="1"/>
  <c r="K1240" i="1" a="1"/>
  <c r="K1240" i="1"/>
  <c r="G1244" i="1" a="1"/>
  <c r="G1244" i="1"/>
  <c r="J1243" i="1" a="1"/>
  <c r="J1243" i="1"/>
  <c r="J1240" i="1" a="1"/>
  <c r="J1240" i="1"/>
  <c r="I1243" i="1" a="1"/>
  <c r="I1243" i="1"/>
  <c r="F1243" i="1" a="1"/>
  <c r="F1243" i="1"/>
  <c r="H1237" i="1" a="1"/>
  <c r="H1237" i="1"/>
  <c r="H1242" i="1" a="1"/>
  <c r="H1242" i="1"/>
  <c r="F1240" i="1" a="1"/>
  <c r="F1240" i="1"/>
  <c r="G1242" i="1" a="1"/>
  <c r="G1242" i="1"/>
  <c r="I1241" i="1" a="1"/>
  <c r="I1241" i="1"/>
  <c r="F1236" i="1" a="1"/>
  <c r="F1236" i="1"/>
  <c r="K1238" i="1" a="1"/>
  <c r="K1238" i="1"/>
  <c r="H1238" i="1" a="1"/>
  <c r="H1238" i="1"/>
  <c r="I1238" i="1" a="1"/>
  <c r="I1238" i="1"/>
  <c r="K1236" i="1" a="1"/>
  <c r="K1236" i="1"/>
  <c r="G1241" i="1" a="1"/>
  <c r="G1241" i="1"/>
  <c r="G1246" i="1" a="1"/>
  <c r="G1246" i="1"/>
  <c r="I1239" i="1" a="1"/>
  <c r="I1239" i="1"/>
  <c r="F1242" i="1" a="1"/>
  <c r="F1242" i="1"/>
  <c r="F1245" i="1" a="1"/>
  <c r="F1245" i="1"/>
  <c r="J1244" i="1" a="1"/>
  <c r="J1244" i="1"/>
  <c r="H1243" i="1" a="1"/>
  <c r="H1243" i="1"/>
  <c r="K1241" i="1" a="1"/>
  <c r="K1241" i="1"/>
  <c r="J1241" i="1" a="1"/>
  <c r="J1241" i="1"/>
  <c r="G1239" i="1" a="1"/>
  <c r="G1239" i="1"/>
  <c r="G1238" i="1" a="1"/>
  <c r="G1238" i="1"/>
  <c r="K1239" i="1" a="1"/>
  <c r="K1239" i="1"/>
  <c r="I1242" i="1" a="1"/>
  <c r="I1242" i="1"/>
  <c r="J1239" i="1" a="1"/>
  <c r="J1239" i="1"/>
  <c r="F1239" i="1" a="1"/>
  <c r="F1239" i="1"/>
  <c r="H1236" i="1" a="1"/>
  <c r="H1236" i="1"/>
  <c r="F1241" i="1" a="1"/>
  <c r="F1241" i="1"/>
  <c r="J1238" i="1" a="1"/>
  <c r="J1238" i="1"/>
  <c r="K1237" i="1" a="1"/>
  <c r="K1237" i="1"/>
  <c r="J1236" i="1" a="1"/>
  <c r="J1236" i="1"/>
  <c r="F1237" i="1" a="1"/>
  <c r="F1237" i="1"/>
  <c r="K1244" i="1" a="1"/>
  <c r="K1244" i="1"/>
  <c r="H1246" i="1" a="1"/>
  <c r="H1246" i="1"/>
  <c r="F1246" i="1" a="1"/>
  <c r="F1246" i="1"/>
  <c r="K1245" i="1" a="1"/>
  <c r="K1245" i="1"/>
  <c r="K1243" i="1" a="1"/>
  <c r="K1243" i="1"/>
  <c r="J1237" i="1" a="1"/>
  <c r="J1237" i="1"/>
  <c r="K1242" i="1" a="1"/>
  <c r="K1242" i="1"/>
  <c r="H1239" i="1" a="1"/>
  <c r="H1239" i="1"/>
  <c r="J1245" i="1" a="1"/>
  <c r="J1245" i="1"/>
  <c r="H1245" i="1" a="1"/>
  <c r="H1245" i="1"/>
  <c r="K1232" i="1" a="1"/>
  <c r="K1232" i="1"/>
  <c r="K1231" i="1" a="1"/>
  <c r="K1231" i="1"/>
  <c r="F1227" i="1" a="1"/>
  <c r="F1227" i="1"/>
  <c r="G1233" i="1" a="1"/>
  <c r="G1233" i="1"/>
  <c r="H1231" i="1" a="1"/>
  <c r="H1231" i="1"/>
  <c r="H1230" i="1" a="1"/>
  <c r="H1230" i="1"/>
  <c r="I1227" i="1" a="1"/>
  <c r="I1227" i="1"/>
  <c r="I1225" i="1" a="1"/>
  <c r="I1225" i="1"/>
  <c r="K1225" i="1" a="1"/>
  <c r="K1225" i="1"/>
  <c r="F1226" i="1" a="1"/>
  <c r="F1226" i="1"/>
  <c r="I1230" i="1" a="1"/>
  <c r="I1230" i="1"/>
  <c r="G1228" i="1" a="1"/>
  <c r="G1228" i="1"/>
  <c r="F1228" i="1" a="1"/>
  <c r="F1228" i="1"/>
  <c r="K1226" i="1" a="1"/>
  <c r="K1226" i="1"/>
  <c r="H1225" i="1" a="1"/>
  <c r="H1225" i="1"/>
  <c r="J1225" i="1" a="1"/>
  <c r="J1225" i="1"/>
  <c r="H1227" i="1" a="1"/>
  <c r="H1227" i="1"/>
  <c r="J1231" i="1" a="1"/>
  <c r="J1231" i="1"/>
  <c r="J1235" i="1" a="1"/>
  <c r="J1235" i="1"/>
  <c r="K1230" i="1" a="1"/>
  <c r="K1230" i="1"/>
  <c r="G1229" i="1" a="1"/>
  <c r="G1229" i="1"/>
  <c r="I1235" i="1" a="1"/>
  <c r="I1235" i="1"/>
  <c r="J1229" i="1" a="1"/>
  <c r="J1229" i="1"/>
  <c r="H1235" i="1" a="1"/>
  <c r="H1235" i="1"/>
  <c r="F1230" i="1" a="1"/>
  <c r="F1230" i="1"/>
  <c r="J1227" i="1" a="1"/>
  <c r="J1227" i="1"/>
  <c r="H1226" i="1" a="1"/>
  <c r="H1226" i="1"/>
  <c r="G1225" i="1" a="1"/>
  <c r="G1225" i="1"/>
  <c r="G1230" i="1" a="1"/>
  <c r="G1230" i="1"/>
  <c r="G1235" i="1" a="1"/>
  <c r="G1235" i="1"/>
  <c r="I1233" i="1" a="1"/>
  <c r="I1233" i="1"/>
  <c r="F1233" i="1" a="1"/>
  <c r="F1233" i="1"/>
  <c r="F1235" i="1" a="1"/>
  <c r="F1235" i="1"/>
  <c r="H1233" i="1" a="1"/>
  <c r="H1233" i="1"/>
  <c r="K1234" i="1" a="1"/>
  <c r="K1234" i="1"/>
  <c r="J1234" i="1" a="1"/>
  <c r="J1234" i="1"/>
  <c r="K1233" i="1" a="1"/>
  <c r="K1233" i="1"/>
  <c r="F1231" i="1" a="1"/>
  <c r="F1231" i="1"/>
  <c r="I1231" i="1" a="1"/>
  <c r="I1231" i="1"/>
  <c r="G1226" i="1" a="1"/>
  <c r="G1226" i="1"/>
  <c r="J1228" i="1" a="1"/>
  <c r="J1228" i="1"/>
  <c r="K1227" i="1" a="1"/>
  <c r="K1227" i="1"/>
  <c r="G1234" i="1" a="1"/>
  <c r="G1234" i="1"/>
  <c r="H1228" i="1" a="1"/>
  <c r="H1228" i="1"/>
  <c r="I1234" i="1" a="1"/>
  <c r="I1234" i="1"/>
  <c r="J1232" i="1" a="1"/>
  <c r="J1232" i="1"/>
  <c r="F1232" i="1" a="1"/>
  <c r="F1232" i="1"/>
  <c r="J1230" i="1" a="1"/>
  <c r="J1230" i="1"/>
  <c r="H1229" i="1" a="1"/>
  <c r="H1229" i="1"/>
  <c r="F1229" i="1" a="1"/>
  <c r="F1229" i="1"/>
  <c r="G1227" i="1" a="1"/>
  <c r="G1227" i="1"/>
  <c r="H1234" i="1" a="1"/>
  <c r="H1234" i="1"/>
  <c r="H1232" i="1" a="1"/>
  <c r="H1232" i="1"/>
  <c r="K1229" i="1" a="1"/>
  <c r="K1229" i="1"/>
  <c r="I1226" i="1" a="1"/>
  <c r="I1226" i="1"/>
  <c r="J1233" i="1" a="1"/>
  <c r="J1233" i="1"/>
  <c r="G1231" i="1" a="1"/>
  <c r="G1231" i="1"/>
  <c r="I1229" i="1" a="1"/>
  <c r="I1229" i="1"/>
  <c r="I1232" i="1" a="1"/>
  <c r="I1232" i="1"/>
  <c r="G1232" i="1" a="1"/>
  <c r="G1232" i="1"/>
  <c r="I1228" i="1" a="1"/>
  <c r="I1228" i="1"/>
  <c r="J1226" i="1" a="1"/>
  <c r="J1226" i="1"/>
  <c r="F1234" i="1" a="1"/>
  <c r="F1234" i="1"/>
  <c r="K1228" i="1" a="1"/>
  <c r="K1228" i="1"/>
  <c r="I1220" i="1" a="1"/>
  <c r="I1220" i="1"/>
  <c r="J1219" i="1" a="1"/>
  <c r="J1219" i="1"/>
  <c r="I1219" i="1" a="1"/>
  <c r="I1219" i="1"/>
  <c r="F1216" i="1" a="1"/>
  <c r="F1216" i="1"/>
  <c r="G1215" i="1" a="1"/>
  <c r="G1215" i="1"/>
  <c r="F1218" i="1" a="1"/>
  <c r="F1218" i="1"/>
  <c r="K1217" i="1" a="1"/>
  <c r="K1217" i="1"/>
  <c r="I1215" i="1" a="1"/>
  <c r="I1215" i="1"/>
  <c r="F1217" i="1" a="1"/>
  <c r="F1217" i="1"/>
  <c r="I1217" i="1" a="1"/>
  <c r="I1217" i="1"/>
  <c r="J1221" i="1" a="1"/>
  <c r="J1221" i="1"/>
  <c r="H1218" i="1" a="1"/>
  <c r="H1218" i="1"/>
  <c r="J1217" i="1" a="1"/>
  <c r="J1217" i="1"/>
  <c r="K1216" i="1" a="1"/>
  <c r="K1216" i="1"/>
  <c r="G1216" i="1" a="1"/>
  <c r="G1216" i="1"/>
  <c r="G1218" i="1" a="1"/>
  <c r="G1218" i="1"/>
  <c r="F1219" i="1" a="1"/>
  <c r="F1219" i="1"/>
  <c r="I1216" i="1" a="1"/>
  <c r="I1216" i="1"/>
  <c r="F1223" i="1" a="1"/>
  <c r="F1223" i="1"/>
  <c r="K1218" i="1" a="1"/>
  <c r="K1218" i="1"/>
  <c r="G1217" i="1" a="1"/>
  <c r="G1217" i="1"/>
  <c r="H1224" i="1" a="1"/>
  <c r="H1224" i="1"/>
  <c r="J1215" i="1" a="1"/>
  <c r="J1215" i="1"/>
  <c r="J1222" i="1" a="1"/>
  <c r="J1222" i="1"/>
  <c r="I1222" i="1" a="1"/>
  <c r="I1222" i="1"/>
  <c r="G1222" i="1" a="1"/>
  <c r="G1222" i="1"/>
  <c r="G1221" i="1" a="1"/>
  <c r="G1221" i="1"/>
  <c r="J1216" i="1" a="1"/>
  <c r="J1216" i="1"/>
  <c r="H1217" i="1" a="1"/>
  <c r="H1217" i="1"/>
  <c r="I1221" i="1" a="1"/>
  <c r="I1221" i="1"/>
  <c r="K1220" i="1" a="1"/>
  <c r="K1220" i="1"/>
  <c r="H1220" i="1" a="1"/>
  <c r="H1220" i="1"/>
  <c r="F1220" i="1" a="1"/>
  <c r="F1220" i="1"/>
  <c r="J1220" i="1" a="1"/>
  <c r="J1220" i="1"/>
  <c r="J1224" i="1" a="1"/>
  <c r="J1224" i="1"/>
  <c r="G1224" i="1" a="1"/>
  <c r="G1224" i="1"/>
  <c r="H1219" i="1" a="1"/>
  <c r="H1219" i="1"/>
  <c r="K1214" i="1" a="1"/>
  <c r="K1214" i="1"/>
  <c r="F1224" i="1" a="1"/>
  <c r="F1224" i="1"/>
  <c r="G1223" i="1" a="1"/>
  <c r="G1223" i="1"/>
  <c r="K1221" i="1" a="1"/>
  <c r="K1221" i="1"/>
  <c r="H1221" i="1" a="1"/>
  <c r="H1221" i="1"/>
  <c r="H1215" i="1" a="1"/>
  <c r="H1215" i="1"/>
  <c r="K1219" i="1" a="1"/>
  <c r="K1219" i="1"/>
  <c r="H1216" i="1" a="1"/>
  <c r="H1216" i="1"/>
  <c r="F1215" i="1" a="1"/>
  <c r="F1215" i="1"/>
  <c r="G1219" i="1" a="1"/>
  <c r="G1219" i="1"/>
  <c r="F1222" i="1" a="1"/>
  <c r="F1222" i="1"/>
  <c r="G1220" i="1" a="1"/>
  <c r="G1220" i="1"/>
  <c r="J1218" i="1" a="1"/>
  <c r="J1218" i="1"/>
  <c r="F1225" i="1" a="1"/>
  <c r="F1225" i="1"/>
  <c r="K1215" i="1" a="1"/>
  <c r="K1215" i="1"/>
  <c r="K1224" i="1" a="1"/>
  <c r="K1224" i="1"/>
  <c r="I1224" i="1" a="1"/>
  <c r="I1224" i="1"/>
  <c r="K1223" i="1" a="1"/>
  <c r="K1223" i="1"/>
  <c r="I1218" i="1" a="1"/>
  <c r="I1218" i="1"/>
  <c r="J1223" i="1" a="1"/>
  <c r="J1223" i="1"/>
  <c r="I1223" i="1" a="1"/>
  <c r="I1223" i="1"/>
  <c r="H1223" i="1" a="1"/>
  <c r="H1223" i="1"/>
  <c r="K1222" i="1" a="1"/>
  <c r="K1222" i="1"/>
  <c r="H1222" i="1" a="1"/>
  <c r="H1222" i="1"/>
  <c r="F1221" i="1" a="1"/>
  <c r="F1221" i="1"/>
  <c r="K1105" i="1"/>
  <c r="J1105" i="1"/>
  <c r="I1105" i="1"/>
  <c r="H1105" i="1"/>
  <c r="G1105" i="1"/>
  <c r="F1105" i="1"/>
  <c r="K1104" i="1"/>
  <c r="J1104" i="1"/>
  <c r="I1104" i="1"/>
  <c r="H1104" i="1"/>
  <c r="G1104" i="1"/>
  <c r="F1104" i="1"/>
  <c r="K1102" i="1"/>
  <c r="J1102" i="1"/>
  <c r="I1102" i="1"/>
  <c r="H1102" i="1"/>
  <c r="G1102" i="1"/>
  <c r="F1102" i="1"/>
  <c r="K1100" i="1"/>
  <c r="J1100" i="1"/>
  <c r="I1100" i="1"/>
  <c r="H1100" i="1"/>
  <c r="G1100" i="1"/>
  <c r="F1100" i="1"/>
  <c r="K1098" i="1"/>
  <c r="J1098" i="1"/>
  <c r="I1098" i="1"/>
  <c r="H1098" i="1"/>
  <c r="G1098" i="1"/>
  <c r="F1098" i="1"/>
  <c r="K1080" i="1"/>
  <c r="J1080" i="1"/>
  <c r="I1080" i="1"/>
  <c r="H1080" i="1"/>
  <c r="G1080" i="1"/>
  <c r="F1080" i="1"/>
  <c r="K1079" i="1"/>
  <c r="J1079" i="1"/>
  <c r="I1079" i="1"/>
  <c r="H1079" i="1"/>
  <c r="G1079" i="1"/>
  <c r="F1079" i="1"/>
  <c r="K1078" i="1"/>
  <c r="J1078" i="1"/>
  <c r="I1078" i="1"/>
  <c r="H1078" i="1"/>
  <c r="G1078" i="1"/>
  <c r="F1078" i="1"/>
  <c r="K1076" i="1"/>
  <c r="J1076" i="1"/>
  <c r="I1076" i="1"/>
  <c r="H1076" i="1"/>
  <c r="G1076" i="1"/>
  <c r="F1076" i="1"/>
  <c r="K1074" i="1"/>
  <c r="J1074" i="1"/>
  <c r="I1074" i="1"/>
  <c r="H1074" i="1"/>
  <c r="G1074" i="1"/>
  <c r="F1074" i="1"/>
  <c r="K1072" i="1"/>
  <c r="J1072" i="1"/>
  <c r="I1072" i="1"/>
  <c r="H1072" i="1"/>
  <c r="G1072" i="1"/>
  <c r="F1072" i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H902" i="1"/>
  <c r="G902" i="1"/>
  <c r="F902" i="1"/>
  <c r="K899" i="1"/>
  <c r="J899" i="1"/>
  <c r="I899" i="1"/>
  <c r="H899" i="1"/>
  <c r="G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831" i="1" a="1"/>
  <c r="G1831" i="1"/>
  <c r="F1831" i="1" a="1"/>
  <c r="F1831" i="1"/>
  <c r="I1827" i="1" a="1"/>
  <c r="I1827" i="1"/>
  <c r="G1827" i="1" a="1"/>
  <c r="G1827" i="1"/>
  <c r="J1829" i="1" a="1"/>
  <c r="J1829" i="1"/>
  <c r="H1829" i="1" a="1"/>
  <c r="H1829" i="1"/>
  <c r="K1827" i="1" a="1"/>
  <c r="K1827" i="1"/>
  <c r="J1827" i="1" a="1"/>
  <c r="J1827" i="1"/>
  <c r="G1829" i="1" a="1"/>
  <c r="G1829" i="1"/>
  <c r="F1829" i="1" a="1"/>
  <c r="F1829" i="1"/>
  <c r="J1831" i="1" a="1"/>
  <c r="J1831" i="1"/>
  <c r="I1831" i="1" a="1"/>
  <c r="I1831" i="1"/>
  <c r="K1829" i="1" a="1"/>
  <c r="K1829" i="1"/>
  <c r="I1829" i="1" a="1"/>
  <c r="I1829" i="1"/>
  <c r="H1827" i="1" a="1"/>
  <c r="H1827" i="1"/>
  <c r="H1831" i="1" a="1"/>
  <c r="H1831" i="1"/>
  <c r="J1052" i="1" a="1"/>
  <c r="J1052" i="1"/>
  <c r="I1052" i="1" a="1"/>
  <c r="I1052" i="1"/>
  <c r="H1039" i="1" a="1"/>
  <c r="H1039" i="1"/>
  <c r="K1039" i="1" a="1"/>
  <c r="K1039" i="1"/>
  <c r="G1039" i="1" a="1"/>
  <c r="G1039" i="1"/>
  <c r="F1039" i="1" a="1"/>
  <c r="F1039" i="1"/>
  <c r="J1039" i="1" a="1"/>
  <c r="J1039" i="1"/>
  <c r="I1039" i="1" a="1"/>
  <c r="I1039" i="1" s="1"/>
  <c r="J1030" i="1" a="1"/>
  <c r="J1030" i="1"/>
  <c r="K1025" i="1" a="1"/>
  <c r="K1025" i="1"/>
  <c r="J1006" i="1" a="1"/>
  <c r="J1006" i="1"/>
  <c r="I1006" i="1" a="1"/>
  <c r="I1006" i="1"/>
  <c r="I1025" i="1" a="1"/>
  <c r="I1025" i="1"/>
  <c r="I1022" i="1" a="1"/>
  <c r="I1022" i="1"/>
  <c r="K1027" i="1" a="1"/>
  <c r="K1027" i="1"/>
  <c r="G1027" i="1" a="1"/>
  <c r="G1027" i="1"/>
  <c r="F1027" i="1" a="1"/>
  <c r="F1027" i="1"/>
  <c r="J1025" i="1" a="1"/>
  <c r="J1025" i="1"/>
  <c r="K1006" i="1" a="1"/>
  <c r="K1006" i="1"/>
  <c r="K1052" i="1" s="1" a="1"/>
  <c r="K1052" i="1" s="1"/>
  <c r="H1022" i="1" a="1"/>
  <c r="H1022" i="1"/>
  <c r="H1006" i="1" a="1"/>
  <c r="H1006" i="1" s="1"/>
  <c r="H1052" i="1" s="1" a="1"/>
  <c r="H1052" i="1" s="1"/>
  <c r="K1037" i="1" a="1"/>
  <c r="K1037" i="1" s="1"/>
  <c r="F1025" i="1" a="1"/>
  <c r="F1025" i="1" s="1"/>
  <c r="J1037" i="1" a="1"/>
  <c r="J1037" i="1" s="1"/>
  <c r="K1030" i="1" a="1"/>
  <c r="K1030" i="1"/>
  <c r="H1027" i="1" a="1"/>
  <c r="H1027" i="1"/>
  <c r="J1027" i="1" a="1"/>
  <c r="J1027" i="1"/>
  <c r="J1022" i="1" a="1"/>
  <c r="J1022" i="1"/>
  <c r="F1037" i="1" a="1"/>
  <c r="F1037" i="1"/>
  <c r="I1037" i="1" a="1"/>
  <c r="I1037" i="1"/>
  <c r="G1037" i="1" a="1"/>
  <c r="G1037" i="1"/>
  <c r="I1030" i="1" a="1"/>
  <c r="I1030" i="1"/>
  <c r="F1030" i="1" a="1"/>
  <c r="F1030" i="1"/>
  <c r="H1030" i="1" a="1"/>
  <c r="H1030" i="1"/>
  <c r="G1030" i="1" a="1"/>
  <c r="G1030" i="1"/>
  <c r="I1027" i="1" a="1"/>
  <c r="I1027" i="1"/>
  <c r="K1022" i="1" a="1"/>
  <c r="K1022" i="1"/>
  <c r="H1025" i="1" a="1"/>
  <c r="H1025" i="1"/>
  <c r="G1022" i="1" a="1"/>
  <c r="G1022" i="1"/>
  <c r="F1022" i="1" a="1"/>
  <c r="F1022" i="1"/>
  <c r="H1037" i="1" a="1"/>
  <c r="H1037" i="1"/>
  <c r="G1025" i="1" a="1"/>
  <c r="G1025" i="1"/>
  <c r="F983" i="1" a="1"/>
  <c r="F983" i="1"/>
  <c r="H976" i="1" a="1"/>
  <c r="H976" i="1" s="1"/>
  <c r="H983" i="1" a="1"/>
  <c r="H983" i="1" s="1"/>
  <c r="F977" i="1" a="1"/>
  <c r="F977" i="1" s="1"/>
  <c r="F1051" i="1" s="1" a="1"/>
  <c r="F1051" i="1" s="1"/>
  <c r="K977" i="1" a="1"/>
  <c r="K977" i="1" s="1"/>
  <c r="K1051" i="1" s="1" a="1"/>
  <c r="K1051" i="1" s="1"/>
  <c r="K976" i="1" a="1"/>
  <c r="K976" i="1" s="1"/>
  <c r="G989" i="1" a="1"/>
  <c r="G989" i="1" s="1"/>
  <c r="I977" i="1" a="1"/>
  <c r="I977" i="1" s="1"/>
  <c r="I1051" i="1" s="1" a="1"/>
  <c r="I1051" i="1" s="1"/>
  <c r="J997" i="1" a="1"/>
  <c r="J997" i="1" s="1"/>
  <c r="J1049" i="1" s="1" a="1"/>
  <c r="J1049" i="1" s="1"/>
  <c r="F989" i="1" a="1"/>
  <c r="F989" i="1" s="1"/>
  <c r="G983" i="1" a="1"/>
  <c r="G983" i="1" s="1"/>
  <c r="G1006" i="1" a="1"/>
  <c r="G1006" i="1" s="1"/>
  <c r="G1052" i="1" s="1" a="1"/>
  <c r="G1052" i="1" s="1"/>
  <c r="F1006" i="1" a="1"/>
  <c r="F1006" i="1" s="1"/>
  <c r="F1052" i="1" s="1" a="1"/>
  <c r="F1052" i="1" s="1"/>
  <c r="I997" i="1" a="1"/>
  <c r="I997" i="1" s="1"/>
  <c r="I1049" i="1" s="1" a="1"/>
  <c r="I1049" i="1" s="1"/>
  <c r="K989" i="1" a="1"/>
  <c r="K989" i="1" s="1"/>
  <c r="G997" i="1" a="1"/>
  <c r="G997" i="1" s="1"/>
  <c r="G1049" i="1" s="1" a="1"/>
  <c r="G1049" i="1" s="1"/>
  <c r="I983" i="1" a="1"/>
  <c r="I983" i="1" s="1"/>
  <c r="K983" i="1" a="1"/>
  <c r="K983" i="1" s="1"/>
  <c r="G977" i="1" a="1"/>
  <c r="G977" i="1" s="1"/>
  <c r="G1051" i="1" s="1" a="1"/>
  <c r="G1051" i="1" s="1"/>
  <c r="G976" i="1" a="1"/>
  <c r="G976" i="1" s="1"/>
  <c r="K997" i="1" a="1"/>
  <c r="K997" i="1" s="1"/>
  <c r="K1049" i="1" s="1" a="1"/>
  <c r="K1049" i="1" s="1"/>
  <c r="H997" i="1" a="1"/>
  <c r="H997" i="1" s="1"/>
  <c r="H1049" i="1" s="1" a="1"/>
  <c r="H1049" i="1" s="1"/>
  <c r="F997" i="1" a="1"/>
  <c r="F997" i="1" s="1"/>
  <c r="F1049" i="1" s="1" a="1"/>
  <c r="F1049" i="1" s="1"/>
  <c r="K996" i="1" a="1"/>
  <c r="K996" i="1" s="1"/>
  <c r="J996" i="1" a="1"/>
  <c r="J996" i="1" s="1"/>
  <c r="G996" i="1" a="1"/>
  <c r="G996" i="1" s="1"/>
  <c r="J977" i="1" a="1"/>
  <c r="J977" i="1" s="1"/>
  <c r="J1051" i="1" s="1" a="1"/>
  <c r="J1051" i="1" s="1"/>
  <c r="J989" i="1" a="1"/>
  <c r="J989" i="1" s="1"/>
  <c r="J983" i="1" a="1"/>
  <c r="J983" i="1" s="1"/>
  <c r="H977" i="1" a="1"/>
  <c r="H977" i="1" s="1"/>
  <c r="H1051" i="1" s="1" a="1"/>
  <c r="H1051" i="1" s="1"/>
  <c r="F976" i="1" a="1"/>
  <c r="F976" i="1" s="1"/>
  <c r="I996" i="1" a="1"/>
  <c r="I996" i="1" s="1"/>
  <c r="F996" i="1" a="1"/>
  <c r="F996" i="1" s="1"/>
  <c r="I989" i="1" a="1"/>
  <c r="I989" i="1" s="1"/>
  <c r="I976" i="1" a="1"/>
  <c r="I976" i="1" s="1"/>
  <c r="H989" i="1" a="1"/>
  <c r="H989" i="1" s="1"/>
  <c r="H996" i="1" a="1"/>
  <c r="H996" i="1" s="1"/>
  <c r="J976" i="1" a="1"/>
  <c r="J976" i="1" s="1"/>
  <c r="J914" i="1" a="1"/>
  <c r="J914" i="1" s="1"/>
  <c r="I974" i="1" a="1"/>
  <c r="I974" i="1" s="1"/>
  <c r="G974" i="1" a="1"/>
  <c r="G974" i="1" s="1"/>
  <c r="G926" i="1" a="1"/>
  <c r="G926" i="1" s="1"/>
  <c r="F974" i="1" a="1"/>
  <c r="F974" i="1" s="1"/>
  <c r="K914" i="1" a="1"/>
  <c r="K914" i="1" s="1"/>
  <c r="F926" i="1" a="1"/>
  <c r="F926" i="1" s="1"/>
  <c r="G973" i="1" a="1"/>
  <c r="G973" i="1" s="1"/>
  <c r="I926" i="1" a="1"/>
  <c r="I926" i="1" s="1"/>
  <c r="H926" i="1" a="1"/>
  <c r="H926" i="1" s="1"/>
  <c r="G914" i="1" a="1"/>
  <c r="G914" i="1" s="1"/>
  <c r="K912" i="1" a="1"/>
  <c r="K912" i="1" s="1"/>
  <c r="K926" i="1" a="1"/>
  <c r="K926" i="1" s="1"/>
  <c r="J926" i="1" a="1"/>
  <c r="J926" i="1" s="1"/>
  <c r="H914" i="1" a="1"/>
  <c r="H914" i="1" s="1"/>
  <c r="F914" i="1" a="1"/>
  <c r="F914" i="1" s="1"/>
  <c r="F973" i="1" a="1"/>
  <c r="F973" i="1" s="1"/>
  <c r="I914" i="1" a="1"/>
  <c r="I914" i="1" s="1"/>
  <c r="K973" i="1" a="1"/>
  <c r="K973" i="1" s="1"/>
  <c r="I973" i="1" a="1"/>
  <c r="I973" i="1" s="1"/>
  <c r="H973" i="1" a="1"/>
  <c r="H973" i="1" s="1"/>
  <c r="K974" i="1" a="1"/>
  <c r="K974" i="1" s="1"/>
  <c r="J974" i="1" a="1"/>
  <c r="J974" i="1" s="1"/>
  <c r="H974" i="1" a="1"/>
  <c r="H974" i="1" s="1"/>
  <c r="J973" i="1" a="1"/>
  <c r="J973" i="1" s="1"/>
  <c r="G912" i="1" a="1"/>
  <c r="G912" i="1" s="1"/>
  <c r="G894" i="1" a="1"/>
  <c r="G894" i="1" s="1"/>
  <c r="I882" i="1" a="1"/>
  <c r="I882" i="1" s="1"/>
  <c r="J894" i="1" a="1"/>
  <c r="J894" i="1" s="1"/>
  <c r="J883" i="1" a="1"/>
  <c r="J883" i="1" s="1"/>
  <c r="K882" i="1" a="1"/>
  <c r="K882" i="1" s="1"/>
  <c r="J882" i="1" a="1"/>
  <c r="J882" i="1" s="1"/>
  <c r="G882" i="1" a="1"/>
  <c r="G882" i="1" s="1"/>
  <c r="F882" i="1" a="1"/>
  <c r="F882" i="1" s="1"/>
  <c r="G883" i="1" a="1"/>
  <c r="G883" i="1" s="1"/>
  <c r="I912" i="1" a="1"/>
  <c r="I912" i="1" s="1"/>
  <c r="J912" i="1" a="1"/>
  <c r="J912" i="1" s="1"/>
  <c r="I894" i="1" a="1"/>
  <c r="I894" i="1" s="1"/>
  <c r="H883" i="1" a="1"/>
  <c r="H883" i="1" s="1"/>
  <c r="H882" i="1" a="1"/>
  <c r="H882" i="1" s="1"/>
  <c r="K883" i="1" a="1"/>
  <c r="K883" i="1" s="1"/>
  <c r="K894" i="1" a="1"/>
  <c r="K894" i="1" s="1"/>
  <c r="F894" i="1" a="1"/>
  <c r="F894" i="1" s="1"/>
  <c r="F912" i="1" a="1"/>
  <c r="F912" i="1" s="1"/>
  <c r="I883" i="1" a="1"/>
  <c r="I883" i="1" s="1"/>
  <c r="F883" i="1" a="1"/>
  <c r="F883" i="1" s="1"/>
  <c r="H912" i="1" a="1"/>
  <c r="H912" i="1" s="1"/>
  <c r="H894" i="1" a="1"/>
  <c r="H894" i="1" s="1"/>
  <c r="I800" i="1" a="1"/>
  <c r="I800" i="1" s="1"/>
  <c r="J800" i="1" a="1"/>
  <c r="J800" i="1" s="1"/>
  <c r="H802" i="1" a="1"/>
  <c r="H802" i="1" s="1"/>
  <c r="J802" i="1" a="1"/>
  <c r="J802" i="1" s="1"/>
  <c r="H804" i="1" a="1"/>
  <c r="H804" i="1" s="1"/>
  <c r="K802" i="1" a="1"/>
  <c r="K802" i="1" s="1"/>
  <c r="H800" i="1" a="1"/>
  <c r="H800" i="1" s="1"/>
  <c r="I804" i="1" a="1"/>
  <c r="I804" i="1" s="1"/>
  <c r="K800" i="1" a="1"/>
  <c r="K800" i="1" s="1"/>
  <c r="K804" i="1" a="1"/>
  <c r="K804" i="1" s="1"/>
  <c r="G804" i="1" a="1"/>
  <c r="G804" i="1" s="1"/>
  <c r="G800" i="1" a="1"/>
  <c r="G800" i="1" s="1"/>
  <c r="I802" i="1" a="1"/>
  <c r="I802" i="1" s="1"/>
  <c r="G802" i="1" a="1"/>
  <c r="G802" i="1" s="1"/>
  <c r="F802" i="1" a="1"/>
  <c r="F802" i="1" s="1"/>
  <c r="J804" i="1" a="1"/>
  <c r="J804" i="1" s="1"/>
  <c r="F804" i="1" a="1"/>
  <c r="F804" i="1" s="1"/>
  <c r="F800" i="1" a="1"/>
  <c r="F800" i="1" s="1"/>
  <c r="I778" i="1" a="1"/>
  <c r="I778" i="1" s="1"/>
  <c r="I777" i="1" s="1"/>
  <c r="G778" i="1" a="1"/>
  <c r="G778" i="1" s="1"/>
  <c r="G777" i="1" s="1"/>
  <c r="J764" i="1" a="1"/>
  <c r="J764" i="1" s="1"/>
  <c r="J814" i="1" s="1" a="1"/>
  <c r="J814" i="1" s="1"/>
  <c r="I764" i="1" a="1"/>
  <c r="I764" i="1" s="1"/>
  <c r="I814" i="1" s="1" a="1"/>
  <c r="I814" i="1" s="1"/>
  <c r="H778" i="1" a="1"/>
  <c r="H778" i="1" s="1"/>
  <c r="H777" i="1" s="1"/>
  <c r="H764" i="1" a="1"/>
  <c r="H764" i="1" s="1"/>
  <c r="H814" i="1" s="1" a="1"/>
  <c r="H814" i="1" s="1"/>
  <c r="G764" i="1" a="1"/>
  <c r="G764" i="1" s="1"/>
  <c r="G814" i="1" s="1" a="1"/>
  <c r="G814" i="1" s="1"/>
  <c r="F764" i="1" a="1"/>
  <c r="F764" i="1" s="1"/>
  <c r="F814" i="1" s="1" a="1"/>
  <c r="F814" i="1" s="1"/>
  <c r="K764" i="1" a="1"/>
  <c r="K764" i="1" s="1"/>
  <c r="K814" i="1" s="1" a="1"/>
  <c r="K814" i="1" s="1"/>
  <c r="K778" i="1" a="1"/>
  <c r="K778" i="1" s="1"/>
  <c r="K777" i="1" s="1"/>
  <c r="J778" i="1" a="1"/>
  <c r="J778" i="1" s="1"/>
  <c r="J777" i="1" s="1"/>
  <c r="F778" i="1" a="1"/>
  <c r="F778" i="1" s="1"/>
  <c r="F777" i="1" s="1"/>
  <c r="I1897" i="1" a="1"/>
  <c r="I1897" i="1" s="1"/>
  <c r="K1897" i="1" a="1"/>
  <c r="K1897" i="1" s="1"/>
  <c r="K1895" i="1" a="1"/>
  <c r="K1895" i="1" s="1"/>
  <c r="J1895" i="1" a="1"/>
  <c r="J1895" i="1" s="1"/>
  <c r="G1897" i="1" a="1"/>
  <c r="G1897" i="1" s="1"/>
  <c r="H1897" i="1" a="1"/>
  <c r="H1897" i="1" s="1"/>
  <c r="J1897" i="1" a="1"/>
  <c r="J1897" i="1" s="1"/>
  <c r="F1897" i="1" a="1"/>
  <c r="F1897" i="1" s="1"/>
  <c r="F1889" i="1" a="1"/>
  <c r="F1889" i="1" s="1"/>
  <c r="J1888" i="1" a="1"/>
  <c r="J1888" i="1" s="1"/>
  <c r="I1887" i="1" a="1"/>
  <c r="I1887" i="1" s="1"/>
  <c r="H1887" i="1" a="1"/>
  <c r="H1887" i="1" s="1"/>
  <c r="K1885" i="1" a="1"/>
  <c r="K1885" i="1" s="1"/>
  <c r="H1885" i="1" a="1"/>
  <c r="H1885" i="1" s="1"/>
  <c r="J1885" i="1" a="1"/>
  <c r="J1885" i="1" s="1"/>
  <c r="K1888" i="1" a="1"/>
  <c r="K1888" i="1" s="1"/>
  <c r="J1883" i="1" a="1"/>
  <c r="J1883" i="1" s="1"/>
  <c r="K1887" i="1" a="1"/>
  <c r="K1887" i="1" s="1"/>
  <c r="F1887" i="1" a="1"/>
  <c r="F1887" i="1" s="1"/>
  <c r="G1885" i="1" a="1"/>
  <c r="G1885" i="1" s="1"/>
  <c r="F1885" i="1" a="1"/>
  <c r="F1885" i="1" s="1"/>
  <c r="K1883" i="1" a="1"/>
  <c r="K1883" i="1" s="1"/>
  <c r="F1895" i="1" a="1"/>
  <c r="F1895" i="1" s="1"/>
  <c r="H1891" i="1" a="1"/>
  <c r="H1891" i="1" s="1"/>
  <c r="I1895" i="1" a="1"/>
  <c r="I1895" i="1" s="1"/>
  <c r="H1895" i="1" a="1"/>
  <c r="H1895" i="1" s="1"/>
  <c r="G1895" i="1" a="1"/>
  <c r="G1895" i="1" s="1"/>
  <c r="J1889" i="1" a="1"/>
  <c r="J1889" i="1" s="1"/>
  <c r="J1887" i="1" a="1"/>
  <c r="J1887" i="1" s="1"/>
  <c r="G1887" i="1" a="1"/>
  <c r="G1887" i="1" s="1"/>
  <c r="J1891" i="1" a="1"/>
  <c r="J1891" i="1" s="1"/>
  <c r="K1893" i="1" a="1"/>
  <c r="K1893" i="1" s="1"/>
  <c r="J1893" i="1" a="1"/>
  <c r="J1893" i="1" s="1"/>
  <c r="I1893" i="1" a="1"/>
  <c r="I1893" i="1" s="1"/>
  <c r="H1893" i="1" a="1"/>
  <c r="H1893" i="1" s="1"/>
  <c r="I1889" i="1" a="1"/>
  <c r="I1889" i="1" s="1"/>
  <c r="G1893" i="1" a="1"/>
  <c r="G1893" i="1" s="1"/>
  <c r="K1891" i="1" a="1"/>
  <c r="K1891" i="1" s="1"/>
  <c r="I1883" i="1" a="1"/>
  <c r="I1883" i="1" s="1"/>
  <c r="H1883" i="1" a="1"/>
  <c r="H1883" i="1" s="1"/>
  <c r="F1893" i="1" a="1"/>
  <c r="F1893" i="1" s="1"/>
  <c r="F1891" i="1" a="1"/>
  <c r="F1891" i="1" s="1"/>
  <c r="I1891" i="1" a="1"/>
  <c r="I1891" i="1" s="1"/>
  <c r="I1888" i="1" a="1"/>
  <c r="I1888" i="1" s="1"/>
  <c r="G1891" i="1" a="1"/>
  <c r="G1891" i="1" s="1"/>
  <c r="F1888" i="1" a="1"/>
  <c r="F1888" i="1" s="1"/>
  <c r="H1888" i="1" a="1"/>
  <c r="H1888" i="1" s="1"/>
  <c r="K1889" i="1" a="1"/>
  <c r="K1889" i="1" s="1"/>
  <c r="G1888" i="1" a="1"/>
  <c r="G1888" i="1" s="1"/>
  <c r="I1885" i="1" a="1"/>
  <c r="I1885" i="1" s="1"/>
  <c r="H1889" i="1" a="1"/>
  <c r="H1889" i="1" s="1"/>
  <c r="G1889" i="1" a="1"/>
  <c r="G1889" i="1" s="1"/>
  <c r="K1873" i="1" a="1"/>
  <c r="K1873" i="1" s="1"/>
  <c r="K1866" i="1" a="1"/>
  <c r="K1866" i="1" s="1"/>
  <c r="I1875" i="1" a="1"/>
  <c r="I1875" i="1" s="1"/>
  <c r="J1877" i="1" a="1"/>
  <c r="J1877" i="1" s="1"/>
  <c r="I1869" i="1" a="1"/>
  <c r="I1869" i="1" s="1"/>
  <c r="I1866" i="1" a="1"/>
  <c r="I1866" i="1" s="1"/>
  <c r="J1882" i="1" a="1"/>
  <c r="J1882" i="1" s="1"/>
  <c r="H1882" i="1" a="1"/>
  <c r="H1882" i="1" s="1"/>
  <c r="K1875" i="1" a="1"/>
  <c r="K1875" i="1" s="1"/>
  <c r="G1867" i="1" a="1"/>
  <c r="G1867" i="1" s="1"/>
  <c r="F1879" i="1" a="1"/>
  <c r="F1879" i="1" s="1"/>
  <c r="I1882" i="1" a="1"/>
  <c r="I1882" i="1" s="1"/>
  <c r="G1879" i="1" a="1"/>
  <c r="G1879" i="1" s="1"/>
  <c r="K1877" i="1" a="1"/>
  <c r="K1877" i="1" s="1"/>
  <c r="K1867" i="1" a="1"/>
  <c r="K1867" i="1" s="1"/>
  <c r="I1877" i="1" a="1"/>
  <c r="I1877" i="1" s="1"/>
  <c r="H1871" i="1" a="1"/>
  <c r="H1871" i="1" s="1"/>
  <c r="F1869" i="1" a="1"/>
  <c r="F1869" i="1" s="1"/>
  <c r="J1879" i="1" a="1"/>
  <c r="J1879" i="1" s="1"/>
  <c r="I1879" i="1" a="1"/>
  <c r="I1879" i="1" s="1"/>
  <c r="K1869" i="1" a="1"/>
  <c r="K1869" i="1" s="1"/>
  <c r="J1871" i="1" a="1"/>
  <c r="J1871" i="1" s="1"/>
  <c r="G1871" i="1" a="1"/>
  <c r="G1871" i="1" s="1"/>
  <c r="F1867" i="1" a="1"/>
  <c r="F1867" i="1" s="1"/>
  <c r="H1869" i="1" a="1"/>
  <c r="H1869" i="1" s="1"/>
  <c r="I1873" i="1" a="1"/>
  <c r="I1873" i="1" s="1"/>
  <c r="F1873" i="1" a="1"/>
  <c r="F1873" i="1" s="1"/>
  <c r="G1869" i="1" a="1"/>
  <c r="G1869" i="1" s="1"/>
  <c r="J1869" i="1" a="1"/>
  <c r="J1869" i="1" s="1"/>
  <c r="G1883" i="1" a="1"/>
  <c r="G1883" i="1" s="1"/>
  <c r="H1877" i="1" a="1"/>
  <c r="H1877" i="1" s="1"/>
  <c r="F1883" i="1" a="1"/>
  <c r="F1883" i="1" s="1"/>
  <c r="F1882" i="1" a="1"/>
  <c r="F1882" i="1" s="1"/>
  <c r="K1879" i="1" a="1"/>
  <c r="K1879" i="1" s="1"/>
  <c r="H1879" i="1" a="1"/>
  <c r="H1879" i="1" s="1"/>
  <c r="F1871" i="1" a="1"/>
  <c r="F1871" i="1" s="1"/>
  <c r="G1873" i="1" a="1"/>
  <c r="G1873" i="1" s="1"/>
  <c r="I1871" i="1" a="1"/>
  <c r="I1871" i="1" s="1"/>
  <c r="H1873" i="1" a="1"/>
  <c r="H1873" i="1"/>
  <c r="J1867" i="1" a="1"/>
  <c r="J1867" i="1"/>
  <c r="J1873" i="1" a="1"/>
  <c r="J1873" i="1"/>
  <c r="J1866" i="1" a="1"/>
  <c r="J1866" i="1"/>
  <c r="J1875" i="1" a="1"/>
  <c r="J1875" i="1"/>
  <c r="I1867" i="1" a="1"/>
  <c r="I1867" i="1"/>
  <c r="G1877" i="1" a="1"/>
  <c r="G1877" i="1"/>
  <c r="F1875" i="1" a="1"/>
  <c r="F1875" i="1"/>
  <c r="F1877" i="1" a="1"/>
  <c r="F1877" i="1"/>
  <c r="H1875" i="1" a="1"/>
  <c r="H1875" i="1"/>
  <c r="K1871" i="1" a="1"/>
  <c r="K1871" i="1"/>
  <c r="H1867" i="1" a="1"/>
  <c r="H1867" i="1"/>
  <c r="K1882" i="1" a="1"/>
  <c r="K1882" i="1"/>
  <c r="G1882" i="1" a="1"/>
  <c r="G1882" i="1"/>
  <c r="G1875" i="1" a="1"/>
  <c r="G1875" i="1"/>
  <c r="K1860" i="1" a="1"/>
  <c r="K1860" i="1"/>
  <c r="K1856" i="1" a="1"/>
  <c r="K1856" i="1"/>
  <c r="H1856" i="1" a="1"/>
  <c r="H1856" i="1"/>
  <c r="K1854" i="1" a="1"/>
  <c r="K1854" i="1"/>
  <c r="J1862" i="1" a="1"/>
  <c r="J1862" i="1"/>
  <c r="H1860" i="1" a="1"/>
  <c r="H1860" i="1"/>
  <c r="G1860" i="1" a="1"/>
  <c r="G1860" i="1"/>
  <c r="F1856" i="1" a="1"/>
  <c r="F1856" i="1"/>
  <c r="F1854" i="1" a="1"/>
  <c r="F1854" i="1"/>
  <c r="H1866" i="1" a="1"/>
  <c r="H1866" i="1"/>
  <c r="G1866" i="1" a="1"/>
  <c r="G1866" i="1"/>
  <c r="F1862" i="1" a="1"/>
  <c r="F1862" i="1"/>
  <c r="I1860" i="1" a="1"/>
  <c r="I1860" i="1"/>
  <c r="F1866" i="1" a="1"/>
  <c r="F1866" i="1"/>
  <c r="K1865" i="1" a="1"/>
  <c r="K1865" i="1"/>
  <c r="I1865" i="1" a="1"/>
  <c r="I1865" i="1"/>
  <c r="K1859" i="1" a="1"/>
  <c r="K1859" i="1"/>
  <c r="J1859" i="1" a="1"/>
  <c r="J1859" i="1"/>
  <c r="F1859" i="1" a="1"/>
  <c r="F1859" i="1"/>
  <c r="J1856" i="1" a="1"/>
  <c r="J1856" i="1"/>
  <c r="H1854" i="1" a="1"/>
  <c r="H1854" i="1"/>
  <c r="I1856" i="1" a="1"/>
  <c r="I1856" i="1"/>
  <c r="H1865" i="1" a="1"/>
  <c r="H1865" i="1"/>
  <c r="K1862" i="1" a="1"/>
  <c r="K1862" i="1"/>
  <c r="J1863" i="1" a="1"/>
  <c r="J1863" i="1"/>
  <c r="H1863" i="1" a="1"/>
  <c r="H1863" i="1"/>
  <c r="G1862" i="1" a="1"/>
  <c r="G1862" i="1"/>
  <c r="J1860" i="1" a="1"/>
  <c r="J1860" i="1"/>
  <c r="F1860" i="1" a="1"/>
  <c r="F1860" i="1"/>
  <c r="I1859" i="1" a="1"/>
  <c r="I1859" i="1"/>
  <c r="G1856" i="1" a="1"/>
  <c r="G1856" i="1"/>
  <c r="G1854" i="1" a="1"/>
  <c r="G1854" i="1"/>
  <c r="F1863" i="1" a="1"/>
  <c r="F1863" i="1"/>
  <c r="J1865" i="1" a="1"/>
  <c r="J1865" i="1"/>
  <c r="G1865" i="1" a="1"/>
  <c r="G1865" i="1"/>
  <c r="F1865" i="1" a="1"/>
  <c r="F1865" i="1"/>
  <c r="K1863" i="1" a="1"/>
  <c r="K1863" i="1"/>
  <c r="J1854" i="1" a="1"/>
  <c r="J1854" i="1"/>
  <c r="I1862" i="1" a="1"/>
  <c r="I1862" i="1"/>
  <c r="I1854" i="1" a="1"/>
  <c r="I1854" i="1"/>
  <c r="H1859" i="1" a="1"/>
  <c r="H1859" i="1"/>
  <c r="I1863" i="1" a="1"/>
  <c r="I1863" i="1"/>
  <c r="G1859" i="1" a="1"/>
  <c r="G1859" i="1"/>
  <c r="G1863" i="1" a="1"/>
  <c r="G1863" i="1"/>
  <c r="H1862" i="1" a="1"/>
  <c r="H1862" i="1"/>
  <c r="J1846" i="1" a="1"/>
  <c r="J1846" i="1"/>
  <c r="J1850" i="1" a="1"/>
  <c r="J1850" i="1"/>
  <c r="G1845" i="1" a="1"/>
  <c r="G1845" i="1"/>
  <c r="I1848" i="1" a="1"/>
  <c r="I1848" i="1"/>
  <c r="K1846" i="1" a="1"/>
  <c r="K1846" i="1"/>
  <c r="F1845" i="1" a="1"/>
  <c r="F1845" i="1"/>
  <c r="G1846" i="1" a="1"/>
  <c r="G1846" i="1"/>
  <c r="H1846" i="1" a="1"/>
  <c r="H1846" i="1"/>
  <c r="G1848" i="1" a="1"/>
  <c r="G1848" i="1"/>
  <c r="K1845" i="1" a="1"/>
  <c r="K1845" i="1"/>
  <c r="G1850" i="1" a="1"/>
  <c r="G1850" i="1"/>
  <c r="K1848" i="1" a="1"/>
  <c r="K1848" i="1"/>
  <c r="J1845" i="1" a="1"/>
  <c r="J1845" i="1"/>
  <c r="H1848" i="1" a="1"/>
  <c r="H1848" i="1"/>
  <c r="K1852" i="1" a="1"/>
  <c r="K1852" i="1"/>
  <c r="F1848" i="1" a="1"/>
  <c r="F1848" i="1"/>
  <c r="H1852" i="1" a="1"/>
  <c r="H1852" i="1"/>
  <c r="J1852" i="1" a="1"/>
  <c r="J1852" i="1"/>
  <c r="I1852" i="1" a="1"/>
  <c r="I1852" i="1"/>
  <c r="G1852" i="1" a="1"/>
  <c r="G1852" i="1"/>
  <c r="F1852" i="1" a="1"/>
  <c r="F1852" i="1"/>
  <c r="K1850" i="1" a="1"/>
  <c r="K1850" i="1"/>
  <c r="I1845" i="1" a="1"/>
  <c r="I1845" i="1"/>
  <c r="I1850" i="1" a="1"/>
  <c r="I1850" i="1"/>
  <c r="H1850" i="1" a="1"/>
  <c r="H1850" i="1"/>
  <c r="J1848" i="1" a="1"/>
  <c r="J1848" i="1" s="1"/>
  <c r="F1846" i="1" a="1"/>
  <c r="F1846" i="1" s="1"/>
  <c r="I1846" i="1" a="1"/>
  <c r="I1846" i="1" s="1"/>
  <c r="J1843" i="1" a="1"/>
  <c r="J1843" i="1" s="1"/>
  <c r="I1843" i="1" a="1"/>
  <c r="I1843" i="1" s="1"/>
  <c r="H1845" i="1" a="1"/>
  <c r="H1845" i="1" s="1"/>
  <c r="F1850" i="1" a="1"/>
  <c r="F1850" i="1" s="1"/>
  <c r="K1843" i="1" a="1"/>
  <c r="K1843" i="1" s="1"/>
  <c r="I1841" i="1" a="1"/>
  <c r="I1841" i="1" s="1"/>
  <c r="G1840" i="1" a="1"/>
  <c r="G1840" i="1" s="1"/>
  <c r="I1835" i="1" a="1"/>
  <c r="I1835" i="1" s="1"/>
  <c r="J1841" i="1" a="1"/>
  <c r="J1841" i="1" s="1"/>
  <c r="I1833" i="1" a="1"/>
  <c r="I1833" i="1" s="1"/>
  <c r="F1841" i="1" a="1"/>
  <c r="F1841" i="1" s="1"/>
  <c r="I1837" i="1" a="1"/>
  <c r="I1837" i="1" s="1"/>
  <c r="K1837" i="1" a="1"/>
  <c r="K1837" i="1" s="1"/>
  <c r="F1837" i="1" a="1"/>
  <c r="F1837" i="1" s="1"/>
  <c r="F1840" i="1" a="1"/>
  <c r="F1840" i="1" s="1"/>
  <c r="K1840" i="1" a="1"/>
  <c r="K1840" i="1" s="1"/>
  <c r="F1835" i="1" a="1"/>
  <c r="F1835" i="1" s="1"/>
  <c r="I1840" i="1" a="1"/>
  <c r="I1840" i="1" s="1"/>
  <c r="G1841" i="1" a="1"/>
  <c r="G1841" i="1" s="1"/>
  <c r="K1833" i="1" a="1"/>
  <c r="K1833" i="1" s="1"/>
  <c r="G1837" i="1" a="1"/>
  <c r="G1837" i="1" s="1"/>
  <c r="J1840" i="1" a="1"/>
  <c r="J1840" i="1" s="1"/>
  <c r="G1843" i="1" a="1"/>
  <c r="G1843" i="1" s="1"/>
  <c r="F1833" i="1" a="1"/>
  <c r="F1833" i="1" s="1"/>
  <c r="H1843" i="1" a="1"/>
  <c r="H1843" i="1" s="1"/>
  <c r="H1837" i="1" a="1"/>
  <c r="H1837" i="1" s="1"/>
  <c r="J1837" i="1" a="1"/>
  <c r="J1837" i="1" s="1"/>
  <c r="H1835" i="1" a="1"/>
  <c r="H1835" i="1" s="1"/>
  <c r="J1833" i="1" a="1"/>
  <c r="J1833" i="1" s="1"/>
  <c r="H1841" i="1" a="1"/>
  <c r="H1841" i="1" s="1"/>
  <c r="K1841" i="1" a="1"/>
  <c r="K1841" i="1" s="1"/>
  <c r="K1835" i="1" a="1"/>
  <c r="K1835" i="1" s="1"/>
  <c r="H1840" i="1" a="1"/>
  <c r="H1840" i="1" s="1"/>
  <c r="F1843" i="1" a="1"/>
  <c r="F1843" i="1" s="1"/>
  <c r="K1831" i="1" a="1"/>
  <c r="K1831" i="1" s="1"/>
  <c r="G1833" i="1" a="1"/>
  <c r="G1833" i="1" s="1"/>
  <c r="J1835" i="1" a="1"/>
  <c r="J1835" i="1" s="1"/>
  <c r="H1833" i="1" a="1"/>
  <c r="H1833" i="1" s="1"/>
  <c r="G1835" i="1" a="1"/>
  <c r="G1835" i="1" s="1"/>
  <c r="K1822" i="1" a="1"/>
  <c r="K1822" i="1" s="1"/>
  <c r="F1821" i="1" a="1"/>
  <c r="F1821" i="1" s="1"/>
  <c r="I1822" i="1" a="1"/>
  <c r="I1822" i="1" s="1"/>
  <c r="F1827" i="1" a="1"/>
  <c r="F1827" i="1" s="1"/>
  <c r="J1824" i="1" a="1"/>
  <c r="J1824" i="1" s="1"/>
  <c r="J1822" i="1" a="1"/>
  <c r="J1822" i="1" s="1"/>
  <c r="G1824" i="1" a="1"/>
  <c r="G1824" i="1" s="1"/>
  <c r="K1826" i="1" a="1"/>
  <c r="K1826" i="1" s="1"/>
  <c r="J1826" i="1" a="1"/>
  <c r="J1826" i="1" s="1"/>
  <c r="I1826" i="1" a="1"/>
  <c r="I1826" i="1" s="1"/>
  <c r="H1826" i="1" a="1"/>
  <c r="H1826" i="1" s="1"/>
  <c r="G1826" i="1" a="1"/>
  <c r="G1826" i="1" s="1"/>
  <c r="F1826" i="1" a="1"/>
  <c r="F1826" i="1" s="1"/>
  <c r="I1824" i="1" a="1"/>
  <c r="I1824" i="1" s="1"/>
  <c r="F1822" i="1" a="1"/>
  <c r="F1822" i="1" s="1"/>
  <c r="K1824" i="1" a="1"/>
  <c r="K1824" i="1" s="1"/>
  <c r="H1822" i="1" a="1"/>
  <c r="H1822" i="1" s="1"/>
  <c r="K1821" i="1" a="1"/>
  <c r="K1821" i="1" s="1"/>
  <c r="H1821" i="1" a="1"/>
  <c r="H1821" i="1" s="1"/>
  <c r="G1822" i="1" a="1"/>
  <c r="G1822" i="1" s="1"/>
  <c r="H1824" i="1" a="1"/>
  <c r="H1824" i="1" s="1"/>
  <c r="I1821" i="1" a="1"/>
  <c r="I1821" i="1" s="1"/>
  <c r="F1824" i="1" a="1"/>
  <c r="F1824" i="1" s="1"/>
  <c r="J1821" i="1" a="1"/>
  <c r="J1821" i="1" s="1"/>
  <c r="G1821" i="1" a="1"/>
  <c r="G1821" i="1" s="1"/>
  <c r="K854" i="1"/>
  <c r="J854" i="1"/>
  <c r="I854" i="1"/>
  <c r="H854" i="1"/>
  <c r="G854" i="1"/>
  <c r="F854" i="1"/>
  <c r="K853" i="1"/>
  <c r="J853" i="1"/>
  <c r="I853" i="1"/>
  <c r="H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K518" i="1" s="1"/>
  <c r="J398" i="1"/>
  <c r="J518" i="1" s="1"/>
  <c r="I398" i="1"/>
  <c r="I518" i="1" s="1"/>
  <c r="H398" i="1"/>
  <c r="H518" i="1" s="1"/>
  <c r="G398" i="1"/>
  <c r="G518" i="1" s="1"/>
  <c r="F398" i="1"/>
  <c r="F518" i="1" s="1"/>
  <c r="K397" i="1"/>
  <c r="K517" i="1" s="1"/>
  <c r="J397" i="1"/>
  <c r="J517" i="1" s="1"/>
  <c r="I397" i="1"/>
  <c r="I517" i="1" s="1"/>
  <c r="H397" i="1"/>
  <c r="H517" i="1" s="1"/>
  <c r="G397" i="1"/>
  <c r="G517" i="1" s="1"/>
  <c r="F397" i="1"/>
  <c r="F517" i="1" s="1"/>
  <c r="K396" i="1"/>
  <c r="K437" i="1" s="1"/>
  <c r="J396" i="1"/>
  <c r="J437" i="1" s="1"/>
  <c r="I396" i="1"/>
  <c r="I437" i="1" s="1"/>
  <c r="H396" i="1"/>
  <c r="H437" i="1" s="1"/>
  <c r="G396" i="1"/>
  <c r="G437" i="1" s="1"/>
  <c r="F396" i="1"/>
  <c r="F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J384" i="1"/>
  <c r="J515" i="1" s="1"/>
  <c r="I384" i="1"/>
  <c r="I515" i="1" s="1"/>
  <c r="H384" i="1"/>
  <c r="H515" i="1" s="1"/>
  <c r="G384" i="1"/>
  <c r="G515" i="1" s="1"/>
  <c r="F384" i="1"/>
  <c r="F515" i="1" s="1"/>
  <c r="K383" i="1"/>
  <c r="K514" i="1" s="1"/>
  <c r="J383" i="1"/>
  <c r="J514" i="1" s="1"/>
  <c r="I383" i="1"/>
  <c r="I514" i="1" s="1"/>
  <c r="H383" i="1"/>
  <c r="H514" i="1" s="1"/>
  <c r="G383" i="1"/>
  <c r="G514" i="1" s="1"/>
  <c r="F383" i="1"/>
  <c r="F514" i="1" s="1"/>
  <c r="K382" i="1"/>
  <c r="K513" i="1" s="1"/>
  <c r="J382" i="1"/>
  <c r="J513" i="1" s="1"/>
  <c r="I382" i="1"/>
  <c r="I513" i="1" s="1"/>
  <c r="H382" i="1"/>
  <c r="H513" i="1" s="1"/>
  <c r="G382" i="1"/>
  <c r="G513" i="1" s="1"/>
  <c r="F382" i="1"/>
  <c r="F513" i="1" s="1"/>
  <c r="K379" i="1"/>
  <c r="J379" i="1"/>
  <c r="I379" i="1"/>
  <c r="H379" i="1"/>
  <c r="G379" i="1"/>
  <c r="F379" i="1"/>
  <c r="K378" i="1"/>
  <c r="K435" i="1" s="1"/>
  <c r="J378" i="1"/>
  <c r="J435" i="1" s="1"/>
  <c r="I378" i="1"/>
  <c r="I435" i="1" s="1"/>
  <c r="H378" i="1"/>
  <c r="H435" i="1" s="1"/>
  <c r="G378" i="1"/>
  <c r="G435" i="1" s="1"/>
  <c r="F378" i="1"/>
  <c r="F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J127" i="1"/>
  <c r="I127" i="1"/>
  <c r="H127" i="1"/>
  <c r="G127" i="1"/>
  <c r="F127" i="1"/>
  <c r="K126" i="1"/>
  <c r="J126" i="1"/>
  <c r="I126" i="1"/>
  <c r="H126" i="1"/>
  <c r="G126" i="1"/>
  <c r="F126" i="1"/>
  <c r="K124" i="1"/>
  <c r="J124" i="1"/>
  <c r="I124" i="1"/>
  <c r="H124" i="1"/>
  <c r="G124" i="1"/>
  <c r="F124" i="1"/>
  <c r="K123" i="1"/>
  <c r="J123" i="1"/>
  <c r="I123" i="1"/>
  <c r="H123" i="1"/>
  <c r="G123" i="1"/>
  <c r="F123" i="1"/>
  <c r="K122" i="1"/>
  <c r="J122" i="1"/>
  <c r="I122" i="1"/>
  <c r="H122" i="1"/>
  <c r="G122" i="1"/>
  <c r="F122" i="1"/>
  <c r="K121" i="1"/>
  <c r="J121" i="1"/>
  <c r="I121" i="1"/>
  <c r="H121" i="1"/>
  <c r="G121" i="1"/>
  <c r="F121" i="1"/>
  <c r="K120" i="1"/>
  <c r="J120" i="1"/>
  <c r="I120" i="1"/>
  <c r="H120" i="1"/>
  <c r="G120" i="1"/>
  <c r="F120" i="1"/>
  <c r="K119" i="1"/>
  <c r="J119" i="1"/>
  <c r="I119" i="1"/>
  <c r="H119" i="1"/>
  <c r="G119" i="1"/>
  <c r="F119" i="1"/>
  <c r="K118" i="1"/>
  <c r="J118" i="1"/>
  <c r="I118" i="1"/>
  <c r="H118" i="1"/>
  <c r="G118" i="1"/>
  <c r="F118" i="1"/>
  <c r="K117" i="1"/>
  <c r="J117" i="1"/>
  <c r="I117" i="1"/>
  <c r="H117" i="1"/>
  <c r="G117" i="1"/>
  <c r="F117" i="1"/>
  <c r="K116" i="1"/>
  <c r="J116" i="1"/>
  <c r="I116" i="1"/>
  <c r="H116" i="1"/>
  <c r="G116" i="1"/>
  <c r="F116" i="1"/>
  <c r="K115" i="1"/>
  <c r="J115" i="1"/>
  <c r="I115" i="1"/>
  <c r="H115" i="1"/>
  <c r="G115" i="1"/>
  <c r="F115" i="1"/>
  <c r="K114" i="1"/>
  <c r="J114" i="1"/>
  <c r="I114" i="1"/>
  <c r="H114" i="1"/>
  <c r="G114" i="1"/>
  <c r="F114" i="1"/>
  <c r="K113" i="1"/>
  <c r="J113" i="1"/>
  <c r="I113" i="1"/>
  <c r="H113" i="1"/>
  <c r="G113" i="1"/>
  <c r="F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G214" i="1"/>
  <c r="F214" i="1"/>
  <c r="K210" i="1"/>
  <c r="J210" i="1"/>
  <c r="I210" i="1"/>
  <c r="H210" i="1"/>
  <c r="G210" i="1"/>
  <c r="F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G170" i="1"/>
  <c r="F170" i="1"/>
  <c r="K169" i="1"/>
  <c r="J169" i="1"/>
  <c r="I169" i="1"/>
  <c r="H169" i="1"/>
  <c r="G169" i="1"/>
  <c r="F169" i="1"/>
  <c r="K168" i="1"/>
  <c r="J168" i="1"/>
  <c r="I168" i="1"/>
  <c r="H168" i="1"/>
  <c r="G168" i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F156" i="1"/>
  <c r="K155" i="1"/>
  <c r="J155" i="1"/>
  <c r="I155" i="1"/>
  <c r="H155" i="1"/>
  <c r="G155" i="1"/>
  <c r="F155" i="1"/>
  <c r="K154" i="1"/>
  <c r="J154" i="1"/>
  <c r="I154" i="1"/>
  <c r="H154" i="1"/>
  <c r="G154" i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K323" i="1" s="1"/>
  <c r="K478" i="1" s="1"/>
  <c r="J95" i="1"/>
  <c r="J323" i="1" s="1"/>
  <c r="J478" i="1" s="1"/>
  <c r="I95" i="1"/>
  <c r="I323" i="1" s="1"/>
  <c r="I478" i="1" s="1"/>
  <c r="H95" i="1"/>
  <c r="H323" i="1" s="1"/>
  <c r="H478" i="1" s="1"/>
  <c r="G95" i="1"/>
  <c r="G323" i="1" s="1"/>
  <c r="G478" i="1" s="1"/>
  <c r="F95" i="1"/>
  <c r="F323" i="1" s="1"/>
  <c r="F478" i="1" s="1"/>
  <c r="K94" i="1"/>
  <c r="K322" i="1" s="1"/>
  <c r="K477" i="1" s="1"/>
  <c r="J94" i="1"/>
  <c r="J322" i="1" s="1"/>
  <c r="J477" i="1" s="1"/>
  <c r="I94" i="1"/>
  <c r="I322" i="1" s="1"/>
  <c r="I477" i="1" s="1"/>
  <c r="H94" i="1"/>
  <c r="H322" i="1" s="1"/>
  <c r="H477" i="1" s="1"/>
  <c r="G94" i="1"/>
  <c r="G322" i="1" s="1"/>
  <c r="G477" i="1" s="1"/>
  <c r="F94" i="1"/>
  <c r="F322" i="1" s="1"/>
  <c r="F477" i="1" s="1"/>
  <c r="K93" i="1"/>
  <c r="K321" i="1" s="1"/>
  <c r="K476" i="1" s="1"/>
  <c r="J93" i="1"/>
  <c r="J321" i="1" s="1"/>
  <c r="J476" i="1" s="1"/>
  <c r="I93" i="1"/>
  <c r="I321" i="1" s="1"/>
  <c r="I476" i="1" s="1"/>
  <c r="H93" i="1"/>
  <c r="H321" i="1" s="1"/>
  <c r="H476" i="1" s="1"/>
  <c r="G93" i="1"/>
  <c r="G321" i="1" s="1"/>
  <c r="G476" i="1" s="1"/>
  <c r="F93" i="1"/>
  <c r="F321" i="1" s="1"/>
  <c r="F476" i="1" s="1"/>
  <c r="K92" i="1"/>
  <c r="K320" i="1" s="1"/>
  <c r="K475" i="1" s="1"/>
  <c r="J92" i="1"/>
  <c r="J320" i="1" s="1"/>
  <c r="J475" i="1" s="1"/>
  <c r="I92" i="1"/>
  <c r="I320" i="1" s="1"/>
  <c r="I475" i="1" s="1"/>
  <c r="H92" i="1"/>
  <c r="H320" i="1" s="1"/>
  <c r="H475" i="1" s="1"/>
  <c r="G92" i="1"/>
  <c r="G320" i="1" s="1"/>
  <c r="G475" i="1" s="1"/>
  <c r="F92" i="1"/>
  <c r="F320" i="1" s="1"/>
  <c r="F475" i="1" s="1"/>
  <c r="K91" i="1"/>
  <c r="K319" i="1" s="1"/>
  <c r="K474" i="1" s="1"/>
  <c r="J91" i="1"/>
  <c r="J319" i="1" s="1"/>
  <c r="J474" i="1" s="1"/>
  <c r="I91" i="1"/>
  <c r="I319" i="1" s="1"/>
  <c r="I474" i="1" s="1"/>
  <c r="H91" i="1"/>
  <c r="H319" i="1" s="1"/>
  <c r="H474" i="1" s="1"/>
  <c r="G91" i="1"/>
  <c r="G319" i="1" s="1"/>
  <c r="G474" i="1" s="1"/>
  <c r="F91" i="1"/>
  <c r="F319" i="1" s="1"/>
  <c r="F474" i="1" s="1"/>
  <c r="K90" i="1"/>
  <c r="K318" i="1" s="1"/>
  <c r="K473" i="1" s="1"/>
  <c r="J90" i="1"/>
  <c r="J318" i="1" s="1"/>
  <c r="J473" i="1" s="1"/>
  <c r="I90" i="1"/>
  <c r="I318" i="1" s="1"/>
  <c r="I473" i="1" s="1"/>
  <c r="H90" i="1"/>
  <c r="H318" i="1" s="1"/>
  <c r="H473" i="1" s="1"/>
  <c r="G90" i="1"/>
  <c r="G318" i="1" s="1"/>
  <c r="G473" i="1" s="1"/>
  <c r="F90" i="1"/>
  <c r="F318" i="1" s="1"/>
  <c r="F473" i="1" s="1"/>
  <c r="K89" i="1"/>
  <c r="K317" i="1" s="1"/>
  <c r="K472" i="1" s="1"/>
  <c r="J89" i="1"/>
  <c r="J317" i="1" s="1"/>
  <c r="J472" i="1" s="1"/>
  <c r="I89" i="1"/>
  <c r="I317" i="1" s="1"/>
  <c r="I472" i="1" s="1"/>
  <c r="H89" i="1"/>
  <c r="H317" i="1" s="1"/>
  <c r="H472" i="1" s="1"/>
  <c r="G89" i="1"/>
  <c r="G317" i="1" s="1"/>
  <c r="G472" i="1" s="1"/>
  <c r="F89" i="1"/>
  <c r="F317" i="1" s="1"/>
  <c r="F472" i="1" s="1"/>
  <c r="K88" i="1"/>
  <c r="K316" i="1" s="1"/>
  <c r="K471" i="1" s="1"/>
  <c r="J88" i="1"/>
  <c r="J316" i="1" s="1"/>
  <c r="J471" i="1" s="1"/>
  <c r="I88" i="1"/>
  <c r="I316" i="1" s="1"/>
  <c r="I471" i="1" s="1"/>
  <c r="H88" i="1"/>
  <c r="H316" i="1" s="1"/>
  <c r="H471" i="1" s="1"/>
  <c r="G88" i="1"/>
  <c r="G316" i="1" s="1"/>
  <c r="G471" i="1" s="1"/>
  <c r="F88" i="1"/>
  <c r="F316" i="1" s="1"/>
  <c r="F471" i="1" s="1"/>
  <c r="K87" i="1"/>
  <c r="J87" i="1"/>
  <c r="I87" i="1"/>
  <c r="H87" i="1"/>
  <c r="G87" i="1"/>
  <c r="F87" i="1"/>
  <c r="K86" i="1"/>
  <c r="J86" i="1"/>
  <c r="I86" i="1"/>
  <c r="H86" i="1"/>
  <c r="G86" i="1"/>
  <c r="F86" i="1"/>
  <c r="K85" i="1"/>
  <c r="K313" i="1" s="1"/>
  <c r="K418" i="1" s="1"/>
  <c r="J85" i="1"/>
  <c r="J313" i="1" s="1"/>
  <c r="J418" i="1" s="1"/>
  <c r="I85" i="1"/>
  <c r="I313" i="1" s="1"/>
  <c r="I418" i="1" s="1"/>
  <c r="H85" i="1"/>
  <c r="H313" i="1" s="1"/>
  <c r="H418" i="1" s="1"/>
  <c r="G85" i="1"/>
  <c r="G313" i="1" s="1"/>
  <c r="G418" i="1" s="1"/>
  <c r="F85" i="1"/>
  <c r="F313" i="1" s="1"/>
  <c r="F418" i="1" s="1"/>
  <c r="K84" i="1"/>
  <c r="K312" i="1" s="1"/>
  <c r="K417" i="1" s="1"/>
  <c r="J84" i="1"/>
  <c r="J312" i="1" s="1"/>
  <c r="J417" i="1" s="1"/>
  <c r="I84" i="1"/>
  <c r="I312" i="1" s="1"/>
  <c r="I417" i="1" s="1"/>
  <c r="H84" i="1"/>
  <c r="H312" i="1" s="1"/>
  <c r="H417" i="1" s="1"/>
  <c r="G84" i="1"/>
  <c r="G312" i="1" s="1"/>
  <c r="G417" i="1" s="1"/>
  <c r="F84" i="1"/>
  <c r="F312" i="1" s="1"/>
  <c r="F417" i="1" s="1"/>
  <c r="K83" i="1"/>
  <c r="J83" i="1"/>
  <c r="I83" i="1"/>
  <c r="H83" i="1"/>
  <c r="G83" i="1"/>
  <c r="F83" i="1"/>
  <c r="K82" i="1"/>
  <c r="J82" i="1"/>
  <c r="I82" i="1"/>
  <c r="H82" i="1"/>
  <c r="G82" i="1"/>
  <c r="F82" i="1"/>
  <c r="K81" i="1"/>
  <c r="J81" i="1"/>
  <c r="I81" i="1"/>
  <c r="H81" i="1"/>
  <c r="G81" i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J299" i="1" s="1"/>
  <c r="J463" i="1" s="1"/>
  <c r="I71" i="1"/>
  <c r="I299" i="1" s="1"/>
  <c r="I463" i="1" s="1"/>
  <c r="H71" i="1"/>
  <c r="H299" i="1" s="1"/>
  <c r="H463" i="1" s="1"/>
  <c r="G71" i="1"/>
  <c r="G299" i="1" s="1"/>
  <c r="G463" i="1" s="1"/>
  <c r="F71" i="1"/>
  <c r="F299" i="1" s="1"/>
  <c r="F463" i="1" s="1"/>
  <c r="K70" i="1"/>
  <c r="K298" i="1" s="1"/>
  <c r="K411" i="1" s="1"/>
  <c r="J70" i="1"/>
  <c r="J298" i="1" s="1"/>
  <c r="J411" i="1" s="1"/>
  <c r="I70" i="1"/>
  <c r="I298" i="1" s="1"/>
  <c r="I411" i="1" s="1"/>
  <c r="H70" i="1"/>
  <c r="H298" i="1" s="1"/>
  <c r="H411" i="1" s="1"/>
  <c r="G70" i="1"/>
  <c r="G298" i="1" s="1"/>
  <c r="G411" i="1" s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G31" i="1" a="1"/>
  <c r="G31" i="1" s="1"/>
  <c r="F31" i="1" a="1"/>
  <c r="F31" i="1" s="1"/>
  <c r="K30" i="1" a="1"/>
  <c r="K30" i="1" s="1"/>
  <c r="J30" i="1" a="1"/>
  <c r="J30" i="1" s="1"/>
  <c r="I30" i="1" a="1"/>
  <c r="I30" i="1" s="1"/>
  <c r="H30" i="1" a="1"/>
  <c r="H30" i="1" s="1"/>
  <c r="G30" i="1" a="1"/>
  <c r="G30" i="1" s="1"/>
  <c r="F30" i="1" a="1"/>
  <c r="F30" i="1" s="1"/>
  <c r="I31" i="1" a="1"/>
  <c r="I31" i="1" s="1"/>
  <c r="H31" i="1" a="1"/>
  <c r="H31" i="1" s="1"/>
  <c r="J31" i="1" a="1"/>
  <c r="J31" i="1" s="1"/>
  <c r="K31" i="1" a="1"/>
  <c r="K31" i="1" s="1"/>
  <c r="K718" i="1" a="1"/>
  <c r="K718" i="1" s="1"/>
  <c r="J716" i="1" a="1"/>
  <c r="J716" i="1" s="1"/>
  <c r="G717" i="1" a="1"/>
  <c r="G717" i="1" s="1"/>
  <c r="H718" i="1" a="1"/>
  <c r="H718" i="1" s="1"/>
  <c r="H717" i="1" a="1"/>
  <c r="H717" i="1" s="1"/>
  <c r="F717" i="1" a="1"/>
  <c r="F717" i="1" s="1"/>
  <c r="K716" i="1" a="1"/>
  <c r="K716" i="1" s="1"/>
  <c r="F718" i="1" a="1"/>
  <c r="F718" i="1" s="1"/>
  <c r="K725" i="1" a="1"/>
  <c r="K725" i="1" s="1"/>
  <c r="J718" i="1" a="1"/>
  <c r="J718" i="1" s="1"/>
  <c r="J725" i="1" a="1"/>
  <c r="J725" i="1" s="1"/>
  <c r="I725" i="1" a="1"/>
  <c r="I725" i="1" s="1"/>
  <c r="H725" i="1" a="1"/>
  <c r="H725" i="1" s="1"/>
  <c r="G725" i="1" a="1"/>
  <c r="G725" i="1" s="1"/>
  <c r="F725" i="1" a="1"/>
  <c r="F725" i="1" s="1"/>
  <c r="J717" i="1" a="1"/>
  <c r="J717" i="1" s="1"/>
  <c r="F722" i="1" a="1"/>
  <c r="F722" i="1" s="1"/>
  <c r="G718" i="1" a="1"/>
  <c r="G718" i="1" s="1"/>
  <c r="I717" i="1" a="1"/>
  <c r="I717" i="1" s="1"/>
  <c r="I718" i="1" a="1"/>
  <c r="I718" i="1" s="1"/>
  <c r="I740" i="1" s="1" a="1"/>
  <c r="I740" i="1" s="1"/>
  <c r="I742" i="1" s="1" a="1"/>
  <c r="I742" i="1" s="1"/>
  <c r="K717" i="1" a="1"/>
  <c r="K717" i="1" s="1"/>
  <c r="J722" i="1" a="1"/>
  <c r="J722" i="1" s="1"/>
  <c r="I722" i="1" a="1"/>
  <c r="I722" i="1" s="1"/>
  <c r="K722" i="1" a="1"/>
  <c r="K722" i="1" s="1"/>
  <c r="H722" i="1" a="1"/>
  <c r="H722" i="1" s="1"/>
  <c r="G722" i="1" a="1"/>
  <c r="G722" i="1" s="1"/>
  <c r="I709" i="1" a="1"/>
  <c r="I709" i="1" s="1"/>
  <c r="K707" i="1" a="1"/>
  <c r="K707" i="1" s="1"/>
  <c r="I695" i="1" a="1"/>
  <c r="I695" i="1" s="1"/>
  <c r="H695" i="1" a="1"/>
  <c r="H695" i="1" s="1"/>
  <c r="F695" i="1" a="1"/>
  <c r="F695" i="1" s="1"/>
  <c r="F709" i="1" a="1"/>
  <c r="F709" i="1" s="1"/>
  <c r="H707" i="1" a="1"/>
  <c r="H707" i="1" s="1"/>
  <c r="I707" i="1" a="1"/>
  <c r="I707" i="1" s="1"/>
  <c r="J695" i="1" a="1"/>
  <c r="J695" i="1" s="1"/>
  <c r="G695" i="1" a="1"/>
  <c r="G695" i="1" s="1"/>
  <c r="H709" i="1" a="1"/>
  <c r="H709" i="1"/>
  <c r="J694" i="1" a="1"/>
  <c r="J694" i="1" s="1"/>
  <c r="H694" i="1" a="1"/>
  <c r="H694" i="1" s="1"/>
  <c r="I716" i="1" a="1"/>
  <c r="I716" i="1"/>
  <c r="H716" i="1" a="1"/>
  <c r="H716" i="1" s="1"/>
  <c r="G716" i="1" a="1"/>
  <c r="G716" i="1" s="1"/>
  <c r="G709" i="1" a="1"/>
  <c r="G709" i="1" s="1"/>
  <c r="F716" i="1" a="1"/>
  <c r="F716" i="1" s="1"/>
  <c r="H714" i="1" a="1"/>
  <c r="H714" i="1" s="1"/>
  <c r="J707" i="1" a="1"/>
  <c r="J707" i="1"/>
  <c r="K714" i="1" a="1"/>
  <c r="K714" i="1" s="1"/>
  <c r="K695" i="1" a="1"/>
  <c r="K695" i="1" s="1"/>
  <c r="J714" i="1" a="1"/>
  <c r="J714" i="1" s="1"/>
  <c r="I714" i="1" a="1"/>
  <c r="I714" i="1" s="1"/>
  <c r="G714" i="1" a="1"/>
  <c r="G714" i="1" s="1"/>
  <c r="F714" i="1" a="1"/>
  <c r="F714" i="1" s="1"/>
  <c r="F707" i="1" a="1"/>
  <c r="F707" i="1" s="1"/>
  <c r="K694" i="1" a="1"/>
  <c r="K694" i="1" s="1"/>
  <c r="I694" i="1" a="1"/>
  <c r="I694" i="1" s="1"/>
  <c r="J709" i="1" a="1"/>
  <c r="J709" i="1"/>
  <c r="G694" i="1" a="1"/>
  <c r="G694" i="1" s="1"/>
  <c r="F694" i="1" a="1"/>
  <c r="F694" i="1" s="1"/>
  <c r="G707" i="1" a="1"/>
  <c r="G707" i="1"/>
  <c r="K709" i="1" a="1"/>
  <c r="K709" i="1" s="1"/>
  <c r="G683" i="1" a="1"/>
  <c r="G683" i="1" s="1"/>
  <c r="J679" i="1" a="1"/>
  <c r="J679" i="1" s="1"/>
  <c r="H679" i="1" a="1"/>
  <c r="H679" i="1" s="1"/>
  <c r="F679" i="1" a="1"/>
  <c r="F679" i="1" s="1"/>
  <c r="I681" i="1" a="1"/>
  <c r="I681" i="1" s="1"/>
  <c r="K681" i="1" a="1"/>
  <c r="K681" i="1" s="1"/>
  <c r="F686" i="1" a="1"/>
  <c r="F686" i="1" s="1"/>
  <c r="K680" i="1" a="1"/>
  <c r="K680" i="1" s="1"/>
  <c r="F685" i="1" a="1"/>
  <c r="F685" i="1" s="1"/>
  <c r="K679" i="1" a="1"/>
  <c r="K679" i="1" s="1"/>
  <c r="G679" i="1" a="1"/>
  <c r="G679" i="1" s="1"/>
  <c r="F681" i="1" a="1"/>
  <c r="F681" i="1" s="1"/>
  <c r="G685" i="1" a="1"/>
  <c r="G685" i="1" s="1"/>
  <c r="I683" i="1" a="1"/>
  <c r="I683" i="1" s="1"/>
  <c r="K686" i="1" a="1"/>
  <c r="K686" i="1" s="1"/>
  <c r="J686" i="1" a="1"/>
  <c r="J686" i="1" s="1"/>
  <c r="I679" i="1" a="1"/>
  <c r="I679" i="1" s="1"/>
  <c r="J683" i="1" a="1"/>
  <c r="J683" i="1" s="1"/>
  <c r="I686" i="1" a="1"/>
  <c r="I686" i="1" s="1"/>
  <c r="H686" i="1" a="1"/>
  <c r="H686" i="1" s="1"/>
  <c r="K683" i="1" a="1"/>
  <c r="K683" i="1" s="1"/>
  <c r="G686" i="1" a="1"/>
  <c r="G686" i="1" s="1"/>
  <c r="I685" i="1" a="1"/>
  <c r="I685" i="1" s="1"/>
  <c r="J680" i="1" a="1"/>
  <c r="J680" i="1" s="1"/>
  <c r="K685" i="1" a="1"/>
  <c r="K685" i="1" s="1"/>
  <c r="G681" i="1" a="1"/>
  <c r="G681" i="1" s="1"/>
  <c r="J685" i="1" a="1"/>
  <c r="J685" i="1" s="1"/>
  <c r="H685" i="1" a="1"/>
  <c r="H685" i="1" s="1"/>
  <c r="F680" i="1" a="1"/>
  <c r="F680" i="1" s="1"/>
  <c r="F683" i="1" a="1"/>
  <c r="F683" i="1" s="1"/>
  <c r="H680" i="1" a="1"/>
  <c r="H680" i="1" s="1"/>
  <c r="H681" i="1" a="1"/>
  <c r="H681" i="1" s="1"/>
  <c r="I680" i="1" a="1"/>
  <c r="I680" i="1" s="1"/>
  <c r="G680" i="1" a="1"/>
  <c r="G680" i="1"/>
  <c r="H683" i="1" a="1"/>
  <c r="H683" i="1"/>
  <c r="J681" i="1" a="1"/>
  <c r="J681" i="1"/>
  <c r="J651" i="1" a="1"/>
  <c r="J651" i="1"/>
  <c r="F648" i="1" a="1"/>
  <c r="F648" i="1"/>
  <c r="G648" i="1" a="1"/>
  <c r="G648" i="1"/>
  <c r="K646" i="1" a="1"/>
  <c r="K646" i="1"/>
  <c r="H651" i="1" a="1"/>
  <c r="H651" i="1"/>
  <c r="G647" i="1" a="1"/>
  <c r="G647" i="1"/>
  <c r="F662" i="1" a="1"/>
  <c r="F662" i="1"/>
  <c r="H648" i="1" a="1"/>
  <c r="H648" i="1"/>
  <c r="J664" i="1" a="1"/>
  <c r="J664" i="1"/>
  <c r="F651" i="1" a="1"/>
  <c r="F651" i="1"/>
  <c r="K664" i="1" a="1"/>
  <c r="K664" i="1"/>
  <c r="I664" i="1" a="1"/>
  <c r="I664" i="1"/>
  <c r="K650" i="1" a="1"/>
  <c r="K650" i="1"/>
  <c r="H664" i="1" a="1"/>
  <c r="H664" i="1"/>
  <c r="G664" i="1" a="1"/>
  <c r="G664" i="1"/>
  <c r="F664" i="1" a="1"/>
  <c r="F664" i="1"/>
  <c r="J663" i="1" a="1"/>
  <c r="J663" i="1"/>
  <c r="I663" i="1" a="1"/>
  <c r="I663" i="1"/>
  <c r="I648" i="1" a="1"/>
  <c r="I648" i="1"/>
  <c r="I650" i="1" a="1"/>
  <c r="I650" i="1"/>
  <c r="F663" i="1" a="1"/>
  <c r="F663" i="1"/>
  <c r="G650" i="1" a="1"/>
  <c r="G650" i="1"/>
  <c r="K648" i="1" a="1"/>
  <c r="K648" i="1"/>
  <c r="K651" i="1" a="1"/>
  <c r="K651" i="1"/>
  <c r="J650" i="1" a="1"/>
  <c r="J650" i="1"/>
  <c r="F650" i="1" a="1"/>
  <c r="F650" i="1"/>
  <c r="J647" i="1" a="1"/>
  <c r="J647" i="1"/>
  <c r="F647" i="1" a="1"/>
  <c r="F647" i="1"/>
  <c r="H647" i="1" a="1"/>
  <c r="H647" i="1"/>
  <c r="I647" i="1" a="1"/>
  <c r="I647" i="1"/>
  <c r="K663" i="1" a="1"/>
  <c r="K663" i="1"/>
  <c r="H662" i="1" a="1"/>
  <c r="H662" i="1"/>
  <c r="J648" i="1" a="1"/>
  <c r="J648" i="1"/>
  <c r="H663" i="1" a="1"/>
  <c r="H663" i="1"/>
  <c r="G663" i="1" a="1"/>
  <c r="G663" i="1"/>
  <c r="J662" i="1" a="1"/>
  <c r="J662" i="1"/>
  <c r="I651" i="1" a="1"/>
  <c r="I651" i="1"/>
  <c r="G651" i="1" a="1"/>
  <c r="G651" i="1" s="1"/>
  <c r="K662" i="1" a="1"/>
  <c r="K662" i="1" s="1"/>
  <c r="I662" i="1" a="1"/>
  <c r="I662" i="1" s="1"/>
  <c r="G662" i="1" a="1"/>
  <c r="G662" i="1" s="1"/>
  <c r="H650" i="1" a="1"/>
  <c r="H650" i="1" s="1"/>
  <c r="K647" i="1" a="1"/>
  <c r="K647" i="1" s="1"/>
  <c r="J641" i="1" a="1"/>
  <c r="J641" i="1" s="1"/>
  <c r="H636" i="1" a="1"/>
  <c r="H636" i="1" s="1"/>
  <c r="I641" i="1" a="1"/>
  <c r="I641" i="1" s="1"/>
  <c r="H641" i="1" a="1"/>
  <c r="H641" i="1" s="1"/>
  <c r="I640" i="1" a="1"/>
  <c r="I640" i="1" s="1"/>
  <c r="I637" i="1" a="1"/>
  <c r="I637" i="1" s="1"/>
  <c r="K636" i="1" a="1"/>
  <c r="K636" i="1" s="1"/>
  <c r="H643" i="1" a="1"/>
  <c r="H643" i="1" s="1"/>
  <c r="K638" i="1" a="1"/>
  <c r="K638" i="1" s="1"/>
  <c r="I638" i="1" a="1"/>
  <c r="I638" i="1" s="1"/>
  <c r="J646" i="1" a="1"/>
  <c r="J646" i="1" s="1"/>
  <c r="G643" i="1" a="1"/>
  <c r="G643" i="1" s="1"/>
  <c r="J638" i="1" a="1"/>
  <c r="J638" i="1" s="1"/>
  <c r="K640" i="1" a="1"/>
  <c r="K640" i="1" s="1"/>
  <c r="H638" i="1" a="1"/>
  <c r="H638" i="1" s="1"/>
  <c r="I646" i="1" a="1"/>
  <c r="I646" i="1" s="1"/>
  <c r="H646" i="1" a="1"/>
  <c r="H646" i="1" s="1"/>
  <c r="G646" i="1" a="1"/>
  <c r="G646" i="1" s="1"/>
  <c r="J645" i="1" a="1"/>
  <c r="J645" i="1" s="1"/>
  <c r="H637" i="1" a="1"/>
  <c r="H637" i="1" s="1"/>
  <c r="F640" i="1" a="1"/>
  <c r="F640" i="1" s="1"/>
  <c r="K645" i="1" a="1"/>
  <c r="K645" i="1" s="1"/>
  <c r="H645" i="1" a="1"/>
  <c r="H645" i="1" s="1"/>
  <c r="G645" i="1" a="1"/>
  <c r="G645" i="1" s="1"/>
  <c r="K643" i="1" a="1"/>
  <c r="K643" i="1" s="1"/>
  <c r="F643" i="1" a="1"/>
  <c r="F643" i="1" s="1"/>
  <c r="G637" i="1" a="1"/>
  <c r="G637" i="1" s="1"/>
  <c r="K637" i="1" a="1"/>
  <c r="K637" i="1" s="1"/>
  <c r="K641" i="1" a="1"/>
  <c r="K641" i="1" s="1"/>
  <c r="F641" i="1" a="1"/>
  <c r="F641" i="1" s="1"/>
  <c r="G636" i="1" a="1"/>
  <c r="G636" i="1" s="1"/>
  <c r="J640" i="1" a="1"/>
  <c r="J640" i="1" s="1"/>
  <c r="G640" i="1" a="1"/>
  <c r="G640" i="1" s="1"/>
  <c r="H640" i="1" a="1"/>
  <c r="H640" i="1" s="1"/>
  <c r="F637" i="1" a="1"/>
  <c r="F637" i="1" s="1"/>
  <c r="J637" i="1" a="1"/>
  <c r="J637" i="1" s="1"/>
  <c r="G641" i="1" a="1"/>
  <c r="G641" i="1" s="1"/>
  <c r="I636" i="1" a="1"/>
  <c r="I636" i="1" s="1"/>
  <c r="F638" i="1" a="1"/>
  <c r="F638" i="1" s="1"/>
  <c r="F646" i="1" a="1"/>
  <c r="F646" i="1" s="1"/>
  <c r="I645" i="1" a="1"/>
  <c r="I645" i="1" s="1"/>
  <c r="F645" i="1" a="1"/>
  <c r="F645" i="1" s="1"/>
  <c r="J643" i="1" a="1"/>
  <c r="J643" i="1" s="1"/>
  <c r="I643" i="1" a="1"/>
  <c r="I643" i="1" s="1"/>
  <c r="J636" i="1" a="1"/>
  <c r="J636" i="1" s="1"/>
  <c r="G638" i="1" a="1"/>
  <c r="G638" i="1" s="1"/>
  <c r="J628" i="1" a="1"/>
  <c r="J628" i="1" s="1"/>
  <c r="I623" i="1" a="1"/>
  <c r="I623" i="1" s="1"/>
  <c r="K625" i="1" a="1"/>
  <c r="K625" i="1" s="1"/>
  <c r="K627" i="1" a="1"/>
  <c r="K627" i="1" s="1"/>
  <c r="H627" i="1" a="1"/>
  <c r="H627" i="1" s="1"/>
  <c r="H635" i="1" a="1"/>
  <c r="H635" i="1" s="1"/>
  <c r="G635" i="1" a="1"/>
  <c r="G635" i="1" s="1"/>
  <c r="I630" i="1" a="1"/>
  <c r="I630" i="1" s="1"/>
  <c r="K626" i="1" a="1"/>
  <c r="K626" i="1" s="1"/>
  <c r="H633" i="1" a="1"/>
  <c r="H633" i="1" s="1"/>
  <c r="F630" i="1" a="1"/>
  <c r="F630" i="1" s="1"/>
  <c r="K630" i="1" a="1"/>
  <c r="K630" i="1" s="1"/>
  <c r="H630" i="1" a="1"/>
  <c r="H630" i="1" s="1"/>
  <c r="F625" i="1" a="1"/>
  <c r="F625" i="1" s="1"/>
  <c r="J623" i="1" a="1"/>
  <c r="J623" i="1" s="1"/>
  <c r="J630" i="1" a="1"/>
  <c r="J630" i="1" s="1"/>
  <c r="G628" i="1" a="1"/>
  <c r="G628" i="1" s="1"/>
  <c r="G630" i="1" a="1"/>
  <c r="G630" i="1" s="1"/>
  <c r="F636" i="1" a="1"/>
  <c r="F636" i="1" s="1"/>
  <c r="F635" i="1" a="1"/>
  <c r="F635" i="1" s="1"/>
  <c r="K633" i="1" a="1"/>
  <c r="K633" i="1" s="1"/>
  <c r="G633" i="1" a="1"/>
  <c r="G633" i="1" s="1"/>
  <c r="G626" i="1" a="1"/>
  <c r="G626" i="1" s="1"/>
  <c r="J626" i="1" a="1"/>
  <c r="J626" i="1" s="1"/>
  <c r="H626" i="1" a="1"/>
  <c r="H626" i="1" s="1"/>
  <c r="J633" i="1" a="1"/>
  <c r="J633" i="1" s="1"/>
  <c r="F633" i="1" a="1"/>
  <c r="F633" i="1" s="1"/>
  <c r="G631" i="1" a="1"/>
  <c r="G631" i="1" s="1"/>
  <c r="G627" i="1" a="1"/>
  <c r="G627" i="1" s="1"/>
  <c r="J631" i="1" a="1"/>
  <c r="J631" i="1" s="1"/>
  <c r="I631" i="1" a="1"/>
  <c r="I631" i="1" s="1"/>
  <c r="F631" i="1" a="1"/>
  <c r="F631" i="1" s="1"/>
  <c r="K628" i="1" a="1"/>
  <c r="K628" i="1" s="1"/>
  <c r="I627" i="1" a="1"/>
  <c r="I627" i="1" s="1"/>
  <c r="F626" i="1" a="1"/>
  <c r="F626" i="1" s="1"/>
  <c r="H625" i="1" a="1"/>
  <c r="H625" i="1" s="1"/>
  <c r="F627" i="1" a="1"/>
  <c r="F627" i="1" s="1"/>
  <c r="I626" i="1" a="1"/>
  <c r="I626" i="1" s="1"/>
  <c r="K623" i="1" a="1"/>
  <c r="K623" i="1" s="1"/>
  <c r="H631" i="1" a="1"/>
  <c r="H631" i="1" s="1"/>
  <c r="I628" i="1" a="1"/>
  <c r="I628" i="1" s="1"/>
  <c r="H628" i="1" a="1"/>
  <c r="H628" i="1" s="1"/>
  <c r="J625" i="1" a="1"/>
  <c r="J625" i="1" s="1"/>
  <c r="J627" i="1" a="1"/>
  <c r="J627" i="1" s="1"/>
  <c r="G625" i="1" a="1"/>
  <c r="G625" i="1" s="1"/>
  <c r="K635" i="1" a="1"/>
  <c r="K635" i="1" s="1"/>
  <c r="J635" i="1" a="1"/>
  <c r="J635" i="1" s="1"/>
  <c r="I633" i="1" a="1"/>
  <c r="I633" i="1" s="1"/>
  <c r="F628" i="1" a="1"/>
  <c r="F628" i="1" s="1"/>
  <c r="I625" i="1" a="1"/>
  <c r="I625" i="1" s="1"/>
  <c r="I635" i="1" a="1"/>
  <c r="I635" i="1" s="1"/>
  <c r="K631" i="1" a="1"/>
  <c r="K631" i="1" s="1"/>
  <c r="H616" i="1" a="1"/>
  <c r="H616" i="1" s="1"/>
  <c r="J608" i="1" a="1"/>
  <c r="J608" i="1" s="1"/>
  <c r="I615" i="1" a="1"/>
  <c r="I615" i="1" s="1"/>
  <c r="K607" i="1" a="1"/>
  <c r="K607" i="1" s="1"/>
  <c r="I617" i="1" a="1"/>
  <c r="I617" i="1" s="1"/>
  <c r="H620" i="1" a="1"/>
  <c r="H620" i="1" s="1"/>
  <c r="K621" i="1" a="1"/>
  <c r="K621" i="1" s="1"/>
  <c r="I620" i="1" a="1"/>
  <c r="I620" i="1" s="1"/>
  <c r="F618" i="1" a="1"/>
  <c r="F618" i="1" s="1"/>
  <c r="H623" i="1" a="1"/>
  <c r="H623" i="1" s="1"/>
  <c r="G623" i="1" a="1"/>
  <c r="G623" i="1" s="1"/>
  <c r="J618" i="1" a="1"/>
  <c r="J618" i="1" s="1"/>
  <c r="J616" i="1" a="1"/>
  <c r="J616" i="1" s="1"/>
  <c r="H615" i="1" a="1"/>
  <c r="H615" i="1" s="1"/>
  <c r="H608" i="1" a="1"/>
  <c r="H608" i="1" s="1"/>
  <c r="J620" i="1" a="1"/>
  <c r="J620" i="1" s="1"/>
  <c r="K618" i="1" a="1"/>
  <c r="K618" i="1" s="1"/>
  <c r="K617" i="1" a="1"/>
  <c r="K617" i="1" s="1"/>
  <c r="F608" i="1" a="1"/>
  <c r="F608" i="1" s="1"/>
  <c r="J621" i="1" a="1"/>
  <c r="J621" i="1" s="1"/>
  <c r="G621" i="1" a="1"/>
  <c r="G621" i="1" s="1"/>
  <c r="K615" i="1" a="1"/>
  <c r="K615" i="1" s="1"/>
  <c r="K608" i="1" a="1"/>
  <c r="K608" i="1" s="1"/>
  <c r="J607" i="1" a="1"/>
  <c r="J607" i="1" s="1"/>
  <c r="F623" i="1" a="1"/>
  <c r="F623" i="1" s="1"/>
  <c r="I618" i="1" a="1"/>
  <c r="I618" i="1" s="1"/>
  <c r="H621" i="1" a="1"/>
  <c r="H621" i="1" s="1"/>
  <c r="G618" i="1" a="1"/>
  <c r="G618" i="1" s="1"/>
  <c r="H617" i="1" a="1"/>
  <c r="H617" i="1" s="1"/>
  <c r="G616" i="1" a="1"/>
  <c r="G616" i="1" s="1"/>
  <c r="F621" i="1" a="1"/>
  <c r="F621" i="1" s="1"/>
  <c r="G620" i="1" a="1"/>
  <c r="G620" i="1" s="1"/>
  <c r="F620" i="1" a="1"/>
  <c r="F620" i="1" s="1"/>
  <c r="F617" i="1" a="1"/>
  <c r="F617" i="1" s="1"/>
  <c r="K616" i="1" a="1"/>
  <c r="K616" i="1" s="1"/>
  <c r="F615" i="1" a="1"/>
  <c r="F615" i="1" s="1"/>
  <c r="J615" i="1" a="1"/>
  <c r="J615" i="1" s="1"/>
  <c r="G608" i="1" a="1"/>
  <c r="G608" i="1" s="1"/>
  <c r="I608" i="1" a="1"/>
  <c r="I608" i="1" s="1"/>
  <c r="I621" i="1" a="1"/>
  <c r="I621" i="1" s="1"/>
  <c r="G615" i="1" a="1"/>
  <c r="G615" i="1" s="1"/>
  <c r="K620" i="1" a="1"/>
  <c r="K620" i="1" s="1"/>
  <c r="J617" i="1" a="1"/>
  <c r="J617" i="1" s="1"/>
  <c r="H618" i="1" a="1"/>
  <c r="H618" i="1" s="1"/>
  <c r="F616" i="1" a="1"/>
  <c r="F616" i="1" s="1"/>
  <c r="G617" i="1" a="1"/>
  <c r="G617" i="1" s="1"/>
  <c r="I616" i="1" a="1"/>
  <c r="I616" i="1" s="1"/>
  <c r="H594" i="1" a="1"/>
  <c r="H594" i="1" s="1"/>
  <c r="J591" i="1" a="1"/>
  <c r="J591" i="1" s="1"/>
  <c r="F593" i="1" a="1"/>
  <c r="F593" i="1" s="1"/>
  <c r="F594" i="1" a="1"/>
  <c r="F594" i="1" s="1"/>
  <c r="F601" i="1" a="1"/>
  <c r="F601" i="1" s="1"/>
  <c r="I604" i="1" a="1"/>
  <c r="I604" i="1" s="1"/>
  <c r="H600" i="1" a="1"/>
  <c r="H600" i="1" s="1"/>
  <c r="J593" i="1" a="1"/>
  <c r="J593" i="1" s="1"/>
  <c r="K591" i="1" a="1"/>
  <c r="K591" i="1" s="1"/>
  <c r="H607" i="1" a="1"/>
  <c r="H607" i="1" s="1"/>
  <c r="G594" i="1" a="1"/>
  <c r="G594" i="1" s="1"/>
  <c r="F607" i="1" a="1"/>
  <c r="F607" i="1" s="1"/>
  <c r="G604" i="1" a="1"/>
  <c r="G604" i="1" s="1"/>
  <c r="I593" i="1" a="1"/>
  <c r="I593" i="1" s="1"/>
  <c r="J601" i="1" a="1"/>
  <c r="J601" i="1" s="1"/>
  <c r="J604" i="1" a="1"/>
  <c r="J604" i="1" s="1"/>
  <c r="K601" i="1" a="1"/>
  <c r="K601" i="1" s="1"/>
  <c r="F600" i="1" a="1"/>
  <c r="F600" i="1" s="1"/>
  <c r="I594" i="1" a="1"/>
  <c r="I594" i="1" s="1"/>
  <c r="J600" i="1" a="1"/>
  <c r="J600" i="1" s="1"/>
  <c r="G601" i="1" a="1"/>
  <c r="G601" i="1" s="1"/>
  <c r="G600" i="1" a="1"/>
  <c r="G600" i="1" s="1"/>
  <c r="K594" i="1" a="1"/>
  <c r="K594" i="1" s="1"/>
  <c r="I600" i="1" a="1"/>
  <c r="I600" i="1" s="1"/>
  <c r="F605" i="1" a="1"/>
  <c r="F605" i="1" s="1"/>
  <c r="K604" i="1" a="1"/>
  <c r="K604" i="1" s="1"/>
  <c r="I607" i="1" a="1"/>
  <c r="I607" i="1" s="1"/>
  <c r="I605" i="1" a="1"/>
  <c r="I605" i="1" s="1"/>
  <c r="I601" i="1" a="1"/>
  <c r="I601" i="1" s="1"/>
  <c r="H601" i="1" a="1"/>
  <c r="H601" i="1" s="1"/>
  <c r="F604" i="1" a="1"/>
  <c r="F604" i="1" s="1"/>
  <c r="G593" i="1" a="1"/>
  <c r="G593" i="1" s="1"/>
  <c r="J605" i="1" a="1"/>
  <c r="J605" i="1" s="1"/>
  <c r="K593" i="1" a="1"/>
  <c r="K593" i="1" s="1"/>
  <c r="G607" i="1" a="1"/>
  <c r="G607" i="1" s="1"/>
  <c r="J594" i="1" a="1"/>
  <c r="J594" i="1" s="1"/>
  <c r="K605" i="1" a="1"/>
  <c r="K605" i="1" s="1"/>
  <c r="H605" i="1" a="1"/>
  <c r="H605" i="1" s="1"/>
  <c r="G605" i="1" a="1"/>
  <c r="G605" i="1" s="1"/>
  <c r="H593" i="1" a="1"/>
  <c r="H593" i="1" s="1"/>
  <c r="K600" i="1" a="1"/>
  <c r="K600" i="1" s="1"/>
  <c r="H604" i="1" a="1"/>
  <c r="H604" i="1" s="1"/>
  <c r="J582" i="1" a="1"/>
  <c r="J582" i="1" s="1"/>
  <c r="G590" i="1" a="1"/>
  <c r="G590" i="1" s="1"/>
  <c r="G586" i="1" a="1"/>
  <c r="G586" i="1" s="1"/>
  <c r="G591" i="1" a="1"/>
  <c r="G591" i="1" s="1"/>
  <c r="F591" i="1" a="1"/>
  <c r="F591" i="1" s="1"/>
  <c r="I590" i="1" a="1"/>
  <c r="I590" i="1" s="1"/>
  <c r="G583" i="1" a="1"/>
  <c r="G583" i="1" s="1"/>
  <c r="H590" i="1" a="1"/>
  <c r="H590" i="1" s="1"/>
  <c r="H587" i="1" a="1"/>
  <c r="H587" i="1" s="1"/>
  <c r="F590" i="1" a="1"/>
  <c r="F590" i="1" s="1"/>
  <c r="J587" i="1" a="1"/>
  <c r="J587" i="1" s="1"/>
  <c r="J583" i="1" a="1"/>
  <c r="J583" i="1" s="1"/>
  <c r="I582" i="1" a="1"/>
  <c r="I582" i="1" s="1"/>
  <c r="G587" i="1" a="1"/>
  <c r="G587" i="1"/>
  <c r="F587" i="1" a="1"/>
  <c r="F587" i="1"/>
  <c r="I586" i="1" a="1"/>
  <c r="I586" i="1"/>
  <c r="F586" i="1" a="1"/>
  <c r="F586" i="1"/>
  <c r="K587" i="1" a="1"/>
  <c r="K587" i="1"/>
  <c r="I587" i="1" a="1"/>
  <c r="I587" i="1"/>
  <c r="I583" i="1" a="1"/>
  <c r="I583" i="1"/>
  <c r="K586" i="1" a="1"/>
  <c r="K586" i="1"/>
  <c r="G582" i="1" a="1"/>
  <c r="G582" i="1"/>
  <c r="H583" i="1" a="1"/>
  <c r="H583" i="1"/>
  <c r="H586" i="1" a="1"/>
  <c r="H586" i="1"/>
  <c r="K582" i="1" a="1"/>
  <c r="K582" i="1"/>
  <c r="H582" i="1" a="1"/>
  <c r="H582" i="1"/>
  <c r="J590" i="1" a="1"/>
  <c r="J590" i="1"/>
  <c r="I591" i="1" a="1"/>
  <c r="I591" i="1"/>
  <c r="J586" i="1" a="1"/>
  <c r="J586" i="1"/>
  <c r="K583" i="1" a="1"/>
  <c r="K583" i="1"/>
  <c r="H591" i="1" a="1"/>
  <c r="H591" i="1"/>
  <c r="F583" i="1" a="1"/>
  <c r="F583" i="1"/>
  <c r="K590" i="1" a="1"/>
  <c r="K590" i="1"/>
  <c r="F582" i="1" a="1"/>
  <c r="F582" i="1"/>
  <c r="I741" i="1" a="1"/>
  <c r="I741" i="1"/>
  <c r="J738" i="1" a="1"/>
  <c r="J738" i="1"/>
  <c r="F738" i="1" a="1"/>
  <c r="F738" i="1"/>
  <c r="K741" i="1" a="1"/>
  <c r="K741" i="1"/>
  <c r="J741" i="1" a="1"/>
  <c r="J741" i="1"/>
  <c r="H741" i="1" a="1"/>
  <c r="H741" i="1"/>
  <c r="G741" i="1" a="1"/>
  <c r="G741" i="1"/>
  <c r="F741" i="1" a="1"/>
  <c r="F741" i="1"/>
  <c r="H738" i="1" a="1"/>
  <c r="H738" i="1"/>
  <c r="G738" i="1" a="1"/>
  <c r="G738" i="1"/>
  <c r="K738" i="1" a="1"/>
  <c r="K738" i="1"/>
  <c r="I738" i="1" a="1"/>
  <c r="I738" i="1"/>
  <c r="H2044" i="1" a="1"/>
  <c r="H2044" i="1"/>
  <c r="J2044" i="1" a="1"/>
  <c r="J2044" i="1"/>
  <c r="K2044" i="1" a="1"/>
  <c r="K2044" i="1"/>
  <c r="I2044" i="1" a="1"/>
  <c r="I2044" i="1"/>
  <c r="F2034" i="1" a="1"/>
  <c r="F2034" i="1"/>
  <c r="H2041" i="1" a="1"/>
  <c r="H2041" i="1"/>
  <c r="G2041" i="1" a="1"/>
  <c r="G2041" i="1"/>
  <c r="I2039" i="1" a="1"/>
  <c r="I2039" i="1"/>
  <c r="H2037" i="1" a="1"/>
  <c r="H2037" i="1"/>
  <c r="G2038" i="1" a="1"/>
  <c r="G2038" i="1"/>
  <c r="K2035" i="1" a="1"/>
  <c r="K2035" i="1"/>
  <c r="J2034" i="1" a="1"/>
  <c r="J2034" i="1"/>
  <c r="F2041" i="1" a="1"/>
  <c r="F2041" i="1"/>
  <c r="I2036" i="1" a="1"/>
  <c r="I2036" i="1"/>
  <c r="J2040" i="1" a="1"/>
  <c r="J2040" i="1"/>
  <c r="F2039" i="1" a="1"/>
  <c r="F2039" i="1"/>
  <c r="H2036" i="1" a="1"/>
  <c r="H2036" i="1"/>
  <c r="F2038" i="1" a="1"/>
  <c r="F2038" i="1"/>
  <c r="I2034" i="1" a="1"/>
  <c r="I2034" i="1"/>
  <c r="F2037" i="1" a="1"/>
  <c r="F2037" i="1"/>
  <c r="F2035" i="1" a="1"/>
  <c r="F2035" i="1"/>
  <c r="J2033" i="1" a="1"/>
  <c r="J2033" i="1"/>
  <c r="K2036" i="1" a="1"/>
  <c r="K2036" i="1"/>
  <c r="K2037" i="1" a="1"/>
  <c r="K2037" i="1"/>
  <c r="K2040" i="1" a="1"/>
  <c r="K2040" i="1"/>
  <c r="K2043" i="1" a="1"/>
  <c r="K2043" i="1"/>
  <c r="H2042" i="1" a="1"/>
  <c r="H2042" i="1"/>
  <c r="G2042" i="1" a="1"/>
  <c r="G2042" i="1"/>
  <c r="G2039" i="1" a="1"/>
  <c r="G2039" i="1"/>
  <c r="H2040" i="1" a="1"/>
  <c r="H2040" i="1"/>
  <c r="K2039" i="1" a="1"/>
  <c r="K2039" i="1"/>
  <c r="J2037" i="1" a="1"/>
  <c r="J2037" i="1"/>
  <c r="G2035" i="1" a="1"/>
  <c r="G2035" i="1"/>
  <c r="K2041" i="1" a="1"/>
  <c r="K2041" i="1"/>
  <c r="G2037" i="1" a="1"/>
  <c r="G2037" i="1"/>
  <c r="K2033" i="1" a="1"/>
  <c r="K2033" i="1"/>
  <c r="F2036" i="1" a="1"/>
  <c r="F2036" i="1"/>
  <c r="G2043" i="1" a="1"/>
  <c r="G2043" i="1"/>
  <c r="K2034" i="1" a="1"/>
  <c r="K2034" i="1"/>
  <c r="G2044" i="1" a="1"/>
  <c r="G2044" i="1"/>
  <c r="J2039" i="1" a="1"/>
  <c r="J2039" i="1"/>
  <c r="H2035" i="1" a="1"/>
  <c r="H2035" i="1"/>
  <c r="H2043" i="1" a="1"/>
  <c r="H2043" i="1"/>
  <c r="I2042" i="1" a="1"/>
  <c r="I2042" i="1"/>
  <c r="I2040" i="1" a="1"/>
  <c r="I2040" i="1"/>
  <c r="H2038" i="1" a="1"/>
  <c r="H2038" i="1"/>
  <c r="H2034" i="1" a="1"/>
  <c r="H2034" i="1"/>
  <c r="G2034" i="1" a="1"/>
  <c r="G2034" i="1"/>
  <c r="I2035" i="1" a="1"/>
  <c r="I2035" i="1"/>
  <c r="F2044" i="1" a="1"/>
  <c r="F2044" i="1"/>
  <c r="J2043" i="1" a="1"/>
  <c r="J2043" i="1"/>
  <c r="F2042" i="1" a="1"/>
  <c r="F2042" i="1"/>
  <c r="G2040" i="1" a="1"/>
  <c r="G2040" i="1"/>
  <c r="I2038" i="1" a="1"/>
  <c r="I2038" i="1"/>
  <c r="I2037" i="1" a="1"/>
  <c r="I2037" i="1"/>
  <c r="G2036" i="1" a="1"/>
  <c r="G2036" i="1"/>
  <c r="I2043" i="1" a="1"/>
  <c r="I2043" i="1"/>
  <c r="F2040" i="1" a="1"/>
  <c r="F2040" i="1"/>
  <c r="F2043" i="1" a="1"/>
  <c r="F2043" i="1"/>
  <c r="K2042" i="1" a="1"/>
  <c r="K2042" i="1"/>
  <c r="J2036" i="1" a="1"/>
  <c r="J2036" i="1"/>
  <c r="K2038" i="1" a="1"/>
  <c r="K2038" i="1"/>
  <c r="J2042" i="1" a="1"/>
  <c r="J2042" i="1"/>
  <c r="J2041" i="1" a="1"/>
  <c r="J2041" i="1"/>
  <c r="H2039" i="1" a="1"/>
  <c r="H2039" i="1"/>
  <c r="I2041" i="1" a="1"/>
  <c r="I2041" i="1"/>
  <c r="J2038" i="1" a="1"/>
  <c r="J2038" i="1"/>
  <c r="J2035" i="1" a="1"/>
  <c r="J2035" i="1"/>
  <c r="G2024" i="1" a="1"/>
  <c r="G2024" i="1"/>
  <c r="G2033" i="1" a="1"/>
  <c r="G2033" i="1"/>
  <c r="G2030" i="1" a="1"/>
  <c r="G2030" i="1"/>
  <c r="I2029" i="1" a="1"/>
  <c r="I2029" i="1"/>
  <c r="F2033" i="1" a="1"/>
  <c r="F2033" i="1"/>
  <c r="K2032" i="1" a="1"/>
  <c r="K2032" i="1"/>
  <c r="F2027" i="1" a="1"/>
  <c r="F2027" i="1"/>
  <c r="I2032" i="1" a="1"/>
  <c r="I2032" i="1"/>
  <c r="H2032" i="1" a="1"/>
  <c r="H2032" i="1"/>
  <c r="H2024" i="1" a="1"/>
  <c r="H2024" i="1"/>
  <c r="H2023" i="1" s="1" a="1"/>
  <c r="H2023" i="1" s="1"/>
  <c r="I2024" i="1" a="1"/>
  <c r="I2024" i="1" s="1"/>
  <c r="I2023" i="1" s="1" a="1"/>
  <c r="I2023" i="1" s="1"/>
  <c r="F2024" i="1" a="1"/>
  <c r="F2024" i="1" s="1"/>
  <c r="F2023" i="1" s="1" a="1"/>
  <c r="F2023" i="1" s="1"/>
  <c r="K2031" i="1" a="1"/>
  <c r="K2031" i="1" s="1"/>
  <c r="J2031" i="1" a="1"/>
  <c r="J2031" i="1" s="1"/>
  <c r="K2030" i="1" a="1"/>
  <c r="K2030" i="1" s="1"/>
  <c r="H2027" i="1" a="1"/>
  <c r="H2027" i="1" s="1"/>
  <c r="H2026" i="1" s="1" a="1"/>
  <c r="H2026" i="1" s="1"/>
  <c r="K2029" i="1" a="1"/>
  <c r="K2029" i="1" s="1"/>
  <c r="J2029" i="1" a="1"/>
  <c r="J2029" i="1" s="1"/>
  <c r="I2030" i="1" a="1"/>
  <c r="I2030" i="1" s="1"/>
  <c r="I2027" i="1" a="1"/>
  <c r="I2027" i="1" s="1"/>
  <c r="I2026" i="1" s="1" a="1"/>
  <c r="I2026" i="1" s="1"/>
  <c r="I2031" i="1" a="1"/>
  <c r="I2031" i="1" s="1"/>
  <c r="H2031" i="1" a="1"/>
  <c r="H2031" i="1" s="1"/>
  <c r="F2029" i="1" a="1"/>
  <c r="F2029" i="1" s="1"/>
  <c r="G2027" i="1" a="1"/>
  <c r="G2027" i="1" s="1"/>
  <c r="G2026" i="1" s="1" a="1"/>
  <c r="G2026" i="1" s="1"/>
  <c r="G2023" i="1" a="1"/>
  <c r="G2023" i="1" s="1"/>
  <c r="F2032" i="1" a="1"/>
  <c r="F2032" i="1" s="1"/>
  <c r="H2030" i="1" a="1"/>
  <c r="H2030" i="1" s="1"/>
  <c r="G2031" i="1" a="1"/>
  <c r="G2031" i="1" s="1"/>
  <c r="F2031" i="1" a="1"/>
  <c r="F2031" i="1" s="1"/>
  <c r="F2026" i="1" a="1"/>
  <c r="F2026" i="1" s="1"/>
  <c r="F2030" i="1" a="1"/>
  <c r="F2030" i="1"/>
  <c r="H2029" i="1" a="1"/>
  <c r="H2029" i="1"/>
  <c r="G2029" i="1" a="1"/>
  <c r="G2029" i="1" s="1"/>
  <c r="K2024" i="1" a="1"/>
  <c r="K2024" i="1" s="1"/>
  <c r="K2023" i="1" s="1" a="1"/>
  <c r="K2023" i="1" s="1"/>
  <c r="K2027" i="1" a="1"/>
  <c r="K2027" i="1" s="1"/>
  <c r="K2026" i="1" s="1" a="1"/>
  <c r="K2026" i="1" s="1"/>
  <c r="J2027" i="1" a="1"/>
  <c r="J2027" i="1" s="1"/>
  <c r="J2026" i="1" s="1" a="1"/>
  <c r="J2026" i="1" s="1"/>
  <c r="J2024" i="1" a="1"/>
  <c r="J2024" i="1" s="1"/>
  <c r="J2023" i="1" s="1" a="1"/>
  <c r="J2023" i="1" s="1"/>
  <c r="J2030" i="1" a="1"/>
  <c r="J2030" i="1" s="1"/>
  <c r="I2033" i="1" a="1"/>
  <c r="I2033" i="1" s="1"/>
  <c r="J2032" i="1" a="1"/>
  <c r="J2032" i="1" s="1"/>
  <c r="H2033" i="1" a="1"/>
  <c r="H2033" i="1" s="1"/>
  <c r="G2032" i="1" a="1"/>
  <c r="G2032" i="1" s="1"/>
  <c r="K2021" i="1" a="1"/>
  <c r="K2021" i="1" s="1"/>
  <c r="J2021" i="1" a="1"/>
  <c r="J2021" i="1" s="1"/>
  <c r="J2018" i="1" a="1"/>
  <c r="J2018" i="1" s="1"/>
  <c r="F2018" i="1" a="1"/>
  <c r="F2018" i="1" s="1"/>
  <c r="G2018" i="1" a="1"/>
  <c r="G2018" i="1" s="1"/>
  <c r="I2021" i="1" a="1"/>
  <c r="I2021" i="1" s="1"/>
  <c r="H2021" i="1" a="1"/>
  <c r="H2021" i="1" s="1"/>
  <c r="G2021" i="1" a="1"/>
  <c r="G2021" i="1" s="1"/>
  <c r="J2020" i="1" a="1"/>
  <c r="J2020" i="1" s="1"/>
  <c r="F2021" i="1" a="1"/>
  <c r="F2021" i="1" s="1"/>
  <c r="K2020" i="1" a="1"/>
  <c r="K2020" i="1" s="1"/>
  <c r="I2020" i="1" a="1"/>
  <c r="I2020" i="1" s="1"/>
  <c r="H2020" i="1" a="1"/>
  <c r="H2020" i="1" s="1"/>
  <c r="G2020" i="1" a="1"/>
  <c r="G2020" i="1" s="1"/>
  <c r="F2020" i="1" a="1"/>
  <c r="F2020" i="1" s="1"/>
  <c r="K2018" i="1" a="1"/>
  <c r="K2018" i="1" s="1"/>
  <c r="I2018" i="1" a="1"/>
  <c r="I2018" i="1" s="1"/>
  <c r="H2018" i="1" a="1"/>
  <c r="H2018" i="1" s="1"/>
  <c r="J1703" i="1" a="1"/>
  <c r="J1703" i="1" s="1"/>
  <c r="G1703" i="1" a="1"/>
  <c r="G1703" i="1" s="1"/>
  <c r="K1703" i="1" a="1"/>
  <c r="K1703" i="1" s="1"/>
  <c r="H1703" i="1" a="1"/>
  <c r="H1703" i="1" s="1"/>
  <c r="F1703" i="1" a="1"/>
  <c r="F1703" i="1" s="1"/>
  <c r="H1704" i="1" a="1"/>
  <c r="H1704" i="1" s="1"/>
  <c r="I1704" i="1" a="1"/>
  <c r="I1704" i="1" s="1"/>
  <c r="F1704" i="1" a="1"/>
  <c r="F1704" i="1" s="1"/>
  <c r="G1704" i="1" a="1"/>
  <c r="G1704" i="1" s="1"/>
  <c r="I1703" i="1" a="1"/>
  <c r="I1703" i="1" s="1"/>
  <c r="K1704" i="1" a="1"/>
  <c r="K1704" i="1" s="1"/>
  <c r="J1704" i="1" a="1"/>
  <c r="J1704" i="1" s="1"/>
  <c r="K19" i="1"/>
  <c r="J19" i="1"/>
  <c r="I19" i="1"/>
  <c r="H19" i="1"/>
  <c r="G19" i="1"/>
  <c r="F19" i="1"/>
  <c r="K18" i="1"/>
  <c r="J18" i="1"/>
  <c r="I18" i="1"/>
  <c r="H18" i="1"/>
  <c r="G18" i="1"/>
  <c r="F18" i="1"/>
  <c r="G282" i="1" a="1"/>
  <c r="G282" i="1" s="1"/>
  <c r="K240" i="1" a="1"/>
  <c r="K240" i="1" s="1"/>
  <c r="K239" i="1" s="1"/>
  <c r="H282" i="1" a="1"/>
  <c r="H282" i="1" s="1"/>
  <c r="I273" i="1" a="1"/>
  <c r="I273" i="1" s="1"/>
  <c r="F273" i="1" a="1"/>
  <c r="F273" i="1" s="1"/>
  <c r="I240" i="1" a="1"/>
  <c r="I240" i="1" s="1"/>
  <c r="I239" i="1" s="1"/>
  <c r="I282" i="1" a="1"/>
  <c r="I282" i="1" s="1"/>
  <c r="F282" i="1" a="1"/>
  <c r="F282" i="1" s="1"/>
  <c r="J240" i="1" a="1"/>
  <c r="J240" i="1" s="1"/>
  <c r="J239" i="1" s="1"/>
  <c r="H273" i="1" a="1"/>
  <c r="H273" i="1" s="1"/>
  <c r="K273" i="1" a="1"/>
  <c r="K273" i="1" s="1"/>
  <c r="K282" i="1" a="1"/>
  <c r="K282" i="1" s="1"/>
  <c r="J273" i="1" a="1"/>
  <c r="J273" i="1" s="1"/>
  <c r="J282" i="1" a="1"/>
  <c r="J282" i="1" s="1"/>
  <c r="G273" i="1" a="1"/>
  <c r="G273" i="1" s="1"/>
  <c r="H240" i="1" a="1"/>
  <c r="H240" i="1" s="1"/>
  <c r="H239" i="1" s="1"/>
  <c r="G240" i="1" a="1"/>
  <c r="G240" i="1" s="1"/>
  <c r="G239" i="1" s="1"/>
  <c r="F240" i="1" a="1"/>
  <c r="F240" i="1" s="1"/>
  <c r="F239" i="1" s="1"/>
  <c r="I197" i="1" a="1"/>
  <c r="I197" i="1" s="1"/>
  <c r="I196" i="1" s="1"/>
  <c r="H197" i="1" a="1"/>
  <c r="H197" i="1" s="1"/>
  <c r="H196" i="1" s="1"/>
  <c r="J197" i="1" a="1"/>
  <c r="J197" i="1" s="1"/>
  <c r="J196" i="1" s="1"/>
  <c r="G197" i="1" a="1"/>
  <c r="G197" i="1" s="1"/>
  <c r="G196" i="1" s="1"/>
  <c r="F197" i="1" a="1"/>
  <c r="F197" i="1" s="1"/>
  <c r="F196" i="1" s="1"/>
  <c r="K197" i="1" a="1"/>
  <c r="K197" i="1" s="1"/>
  <c r="K196" i="1" s="1"/>
  <c r="J139" i="1" a="1"/>
  <c r="J139" i="1" s="1"/>
  <c r="K139" i="1" a="1"/>
  <c r="K139" i="1" s="1"/>
  <c r="I139" i="1" a="1"/>
  <c r="I139" i="1" s="1"/>
  <c r="F137" i="1" a="1"/>
  <c r="F137" i="1" s="1"/>
  <c r="K136" i="1" a="1"/>
  <c r="K136" i="1" s="1"/>
  <c r="J136" i="1" a="1"/>
  <c r="J136" i="1" s="1"/>
  <c r="G136" i="1" a="1"/>
  <c r="G136" i="1" s="1"/>
  <c r="H136" i="1" a="1"/>
  <c r="H136" i="1" s="1"/>
  <c r="F138" i="1" a="1"/>
  <c r="F138" i="1" s="1"/>
  <c r="G139" i="1" a="1"/>
  <c r="G139" i="1" s="1"/>
  <c r="F139" i="1" a="1"/>
  <c r="F139" i="1" s="1"/>
  <c r="J138" i="1" a="1"/>
  <c r="J138" i="1" s="1"/>
  <c r="I138" i="1" a="1"/>
  <c r="I138" i="1" s="1"/>
  <c r="K137" i="1" a="1"/>
  <c r="K137" i="1" s="1"/>
  <c r="I136" i="1" a="1"/>
  <c r="I136" i="1" s="1"/>
  <c r="F136" i="1" a="1"/>
  <c r="F136" i="1" s="1"/>
  <c r="H139" i="1" a="1"/>
  <c r="H139" i="1" s="1"/>
  <c r="K138" i="1" a="1"/>
  <c r="K138" i="1" s="1"/>
  <c r="H138" i="1" a="1"/>
  <c r="H138" i="1" s="1"/>
  <c r="H137" i="1" a="1"/>
  <c r="H137" i="1" s="1"/>
  <c r="G138" i="1" a="1"/>
  <c r="G138" i="1"/>
  <c r="J137" i="1" a="1"/>
  <c r="J137" i="1"/>
  <c r="I137" i="1" a="1"/>
  <c r="I137" i="1"/>
  <c r="G137" i="1" a="1"/>
  <c r="G137" i="1"/>
  <c r="G59" i="1" a="1"/>
  <c r="G59" i="1"/>
  <c r="H60" i="1" a="1"/>
  <c r="H60" i="1"/>
  <c r="K59" i="1" a="1"/>
  <c r="K59" i="1"/>
  <c r="J60" i="1" a="1"/>
  <c r="J60" i="1"/>
  <c r="I57" i="1" a="1"/>
  <c r="I57" i="1"/>
  <c r="G60" i="1" a="1"/>
  <c r="G60" i="1"/>
  <c r="J57" i="1" a="1"/>
  <c r="J57" i="1"/>
  <c r="K58" i="1" a="1"/>
  <c r="K58" i="1"/>
  <c r="F60" i="1" a="1"/>
  <c r="F60" i="1"/>
  <c r="I59" i="1" a="1"/>
  <c r="I59" i="1"/>
  <c r="I60" i="1" a="1"/>
  <c r="I60" i="1"/>
  <c r="G58" i="1" a="1"/>
  <c r="G58" i="1"/>
  <c r="J58" i="1" a="1"/>
  <c r="J58" i="1"/>
  <c r="F58" i="1" a="1"/>
  <c r="F58" i="1" s="1"/>
  <c r="F59" i="1" a="1"/>
  <c r="F59" i="1" s="1"/>
  <c r="F57" i="1" a="1"/>
  <c r="F57" i="1" s="1"/>
  <c r="G57" i="1" a="1"/>
  <c r="G57" i="1" s="1"/>
  <c r="I58" i="1" a="1"/>
  <c r="I58" i="1" s="1"/>
  <c r="H59" i="1" a="1"/>
  <c r="H59" i="1" s="1"/>
  <c r="H57" i="1" a="1"/>
  <c r="H57" i="1" s="1"/>
  <c r="H58" i="1" a="1"/>
  <c r="H58" i="1" s="1"/>
  <c r="J59" i="1" a="1"/>
  <c r="J59" i="1" s="1"/>
  <c r="K60" i="1" a="1"/>
  <c r="K60" i="1" s="1"/>
  <c r="K57" i="1" a="1"/>
  <c r="K57" i="1" s="1"/>
  <c r="F52" i="1" a="1"/>
  <c r="F52" i="1" s="1"/>
  <c r="K50" i="1" a="1"/>
  <c r="K50" i="1" s="1"/>
  <c r="I50" i="1" a="1"/>
  <c r="I50" i="1" s="1"/>
  <c r="G50" i="1" a="1"/>
  <c r="G50" i="1" s="1"/>
  <c r="J53" i="1" a="1"/>
  <c r="J53" i="1" s="1"/>
  <c r="K53" i="1" a="1"/>
  <c r="K53" i="1" s="1"/>
  <c r="J52" i="1" a="1"/>
  <c r="J52" i="1" s="1"/>
  <c r="H50" i="1" a="1"/>
  <c r="H50" i="1" s="1"/>
  <c r="I52" i="1" a="1"/>
  <c r="I52" i="1" s="1"/>
  <c r="H52" i="1" a="1"/>
  <c r="H52" i="1" s="1"/>
  <c r="G52" i="1" a="1"/>
  <c r="G52" i="1" s="1"/>
  <c r="K51" i="1" a="1"/>
  <c r="K51" i="1" s="1"/>
  <c r="H51" i="1" a="1"/>
  <c r="H51" i="1" s="1"/>
  <c r="G51" i="1" a="1"/>
  <c r="G51" i="1" s="1"/>
  <c r="F50" i="1" a="1"/>
  <c r="F50" i="1" s="1"/>
  <c r="F51" i="1" a="1"/>
  <c r="F51" i="1" s="1"/>
  <c r="H53" i="1" a="1"/>
  <c r="H53" i="1" s="1"/>
  <c r="J50" i="1" a="1"/>
  <c r="J50" i="1" s="1"/>
  <c r="F53" i="1" a="1"/>
  <c r="F53" i="1" s="1"/>
  <c r="J51" i="1" a="1"/>
  <c r="J51" i="1" s="1"/>
  <c r="I53" i="1" a="1"/>
  <c r="I53" i="1" s="1"/>
  <c r="G53" i="1" a="1"/>
  <c r="G53" i="1" s="1"/>
  <c r="I51" i="1" a="1"/>
  <c r="I51" i="1" s="1"/>
  <c r="K52" i="1" a="1"/>
  <c r="K52" i="1" s="1"/>
  <c r="H13" i="1" a="1"/>
  <c r="H13" i="1" s="1"/>
  <c r="G15" i="1" a="1"/>
  <c r="G15" i="1" s="1"/>
  <c r="K15" i="1" a="1"/>
  <c r="K15" i="1" s="1"/>
  <c r="H15" i="1" a="1"/>
  <c r="H15" i="1" s="1"/>
  <c r="J13" i="1" a="1"/>
  <c r="J13" i="1" s="1"/>
  <c r="F13" i="1" a="1"/>
  <c r="F13" i="1" s="1"/>
  <c r="J14" i="1" a="1"/>
  <c r="J14" i="1" s="1"/>
  <c r="G14" i="1" a="1"/>
  <c r="G14" i="1" s="1"/>
  <c r="I13" i="1" a="1"/>
  <c r="I13" i="1" s="1"/>
  <c r="J15" i="1" a="1"/>
  <c r="J15" i="1" s="1"/>
  <c r="F15" i="1" a="1"/>
  <c r="F15" i="1" s="1"/>
  <c r="I14" i="1" a="1"/>
  <c r="I14" i="1" s="1"/>
  <c r="I15" i="1" a="1"/>
  <c r="I15" i="1" s="1"/>
  <c r="F14" i="1" a="1"/>
  <c r="F14" i="1" s="1"/>
  <c r="G13" i="1" a="1"/>
  <c r="G13" i="1" s="1"/>
  <c r="K14" i="1" a="1"/>
  <c r="K14" i="1" s="1"/>
  <c r="H14" i="1" a="1"/>
  <c r="H14" i="1" s="1"/>
  <c r="K13" i="1" a="1"/>
  <c r="K13" i="1" s="1"/>
  <c r="K28" i="1" a="1"/>
  <c r="K28" i="1"/>
  <c r="I28" i="1" a="1"/>
  <c r="I28" i="1" s="1"/>
  <c r="J28" i="1" a="1"/>
  <c r="J28" i="1" s="1"/>
  <c r="G28" i="1" a="1"/>
  <c r="G28" i="1" s="1"/>
  <c r="F28" i="1" a="1"/>
  <c r="F28" i="1" s="1"/>
  <c r="H28" i="1" a="1"/>
  <c r="H28" i="1" s="1"/>
  <c r="K41" i="1" a="1"/>
  <c r="K41" i="1" s="1"/>
  <c r="J41" i="1" a="1"/>
  <c r="J41" i="1" s="1"/>
  <c r="G41" i="1" a="1"/>
  <c r="G41" i="1" s="1"/>
  <c r="F41" i="1" a="1"/>
  <c r="F41" i="1" s="1"/>
  <c r="F42" i="1" a="1"/>
  <c r="F42" i="1" s="1"/>
  <c r="H41" i="1" a="1"/>
  <c r="H41" i="1" s="1"/>
  <c r="I41" i="1" a="1"/>
  <c r="I41" i="1" s="1"/>
  <c r="G54" i="1" a="1"/>
  <c r="G54" i="1" s="1"/>
  <c r="J54" i="1" a="1"/>
  <c r="J54" i="1" s="1"/>
  <c r="H54" i="1" a="1"/>
  <c r="H54" i="1" s="1"/>
  <c r="I54" i="1" a="1"/>
  <c r="I54" i="1" s="1"/>
  <c r="K54" i="1" a="1"/>
  <c r="K54" i="1" s="1"/>
  <c r="H42" i="1" a="1"/>
  <c r="H42" i="1" s="1"/>
  <c r="J48" i="1" a="1"/>
  <c r="J48" i="1" s="1"/>
  <c r="G48" i="1" a="1"/>
  <c r="G48" i="1" s="1"/>
  <c r="I43" i="1" a="1"/>
  <c r="I43" i="1" s="1"/>
  <c r="G43" i="1" a="1"/>
  <c r="G43" i="1" s="1"/>
  <c r="K42" i="1" a="1"/>
  <c r="K42" i="1" s="1"/>
  <c r="H48" i="1" a="1"/>
  <c r="H48" i="1" s="1"/>
  <c r="F48" i="1" a="1"/>
  <c r="F48" i="1" s="1"/>
  <c r="F43" i="1" a="1"/>
  <c r="F43" i="1" s="1"/>
  <c r="F54" i="1" a="1"/>
  <c r="F54" i="1" s="1"/>
  <c r="I42" i="1" a="1"/>
  <c r="I42" i="1" s="1"/>
  <c r="J43" i="1" a="1"/>
  <c r="J43" i="1" s="1"/>
  <c r="J42" i="1" a="1"/>
  <c r="J42" i="1" s="1"/>
  <c r="K48" i="1" a="1"/>
  <c r="K48" i="1" s="1"/>
  <c r="H43" i="1" a="1"/>
  <c r="H43" i="1" s="1"/>
  <c r="K43" i="1" a="1"/>
  <c r="K43" i="1" s="1"/>
  <c r="G42" i="1" a="1"/>
  <c r="G42" i="1" s="1"/>
  <c r="I48" i="1" a="1"/>
  <c r="I48" i="1" s="1"/>
  <c r="K26" i="1" a="1"/>
  <c r="K26" i="1" s="1"/>
  <c r="F27" i="1" a="1"/>
  <c r="F27" i="1" s="1"/>
  <c r="K24" i="1" a="1"/>
  <c r="K24" i="1" s="1"/>
  <c r="K21" i="1" a="1"/>
  <c r="K21" i="1"/>
  <c r="G26" i="1" a="1"/>
  <c r="G26" i="1"/>
  <c r="J24" i="1" a="1"/>
  <c r="J24" i="1" s="1"/>
  <c r="F24" i="1" a="1"/>
  <c r="F24" i="1" s="1"/>
  <c r="J21" i="1" a="1"/>
  <c r="J21" i="1" s="1"/>
  <c r="G24" i="1" a="1"/>
  <c r="G24" i="1" s="1"/>
  <c r="G21" i="1" a="1"/>
  <c r="G21" i="1" s="1"/>
  <c r="F25" i="1" a="1"/>
  <c r="F25" i="1" s="1"/>
  <c r="I21" i="1" a="1"/>
  <c r="I21" i="1" s="1"/>
  <c r="G27" i="1" a="1"/>
  <c r="G27" i="1" s="1"/>
  <c r="I26" i="1" a="1"/>
  <c r="I26" i="1" s="1"/>
  <c r="F26" i="1" a="1"/>
  <c r="F26" i="1" s="1"/>
  <c r="I24" i="1" a="1"/>
  <c r="I24" i="1" s="1"/>
  <c r="G25" i="1" a="1"/>
  <c r="G25" i="1" s="1"/>
  <c r="J27" i="1" a="1"/>
  <c r="J27" i="1" s="1"/>
  <c r="F21" i="1" a="1"/>
  <c r="F21" i="1" s="1"/>
  <c r="I27" i="1" a="1"/>
  <c r="I27" i="1" s="1"/>
  <c r="J25" i="1" a="1"/>
  <c r="J25" i="1" s="1"/>
  <c r="H24" i="1" a="1"/>
  <c r="H24" i="1" s="1"/>
  <c r="H21" i="1" a="1"/>
  <c r="H21" i="1" s="1"/>
  <c r="K27" i="1" a="1"/>
  <c r="K27" i="1" s="1"/>
  <c r="H26" i="1" a="1"/>
  <c r="H26" i="1" s="1"/>
  <c r="H25" i="1" a="1"/>
  <c r="H25" i="1" s="1"/>
  <c r="I25" i="1" a="1"/>
  <c r="I25" i="1" s="1"/>
  <c r="H27" i="1" a="1"/>
  <c r="H27" i="1" s="1"/>
  <c r="J26" i="1" a="1"/>
  <c r="J26" i="1" s="1"/>
  <c r="K25" i="1" a="1"/>
  <c r="K25" i="1" s="1"/>
  <c r="K10" i="1" a="1"/>
  <c r="K10" i="1"/>
  <c r="F7" i="1" a="1"/>
  <c r="F7" i="1" s="1"/>
  <c r="G9" i="1" a="1"/>
  <c r="G9" i="1" s="1"/>
  <c r="H11" i="1" a="1"/>
  <c r="H11" i="1" s="1"/>
  <c r="G7" i="1" a="1"/>
  <c r="G7" i="1" s="1"/>
  <c r="H10" i="1" a="1"/>
  <c r="H10" i="1"/>
  <c r="K16" i="1" a="1"/>
  <c r="K16" i="1" s="1"/>
  <c r="F9" i="1" a="1"/>
  <c r="F9" i="1" s="1"/>
  <c r="K17" i="1" a="1"/>
  <c r="K17" i="1" s="1"/>
  <c r="J17" i="1" a="1"/>
  <c r="J17" i="1" s="1"/>
  <c r="I17" i="1" a="1"/>
  <c r="I17" i="1" s="1"/>
  <c r="G10" i="1" a="1"/>
  <c r="G10" i="1" s="1"/>
  <c r="H16" i="1" a="1"/>
  <c r="H16" i="1" s="1"/>
  <c r="J10" i="1" a="1"/>
  <c r="J10" i="1" s="1"/>
  <c r="J7" i="1" a="1"/>
  <c r="J7" i="1" s="1"/>
  <c r="H17" i="1" a="1"/>
  <c r="H17" i="1" s="1"/>
  <c r="I16" i="1" a="1"/>
  <c r="I16" i="1" s="1"/>
  <c r="J11" i="1" a="1"/>
  <c r="J11" i="1" s="1"/>
  <c r="I10" i="1" a="1"/>
  <c r="I10" i="1" s="1"/>
  <c r="F11" i="1" a="1"/>
  <c r="F11" i="1" s="1"/>
  <c r="H9" i="1" a="1"/>
  <c r="H9" i="1" s="1"/>
  <c r="K11" i="1" a="1"/>
  <c r="K11" i="1" s="1"/>
  <c r="I7" i="1" a="1"/>
  <c r="I7" i="1" s="1"/>
  <c r="G11" i="1" a="1"/>
  <c r="G11" i="1" s="1"/>
  <c r="K7" i="1" a="1"/>
  <c r="K7" i="1" s="1"/>
  <c r="H7" i="1" a="1"/>
  <c r="H7" i="1" s="1"/>
  <c r="J9" i="1" a="1"/>
  <c r="J9" i="1" s="1"/>
  <c r="F10" i="1" a="1"/>
  <c r="F10" i="1" s="1"/>
  <c r="I9" i="1" a="1"/>
  <c r="I9" i="1" s="1"/>
  <c r="G17" i="1" a="1"/>
  <c r="G17" i="1" s="1"/>
  <c r="I11" i="1" a="1"/>
  <c r="I11" i="1" s="1"/>
  <c r="K9" i="1" a="1"/>
  <c r="K9" i="1" s="1"/>
  <c r="G16" i="1" a="1"/>
  <c r="G16" i="1" s="1"/>
  <c r="F17" i="1" a="1"/>
  <c r="F17" i="1" s="1"/>
  <c r="F16" i="1" a="1"/>
  <c r="F16" i="1" s="1"/>
  <c r="J16" i="1" a="1"/>
  <c r="J16" i="1" s="1"/>
  <c r="H5" i="1" a="1"/>
  <c r="H5" i="1" s="1"/>
  <c r="G5" i="1" a="1"/>
  <c r="G5" i="1" s="1"/>
  <c r="K4" i="1" a="1"/>
  <c r="K4" i="1" s="1"/>
  <c r="I4" i="1" a="1"/>
  <c r="I4" i="1" s="1"/>
  <c r="G4" i="1" a="1"/>
  <c r="G4" i="1" s="1"/>
  <c r="I5" i="1" a="1"/>
  <c r="I5" i="1" s="1"/>
  <c r="J4" i="1" a="1"/>
  <c r="J4" i="1" s="1"/>
  <c r="H4" i="1" a="1"/>
  <c r="H4" i="1" s="1"/>
  <c r="K6" i="1" a="1"/>
  <c r="K6" i="1" s="1"/>
  <c r="J6" i="1" a="1"/>
  <c r="J6" i="1" s="1"/>
  <c r="F5" i="1" a="1"/>
  <c r="F5" i="1" s="1"/>
  <c r="F4" i="1" a="1"/>
  <c r="F4" i="1" s="1"/>
  <c r="I6" i="1" a="1"/>
  <c r="I6" i="1" s="1"/>
  <c r="H6" i="1" a="1"/>
  <c r="H6" i="1" s="1"/>
  <c r="G6" i="1" a="1"/>
  <c r="G6" i="1" s="1"/>
  <c r="F6" i="1" a="1"/>
  <c r="F6" i="1" s="1"/>
  <c r="K5" i="1" a="1"/>
  <c r="K5" i="1" s="1"/>
  <c r="J5" i="1" a="1"/>
  <c r="J5" i="1" s="1"/>
  <c r="K897" i="1" l="1"/>
  <c r="K900" i="1"/>
  <c r="J897" i="1"/>
  <c r="J900" i="1"/>
  <c r="I897" i="1"/>
  <c r="I900" i="1"/>
  <c r="H897" i="1"/>
  <c r="H900" i="1"/>
  <c r="G900" i="1"/>
  <c r="G897" i="1"/>
  <c r="G923" i="1"/>
  <c r="G922" i="1" s="1"/>
  <c r="G901" i="1"/>
  <c r="J901" i="1"/>
  <c r="J923" i="1"/>
  <c r="J922" i="1" s="1"/>
  <c r="I901" i="1"/>
  <c r="I923" i="1"/>
  <c r="I922" i="1" s="1"/>
  <c r="K923" i="1"/>
  <c r="K922" i="1" s="1"/>
  <c r="K901" i="1"/>
  <c r="F923" i="1"/>
  <c r="F922" i="1" s="1"/>
  <c r="F893" i="1"/>
  <c r="F901" i="1" s="1"/>
  <c r="H923" i="1"/>
  <c r="H922" i="1" s="1"/>
  <c r="H901" i="1"/>
  <c r="J740" i="1" a="1"/>
  <c r="J740" i="1" s="1"/>
  <c r="J742" i="1" s="1" a="1"/>
  <c r="J742" i="1" s="1"/>
  <c r="J724" i="1" a="1"/>
  <c r="J724" i="1" s="1"/>
  <c r="J726" i="1" s="1" a="1"/>
  <c r="J726" i="1" s="1"/>
  <c r="K724" i="1" a="1"/>
  <c r="K724" i="1" s="1"/>
  <c r="K726" i="1" s="1" a="1"/>
  <c r="K726" i="1" s="1"/>
  <c r="K740" i="1" a="1"/>
  <c r="K740" i="1" s="1"/>
  <c r="K742" i="1" s="1" a="1"/>
  <c r="K742" i="1" s="1"/>
  <c r="I724" i="1" a="1"/>
  <c r="I724" i="1" s="1"/>
  <c r="I726" i="1" s="1" a="1"/>
  <c r="I726" i="1" s="1"/>
  <c r="H724" i="1" a="1"/>
  <c r="H724" i="1" s="1"/>
  <c r="H726" i="1" s="1" a="1"/>
  <c r="H726" i="1" s="1"/>
  <c r="H740" i="1" a="1"/>
  <c r="H740" i="1" s="1"/>
  <c r="H742" i="1" s="1" a="1"/>
  <c r="H742" i="1" s="1"/>
  <c r="G740" i="1" a="1"/>
  <c r="G740" i="1" s="1"/>
  <c r="G742" i="1" s="1" a="1"/>
  <c r="G742" i="1" s="1"/>
  <c r="G724" i="1" a="1"/>
  <c r="G724" i="1" s="1"/>
  <c r="G726" i="1" s="1" a="1"/>
  <c r="G726" i="1" s="1"/>
  <c r="F724" i="1" a="1"/>
  <c r="F724" i="1" s="1"/>
  <c r="F726" i="1" s="1" a="1"/>
  <c r="F726" i="1" s="1"/>
  <c r="F740" i="1" a="1"/>
  <c r="F740" i="1" s="1"/>
  <c r="F742" i="1" s="1" a="1"/>
  <c r="F742" i="1" s="1"/>
  <c r="G281" i="1"/>
  <c r="G380" i="1" s="1"/>
  <c r="G511" i="1" s="1"/>
  <c r="G381" i="1"/>
  <c r="G512" i="1" s="1"/>
  <c r="H381" i="1"/>
  <c r="H512" i="1" s="1"/>
  <c r="H281" i="1"/>
  <c r="H380" i="1" s="1"/>
  <c r="H511" i="1" s="1"/>
  <c r="I272" i="1"/>
  <c r="I361" i="1" s="1"/>
  <c r="I502" i="1" s="1"/>
  <c r="I362" i="1"/>
  <c r="F272" i="1"/>
  <c r="F361" i="1" s="1"/>
  <c r="F502" i="1" s="1"/>
  <c r="F362" i="1"/>
  <c r="I381" i="1"/>
  <c r="I512" i="1" s="1"/>
  <c r="I281" i="1"/>
  <c r="I380" i="1" s="1"/>
  <c r="I511" i="1" s="1"/>
  <c r="F281" i="1"/>
  <c r="F380" i="1" s="1"/>
  <c r="F511" i="1" s="1"/>
  <c r="F381" i="1"/>
  <c r="F512" i="1" s="1"/>
  <c r="H272" i="1"/>
  <c r="H361" i="1" s="1"/>
  <c r="H502" i="1" s="1"/>
  <c r="H362" i="1"/>
  <c r="K272" i="1"/>
  <c r="K361" i="1" s="1"/>
  <c r="K502" i="1" s="1"/>
  <c r="K362" i="1"/>
  <c r="K281" i="1"/>
  <c r="K380" i="1" s="1"/>
  <c r="K511" i="1" s="1"/>
  <c r="K381" i="1"/>
  <c r="K512" i="1" s="1"/>
  <c r="J362" i="1"/>
  <c r="J272" i="1"/>
  <c r="J361" i="1" s="1"/>
  <c r="J502" i="1" s="1"/>
  <c r="J281" i="1"/>
  <c r="J380" i="1" s="1"/>
  <c r="J511" i="1" s="1"/>
  <c r="J381" i="1"/>
  <c r="J512" i="1" s="1"/>
  <c r="G272" i="1"/>
  <c r="G361" i="1" s="1"/>
  <c r="G502" i="1" s="1"/>
  <c r="G362" i="1"/>
  <c r="K360" i="1"/>
  <c r="K427" i="1" s="1"/>
  <c r="J360" i="1"/>
  <c r="J427" i="1" s="1"/>
  <c r="I360" i="1"/>
  <c r="I427" i="1" s="1"/>
  <c r="H360" i="1"/>
  <c r="H427" i="1" s="1"/>
  <c r="G360" i="1"/>
  <c r="G427" i="1" s="1"/>
  <c r="F360" i="1"/>
  <c r="F427" i="1" s="1"/>
  <c r="K359" i="1"/>
  <c r="K426" i="1" s="1"/>
  <c r="J359" i="1"/>
  <c r="J426" i="1" s="1"/>
  <c r="I359" i="1"/>
  <c r="I426" i="1" s="1"/>
  <c r="H359" i="1"/>
  <c r="H426" i="1" s="1"/>
  <c r="G359" i="1"/>
  <c r="G426" i="1" s="1"/>
  <c r="F359" i="1"/>
  <c r="F426" i="1" s="1"/>
  <c r="K315" i="1"/>
  <c r="K470" i="1" s="1"/>
  <c r="J315" i="1"/>
  <c r="J470" i="1" s="1"/>
  <c r="I315" i="1"/>
  <c r="I470" i="1" s="1"/>
  <c r="H315" i="1"/>
  <c r="H470" i="1" s="1"/>
  <c r="G315" i="1"/>
  <c r="G470" i="1" s="1"/>
  <c r="F315" i="1"/>
  <c r="F470" i="1" s="1"/>
  <c r="K314" i="1"/>
  <c r="K469" i="1" s="1"/>
  <c r="J314" i="1"/>
  <c r="J469" i="1" s="1"/>
  <c r="I314" i="1"/>
  <c r="I469" i="1" s="1"/>
  <c r="H314" i="1"/>
  <c r="H469" i="1" s="1"/>
  <c r="G314" i="1"/>
  <c r="G469" i="1" s="1"/>
  <c r="F314" i="1"/>
  <c r="F469" i="1" s="1"/>
  <c r="I784" i="1"/>
  <c r="I785" i="1" s="1"/>
  <c r="I781" i="1"/>
  <c r="G784" i="1"/>
  <c r="G785" i="1" s="1"/>
  <c r="G781" i="1"/>
  <c r="H784" i="1"/>
  <c r="H785" i="1" s="1"/>
  <c r="H781" i="1"/>
  <c r="K781" i="1"/>
  <c r="K784" i="1"/>
  <c r="K785" i="1" s="1"/>
  <c r="J781" i="1"/>
  <c r="J784" i="1"/>
  <c r="J785" i="1" s="1"/>
  <c r="F784" i="1"/>
  <c r="F785" i="1" s="1"/>
  <c r="F781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 s="1"/>
  <c r="K2019" i="1"/>
  <c r="F1881" i="1"/>
  <c r="F1880" i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I1857" i="1" s="1"/>
  <c r="J1864" i="1"/>
  <c r="G1861" i="1"/>
  <c r="F1857" i="1"/>
  <c r="H1861" i="1"/>
  <c r="J1861" i="1"/>
  <c r="F1825" i="1"/>
  <c r="I1839" i="1"/>
  <c r="K1844" i="1"/>
  <c r="K1838" i="1" s="1"/>
  <c r="J1839" i="1"/>
  <c r="F1844" i="1"/>
  <c r="G1844" i="1"/>
  <c r="F1839" i="1"/>
  <c r="F1838" i="1" s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1857" i="1" l="1"/>
  <c r="G1838" i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H1819" i="1"/>
  <c r="H1818" i="1" s="1"/>
  <c r="G1819" i="1"/>
  <c r="G1818" i="1" s="1"/>
  <c r="J1818" i="1" l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I1651" i="1" l="1"/>
  <c r="H1651" i="1"/>
  <c r="G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G1657" i="1" l="1"/>
  <c r="H1657" i="1"/>
  <c r="I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616" i="1" l="1"/>
  <c r="H1616" i="1"/>
  <c r="G1616" i="1"/>
  <c r="F1616" i="1"/>
  <c r="I1569" i="1"/>
  <c r="H1569" i="1"/>
  <c r="G1569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8" i="1" l="1"/>
  <c r="G1554" i="1"/>
  <c r="F1608" i="1"/>
  <c r="H1608" i="1"/>
  <c r="F1601" i="1"/>
  <c r="G1601" i="1"/>
  <c r="H1601" i="1"/>
  <c r="G1608" i="1"/>
  <c r="I1601" i="1"/>
  <c r="I1554" i="1"/>
  <c r="F1554" i="1"/>
  <c r="H1554" i="1"/>
  <c r="I1561" i="1"/>
  <c r="F1561" i="1"/>
  <c r="G1561" i="1"/>
  <c r="H156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G1510" i="1"/>
  <c r="H1510" i="1"/>
  <c r="I1510" i="1"/>
  <c r="H1427" i="1"/>
  <c r="I1427" i="1"/>
  <c r="G1413" i="1"/>
  <c r="H1413" i="1"/>
  <c r="I1413" i="1"/>
  <c r="F1427" i="1"/>
  <c r="F1413" i="1"/>
  <c r="G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43" i="1" l="1"/>
  <c r="H1343" i="1"/>
  <c r="F1343" i="1"/>
  <c r="I1343" i="1"/>
  <c r="F1329" i="1"/>
  <c r="I1329" i="1"/>
  <c r="H1329" i="1"/>
  <c r="G1329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205" i="1" l="1"/>
  <c r="F1182" i="1"/>
  <c r="H1182" i="1"/>
  <c r="F1205" i="1"/>
  <c r="I1182" i="1"/>
  <c r="G1205" i="1"/>
  <c r="G1182" i="1"/>
  <c r="I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G1159" i="1" l="1"/>
  <c r="H1159" i="1"/>
  <c r="F1159" i="1"/>
  <c r="I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3" i="1" l="1"/>
  <c r="K1000" i="1" s="1"/>
  <c r="K1005" i="1"/>
  <c r="J1012" i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124" i="1" l="1"/>
  <c r="K1011" i="1"/>
  <c r="J1124" i="1"/>
  <c r="J1004" i="1"/>
  <c r="J1011" i="1"/>
  <c r="K1001" i="1"/>
  <c r="K999" i="1"/>
  <c r="K998" i="1" s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K1008" i="1" l="1"/>
  <c r="K1007" i="1" s="1"/>
  <c r="K1010" i="1"/>
  <c r="J1008" i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H10" i="4" s="1"/>
  <c r="F588" i="1"/>
  <c r="C10" i="4" l="1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G1041" i="1"/>
  <c r="G1068" i="1" s="1"/>
  <c r="F1041" i="1"/>
  <c r="F1093" i="1" s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H1068" i="1" l="1"/>
  <c r="H1095" i="1"/>
  <c r="H1094" i="1"/>
  <c r="H1093" i="1"/>
  <c r="H1067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H1568" i="1"/>
  <c r="H1615" i="1"/>
  <c r="H1426" i="1"/>
  <c r="H1342" i="1"/>
  <c r="H1341" i="1" s="1"/>
  <c r="H1340" i="1" s="1"/>
  <c r="H1204" i="1"/>
  <c r="H1203" i="1" s="1"/>
  <c r="H1202" i="1" s="1"/>
  <c r="G1568" i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F1568" i="1"/>
  <c r="F1567" i="1" s="1"/>
  <c r="F1566" i="1" s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I1567" i="1"/>
  <c r="I1566" i="1" s="1"/>
  <c r="I1614" i="1"/>
  <c r="I1613" i="1" s="1"/>
  <c r="I1425" i="1"/>
  <c r="I1424" i="1" s="1"/>
  <c r="I1341" i="1"/>
  <c r="I1340" i="1" s="1"/>
  <c r="I1203" i="1"/>
  <c r="I1202" i="1" s="1"/>
  <c r="H1567" i="1"/>
  <c r="H1566" i="1" s="1"/>
  <c r="H1614" i="1"/>
  <c r="H1613" i="1" s="1"/>
  <c r="H1425" i="1"/>
  <c r="H1424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615" i="1" l="1"/>
  <c r="K1568" i="1"/>
  <c r="K1426" i="1"/>
  <c r="K1342" i="1"/>
  <c r="K1204" i="1"/>
  <c r="J1615" i="1"/>
  <c r="J1568" i="1"/>
  <c r="J1426" i="1"/>
  <c r="J1342" i="1"/>
  <c r="J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616" i="1" l="1"/>
  <c r="K1569" i="1"/>
  <c r="K1427" i="1"/>
  <c r="K1343" i="1"/>
  <c r="K1205" i="1"/>
  <c r="J1616" i="1"/>
  <c r="J1569" i="1"/>
  <c r="J1427" i="1"/>
  <c r="J1343" i="1"/>
  <c r="J1205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0" i="1" l="1"/>
  <c r="F1600" i="1"/>
  <c r="F1599" i="1" s="1"/>
  <c r="F1598" i="1" s="1"/>
  <c r="F1158" i="1"/>
  <c r="F1157" i="1" s="1"/>
  <c r="F1156" i="1" s="1"/>
  <c r="F1553" i="1"/>
  <c r="F1552" i="1" s="1"/>
  <c r="F1551" i="1" s="1"/>
  <c r="F1509" i="1"/>
  <c r="F1508" i="1" s="1"/>
  <c r="F1507" i="1" s="1"/>
  <c r="I1650" i="1"/>
  <c r="I1158" i="1"/>
  <c r="I1600" i="1"/>
  <c r="I1553" i="1"/>
  <c r="I1509" i="1"/>
  <c r="H1650" i="1"/>
  <c r="H1600" i="1"/>
  <c r="H1158" i="1"/>
  <c r="H1509" i="1"/>
  <c r="H1553" i="1"/>
  <c r="G1650" i="1"/>
  <c r="G1158" i="1"/>
  <c r="G1553" i="1"/>
  <c r="G1600" i="1"/>
  <c r="G1509" i="1"/>
  <c r="I1656" i="1"/>
  <c r="I1607" i="1"/>
  <c r="I1560" i="1"/>
  <c r="I1412" i="1"/>
  <c r="I1328" i="1"/>
  <c r="I1181" i="1"/>
  <c r="H1607" i="1"/>
  <c r="H1606" i="1" s="1"/>
  <c r="H1605" i="1" s="1"/>
  <c r="H1412" i="1"/>
  <c r="H1560" i="1"/>
  <c r="H1559" i="1" s="1"/>
  <c r="H1558" i="1" s="1"/>
  <c r="H1181" i="1"/>
  <c r="H1180" i="1" s="1"/>
  <c r="H1179" i="1" s="1"/>
  <c r="H1656" i="1"/>
  <c r="H1328" i="1"/>
  <c r="H1327" i="1" s="1"/>
  <c r="H1326" i="1" s="1"/>
  <c r="G1560" i="1"/>
  <c r="G1559" i="1" s="1"/>
  <c r="G1558" i="1" s="1"/>
  <c r="G1607" i="1"/>
  <c r="G1606" i="1" s="1"/>
  <c r="G1605" i="1" s="1"/>
  <c r="G1328" i="1"/>
  <c r="G1327" i="1" s="1"/>
  <c r="G1326" i="1" s="1"/>
  <c r="G1412" i="1"/>
  <c r="G1411" i="1" s="1"/>
  <c r="G1410" i="1" s="1"/>
  <c r="G1181" i="1"/>
  <c r="G1180" i="1" s="1"/>
  <c r="G1179" i="1" s="1"/>
  <c r="G1656" i="1"/>
  <c r="F1560" i="1"/>
  <c r="F1559" i="1" s="1"/>
  <c r="F1558" i="1" s="1"/>
  <c r="F1412" i="1"/>
  <c r="F1411" i="1" s="1"/>
  <c r="F1410" i="1" s="1"/>
  <c r="F1328" i="1"/>
  <c r="F1327" i="1" s="1"/>
  <c r="F1326" i="1" s="1"/>
  <c r="F1607" i="1"/>
  <c r="F1606" i="1" s="1"/>
  <c r="F1605" i="1" s="1"/>
  <c r="F1181" i="1"/>
  <c r="F1180" i="1" s="1"/>
  <c r="F1179" i="1" s="1"/>
  <c r="F1656" i="1"/>
  <c r="F1649" i="1"/>
  <c r="I1649" i="1"/>
  <c r="I1508" i="1"/>
  <c r="I1507" i="1" s="1"/>
  <c r="I1552" i="1"/>
  <c r="I1551" i="1" s="1"/>
  <c r="I1599" i="1"/>
  <c r="I1598" i="1" s="1"/>
  <c r="I1157" i="1"/>
  <c r="I1156" i="1" s="1"/>
  <c r="H1649" i="1"/>
  <c r="H1599" i="1"/>
  <c r="H1598" i="1" s="1"/>
  <c r="H1552" i="1"/>
  <c r="H1551" i="1" s="1"/>
  <c r="H1508" i="1"/>
  <c r="H1507" i="1" s="1"/>
  <c r="H1157" i="1"/>
  <c r="H1156" i="1" s="1"/>
  <c r="G1649" i="1"/>
  <c r="G1157" i="1"/>
  <c r="G1156" i="1" s="1"/>
  <c r="G1552" i="1"/>
  <c r="G1551" i="1" s="1"/>
  <c r="G1599" i="1"/>
  <c r="G1598" i="1" s="1"/>
  <c r="G1508" i="1"/>
  <c r="G1507" i="1" s="1"/>
  <c r="I1559" i="1"/>
  <c r="I1558" i="1" s="1"/>
  <c r="I1606" i="1"/>
  <c r="I1605" i="1" s="1"/>
  <c r="I1411" i="1"/>
  <c r="I1410" i="1" s="1"/>
  <c r="I1327" i="1"/>
  <c r="I1326" i="1" s="1"/>
  <c r="I1180" i="1"/>
  <c r="I1179" i="1" s="1"/>
  <c r="H1411" i="1"/>
  <c r="H1410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07" i="1" l="1"/>
  <c r="J1560" i="1"/>
  <c r="J1412" i="1"/>
  <c r="J1328" i="1"/>
  <c r="J1181" i="1"/>
  <c r="J1656" i="1"/>
  <c r="K1656" i="1"/>
  <c r="K1560" i="1"/>
  <c r="K1412" i="1"/>
  <c r="K1607" i="1"/>
  <c r="K1328" i="1"/>
  <c r="K1181" i="1"/>
  <c r="K1650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J1650" i="1" l="1"/>
  <c r="J1600" i="1"/>
  <c r="J1553" i="1"/>
  <c r="J1509" i="1"/>
  <c r="J1158" i="1"/>
  <c r="J1651" i="1"/>
  <c r="J1601" i="1"/>
  <c r="J1554" i="1"/>
  <c r="J1510" i="1"/>
  <c r="J1159" i="1"/>
  <c r="K1553" i="1"/>
  <c r="K1509" i="1"/>
  <c r="K1158" i="1"/>
  <c r="K1600" i="1"/>
  <c r="K1651" i="1"/>
  <c r="K1601" i="1"/>
  <c r="K1554" i="1"/>
  <c r="K1510" i="1"/>
  <c r="K1159" i="1"/>
  <c r="J1657" i="1"/>
  <c r="J1608" i="1"/>
  <c r="J1561" i="1"/>
  <c r="J1413" i="1"/>
  <c r="J1329" i="1"/>
  <c r="J1182" i="1"/>
  <c r="K1657" i="1"/>
  <c r="K1608" i="1"/>
  <c r="K1561" i="1"/>
  <c r="K1413" i="1"/>
  <c r="K1329" i="1"/>
  <c r="K1182" i="1"/>
  <c r="J1157" i="1"/>
  <c r="J1156" i="1" s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<sst xmlns="http://schemas.openxmlformats.org/spreadsheetml/2006/main" count="4756" uniqueCount="2179">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</sst>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2_secur_geme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9.868374198976896E-5</v>
          </cell>
          <cell r="G4">
            <v>1.8682753584197911E-4</v>
          </cell>
          <cell r="H4">
            <v>2.7357928179663977E-4</v>
          </cell>
          <cell r="I4">
            <v>1.4726506559220607</v>
          </cell>
          <cell r="J4">
            <v>2.2089759757898642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9.868374198976896E-5</v>
          </cell>
          <cell r="G5">
            <v>1.8682753584197911E-4</v>
          </cell>
          <cell r="H5">
            <v>2.7357928179663977E-4</v>
          </cell>
          <cell r="I5">
            <v>1.4726506559220607</v>
          </cell>
          <cell r="J5">
            <v>2.2089759757898642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1.1867410595951601E-5</v>
          </cell>
          <cell r="G6">
            <v>8.4094614111115708E-6</v>
          </cell>
          <cell r="H6">
            <v>8.9763630189331292E-6</v>
          </cell>
          <cell r="I6">
            <v>4.2723543320139903E-2</v>
          </cell>
          <cell r="J6">
            <v>8.5812369496438598E-2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1.1867410595951601E-5</v>
          </cell>
          <cell r="G7">
            <v>2.0276872007063098E-5</v>
          </cell>
          <cell r="H7">
            <v>2.9253235025996301E-5</v>
          </cell>
          <cell r="I7">
            <v>0.17016966957038801</v>
          </cell>
          <cell r="J7">
            <v>0.25598203906682598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3.2682028594936612</v>
          </cell>
          <cell r="F8">
            <v>3.8319809014252795</v>
          </cell>
          <cell r="G8">
            <v>3.7271175292175638</v>
          </cell>
          <cell r="H8">
            <v>3.8779074175058574</v>
          </cell>
          <cell r="I8">
            <v>4.1140311646384236</v>
          </cell>
          <cell r="J8">
            <v>4.3121615638178215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3.2682028594936612</v>
          </cell>
          <cell r="F9">
            <v>3.8319809014252795</v>
          </cell>
          <cell r="G9">
            <v>3.7271175292175638</v>
          </cell>
          <cell r="H9">
            <v>3.8779074175058574</v>
          </cell>
          <cell r="I9">
            <v>4.1140311646384236</v>
          </cell>
          <cell r="J9">
            <v>4.3121615638178215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0.66996041278163865</v>
          </cell>
          <cell r="F10">
            <v>0.42152864327780004</v>
          </cell>
          <cell r="G10">
            <v>5.2624664161041904E-2</v>
          </cell>
          <cell r="H10">
            <v>3.7343472282377776E-2</v>
          </cell>
          <cell r="I10">
            <v>0.14348300030779285</v>
          </cell>
          <cell r="J10">
            <v>3.2910592571408916E-2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2.0850114568202054</v>
          </cell>
          <cell r="F11">
            <v>1.2284136978834481</v>
          </cell>
          <cell r="G11">
            <v>0.13773232245713851</v>
          </cell>
          <cell r="H11">
            <v>7.9256840358331443E-2</v>
          </cell>
          <cell r="I11">
            <v>0.16251001810317645</v>
          </cell>
          <cell r="J11">
            <v>3.6374865473662581E-2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107.97823263854301</v>
          </cell>
          <cell r="F12">
            <v>67.541570255083201</v>
          </cell>
          <cell r="G12">
            <v>8.4916395040811103</v>
          </cell>
          <cell r="H12">
            <v>5.8520632357093696</v>
          </cell>
          <cell r="I12">
            <v>22.501935531786899</v>
          </cell>
          <cell r="J12">
            <v>5.2187971946799099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1.9145076708961504</v>
          </cell>
          <cell r="F13">
            <v>1.197545571898639</v>
          </cell>
          <cell r="G13">
            <v>0.15056098411491312</v>
          </cell>
          <cell r="H13">
            <v>0.10375998644874779</v>
          </cell>
          <cell r="I13">
            <v>0.39897048815225067</v>
          </cell>
          <cell r="J13">
            <v>9.2531865153899051E-2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G14">
            <v>2.0555343544920099E-8</v>
          </cell>
          <cell r="H14">
            <v>2.08872279936684E-3</v>
          </cell>
          <cell r="I14">
            <v>6.7414753740227098E-3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2.6607170933141903E-2</v>
          </cell>
          <cell r="F15">
            <v>1.9678670772980203E-2</v>
          </cell>
          <cell r="G15">
            <v>1.2516737880121351E-2</v>
          </cell>
          <cell r="H15">
            <v>5.8883199840266791E-3</v>
          </cell>
          <cell r="I15">
            <v>9.5115177468784243E-3</v>
          </cell>
          <cell r="J15">
            <v>7.8274461276995749E-3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6.7990979254951691</v>
          </cell>
          <cell r="F16">
            <v>1.1408507732146437E-5</v>
          </cell>
          <cell r="G16">
            <v>9.5896249615521044E-6</v>
          </cell>
          <cell r="H16">
            <v>2.9009949521287246E-6</v>
          </cell>
          <cell r="I16">
            <v>3.1123600479963581E-6</v>
          </cell>
          <cell r="J16">
            <v>1.6695974333245637E-6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6.7990979254951691</v>
          </cell>
          <cell r="F17">
            <v>1.1408507732146437E-5</v>
          </cell>
          <cell r="G17">
            <v>9.5896249615521044E-6</v>
          </cell>
          <cell r="H17">
            <v>2.9009949521287246E-6</v>
          </cell>
          <cell r="I17">
            <v>3.1123600479963581E-6</v>
          </cell>
          <cell r="J17">
            <v>1.6695974333245637E-6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1.60924229567482E-8</v>
          </cell>
          <cell r="F18">
            <v>1.4234523264492801E-8</v>
          </cell>
          <cell r="G18">
            <v>1.7635872096604001E-8</v>
          </cell>
          <cell r="H18">
            <v>2.63145594987929E-8</v>
          </cell>
          <cell r="I18">
            <v>3.36697170374852E-8</v>
          </cell>
          <cell r="J18">
            <v>5.6123930968661099E-8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1.4615636879049476</v>
          </cell>
          <cell r="F19">
            <v>1.1672748019941892E-5</v>
          </cell>
          <cell r="G19">
            <v>1.137888453994762E-5</v>
          </cell>
          <cell r="H19">
            <v>1.0364039436883132E-5</v>
          </cell>
          <cell r="I19">
            <v>1.0307331767878125E-5</v>
          </cell>
          <cell r="J19">
            <v>1.0345068633954568E-5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6.2232770819721172E-6</v>
          </cell>
          <cell r="F20">
            <v>2.615159961610323E-5</v>
          </cell>
          <cell r="G20">
            <v>2.6378965191162827E-5</v>
          </cell>
          <cell r="H20">
            <v>1.2578351389006315E-4</v>
          </cell>
          <cell r="I20">
            <v>2.0218773248015576E-4</v>
          </cell>
          <cell r="J20">
            <v>1.4986267264520709E-4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6.223277081972113E-6</v>
          </cell>
          <cell r="F21">
            <v>2.6151599616103217E-5</v>
          </cell>
          <cell r="G21">
            <v>2.6378965191162807E-5</v>
          </cell>
          <cell r="H21">
            <v>1.2578351389006304E-4</v>
          </cell>
          <cell r="I21">
            <v>2.0218773248015563E-4</v>
          </cell>
          <cell r="J21">
            <v>1.4986267264520699E-4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7.0657813592662894E-6</v>
          </cell>
          <cell r="F22">
            <v>2.9093766792381392E-5</v>
          </cell>
          <cell r="G22">
            <v>2.9232237317970001E-5</v>
          </cell>
          <cell r="H22">
            <v>1.3915174670846235E-4</v>
          </cell>
          <cell r="I22">
            <v>2.2363332436581355E-4</v>
          </cell>
          <cell r="J22">
            <v>1.6572318128931128E-4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7.0657813592662894E-6</v>
          </cell>
          <cell r="F23">
            <v>2.9093766792381392E-5</v>
          </cell>
          <cell r="G23">
            <v>2.9232237317970001E-5</v>
          </cell>
          <cell r="H23">
            <v>1.3915174670846235E-4</v>
          </cell>
          <cell r="I23">
            <v>2.2363332436581355E-4</v>
          </cell>
          <cell r="J23">
            <v>1.6572318128931128E-4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8.3036887430164106E-6</v>
          </cell>
          <cell r="F24">
            <v>2.7424875895841301E-8</v>
          </cell>
          <cell r="G24">
            <v>9.4661058790114797E-8</v>
          </cell>
          <cell r="H24">
            <v>4.53437411190152E-5</v>
          </cell>
          <cell r="I24">
            <v>1.6252659490298E-5</v>
          </cell>
          <cell r="J24">
            <v>4.2964191355459002E-5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1.070620446070082E-5</v>
          </cell>
          <cell r="F25">
            <v>1.0733629336596659E-5</v>
          </cell>
          <cell r="G25">
            <v>1.0828290395386771E-5</v>
          </cell>
          <cell r="H25">
            <v>5.1537975498519701E-5</v>
          </cell>
          <cell r="I25">
            <v>8.2817515907918589E-5</v>
          </cell>
          <cell r="J25">
            <v>6.138397316578158E-5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2.7446946763501172E-6</v>
          </cell>
          <cell r="G26">
            <v>0.2000167037928304</v>
          </cell>
          <cell r="H26">
            <v>1.6057182331765243</v>
          </cell>
          <cell r="I26">
            <v>0.82739977749252469</v>
          </cell>
          <cell r="J26">
            <v>1.9336342946231806E-4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2.7424530799629157E-6</v>
          </cell>
          <cell r="G27">
            <v>0.19976158044615608</v>
          </cell>
          <cell r="H27">
            <v>1.605718233176527</v>
          </cell>
          <cell r="I27">
            <v>0.82739977749252547</v>
          </cell>
          <cell r="J27">
            <v>1.9336342946231811E-4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3.2563893800279185E-6</v>
          </cell>
          <cell r="G28">
            <v>0.23811504894357766</v>
          </cell>
          <cell r="H28">
            <v>1.8456531415822188</v>
          </cell>
          <cell r="I28">
            <v>0.88967718009949559</v>
          </cell>
          <cell r="J28">
            <v>1.9531659541652117E-4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3.2563893800279185E-6</v>
          </cell>
          <cell r="G29">
            <v>0.23811504894357766</v>
          </cell>
          <cell r="H29">
            <v>1.8456531415822188</v>
          </cell>
          <cell r="I29">
            <v>0.88967718009949559</v>
          </cell>
          <cell r="J29">
            <v>1.9531659541652117E-4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7.1778198745980397E-5</v>
          </cell>
          <cell r="F30">
            <v>8.5943552273946895E-7</v>
          </cell>
          <cell r="G30">
            <v>1.24941169105648E-2</v>
          </cell>
          <cell r="H30">
            <v>8.8097626531047399E-2</v>
          </cell>
          <cell r="I30">
            <v>7.3937637883167003E-7</v>
          </cell>
          <cell r="J30">
            <v>1.10980396025977E-7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7.1778198745980397E-5</v>
          </cell>
          <cell r="F31">
            <v>7.255250034891854E-5</v>
          </cell>
          <cell r="G31">
            <v>1.2566484450038764E-2</v>
          </cell>
          <cell r="H31">
            <v>0.10066370484227782</v>
          </cell>
          <cell r="I31">
            <v>8.6958444342364008E-2</v>
          </cell>
          <cell r="J31">
            <v>7.3538532668801157E-5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0.11153164048344853</v>
          </cell>
          <cell r="J32">
            <v>8.9094529250892882E-2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0.11265822271055405</v>
          </cell>
          <cell r="J33">
            <v>8.9994473990800877E-2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1.5986538548373399E-8</v>
          </cell>
          <cell r="I34">
            <v>1.30619678012965E-2</v>
          </cell>
          <cell r="J34">
            <v>1.35671591741175E-7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1.5986538548373399E-8</v>
          </cell>
          <cell r="I35">
            <v>1.30620328094182E-2</v>
          </cell>
          <cell r="J35">
            <v>1.306216848101E-2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6.2902436550745076E-6</v>
          </cell>
          <cell r="F36">
            <v>2.6075468408651103E-5</v>
          </cell>
          <cell r="G36">
            <v>2.633245724570369E-5</v>
          </cell>
          <cell r="H36">
            <v>1.3307925690802464E-4</v>
          </cell>
          <cell r="I36">
            <v>2.3734004955085344E-4</v>
          </cell>
          <cell r="J36">
            <v>1.8966027862770101E-4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6.2902436550745008E-6</v>
          </cell>
          <cell r="F37">
            <v>2.607546840865107E-5</v>
          </cell>
          <cell r="G37">
            <v>2.6332457245703666E-5</v>
          </cell>
          <cell r="H37">
            <v>1.3307925690802451E-4</v>
          </cell>
          <cell r="I37">
            <v>2.3734004955085317E-4</v>
          </cell>
          <cell r="J37">
            <v>1.8966027862770082E-4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7.1398373349937915E-6</v>
          </cell>
          <cell r="F38">
            <v>2.9010436962263727E-5</v>
          </cell>
          <cell r="G38">
            <v>2.9151448141762956E-5</v>
          </cell>
          <cell r="H38">
            <v>1.471949377227765E-4</v>
          </cell>
          <cell r="I38">
            <v>2.6248797180501699E-4</v>
          </cell>
          <cell r="J38">
            <v>2.0973372825763975E-4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7.1398373349937915E-6</v>
          </cell>
          <cell r="F39">
            <v>2.9010436962263727E-5</v>
          </cell>
          <cell r="G39">
            <v>2.9151448141762956E-5</v>
          </cell>
          <cell r="H39">
            <v>1.471949377227765E-4</v>
          </cell>
          <cell r="I39">
            <v>2.6248797180501699E-4</v>
          </cell>
          <cell r="J39">
            <v>2.0973372825763975E-4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8.5320632872728093E-6</v>
          </cell>
          <cell r="F40">
            <v>2.72158348863397E-8</v>
          </cell>
          <cell r="G40">
            <v>9.2775377205914596E-8</v>
          </cell>
          <cell r="H40">
            <v>4.8158967360060703E-5</v>
          </cell>
          <cell r="I40">
            <v>2.2708948372260199E-5</v>
          </cell>
          <cell r="J40">
            <v>5.4726698390177501E-5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1.0675781984928669E-5</v>
          </cell>
          <cell r="F41">
            <v>1.070299781981501E-5</v>
          </cell>
          <cell r="G41">
            <v>1.0795773197020919E-5</v>
          </cell>
          <cell r="H41">
            <v>5.4518235627118601E-5</v>
          </cell>
          <cell r="I41">
            <v>9.7213025308803873E-5</v>
          </cell>
          <cell r="J41">
            <v>7.7690079673282481E-5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1.4451410489258227</v>
          </cell>
          <cell r="J42">
            <v>4.8957817205803025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371.00687775856233</v>
          </cell>
          <cell r="J43">
            <v>1256.8798676710862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-371.00687775856198</v>
          </cell>
          <cell r="J44">
            <v>-1256.8798676710901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400.67441407427799</v>
          </cell>
          <cell r="J45">
            <v>1330.7707541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4.317612220627999</v>
          </cell>
          <cell r="J46">
            <v>14.340202091594833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5.3911907315515803E-2</v>
          </cell>
          <cell r="J47">
            <v>0.197688398931814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5.3911907315515803E-2</v>
          </cell>
          <cell r="J48">
            <v>0.25160030624732899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5.4452468521571325E-2</v>
          </cell>
          <cell r="G49">
            <v>6.9455108269030799E-2</v>
          </cell>
          <cell r="H49">
            <v>0.11185772167430562</v>
          </cell>
          <cell r="I49">
            <v>0.24223087870774482</v>
          </cell>
          <cell r="J49">
            <v>0.35141164312691042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2.0532939098729259</v>
          </cell>
          <cell r="F50">
            <v>3.8269933531630667</v>
          </cell>
          <cell r="G50">
            <v>3.8931123022505805</v>
          </cell>
          <cell r="H50">
            <v>4.1079566999807362</v>
          </cell>
          <cell r="I50">
            <v>3.2797737890926797</v>
          </cell>
          <cell r="J50">
            <v>2.9456245627708557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1.7870057930146621</v>
          </cell>
          <cell r="F51">
            <v>3.5391858458792065</v>
          </cell>
          <cell r="G51">
            <v>3.5135663339728684</v>
          </cell>
          <cell r="H51">
            <v>3.366233717614914</v>
          </cell>
          <cell r="I51">
            <v>2.4073563929923787</v>
          </cell>
          <cell r="J51">
            <v>2.0068929718355588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4.4997006022805541</v>
          </cell>
          <cell r="F52">
            <v>1.8944393490582321</v>
          </cell>
          <cell r="G52">
            <v>1.8944393536333273</v>
          </cell>
          <cell r="H52">
            <v>1.8944393585536734</v>
          </cell>
          <cell r="I52">
            <v>1.8944393961101436</v>
          </cell>
          <cell r="J52">
            <v>1.8944393547093363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0.35008114784862521</v>
          </cell>
          <cell r="G53">
            <v>0.3825431155170721</v>
          </cell>
          <cell r="H53">
            <v>0.44347230484441713</v>
          </cell>
          <cell r="I53">
            <v>1.2399283355504291</v>
          </cell>
          <cell r="J53">
            <v>2.2585677739047036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9.2187283866808762</v>
          </cell>
          <cell r="F54">
            <v>10.683502321334716</v>
          </cell>
          <cell r="G54">
            <v>10.756779512526181</v>
          </cell>
          <cell r="H54">
            <v>10.904819524685632</v>
          </cell>
          <cell r="I54">
            <v>9.8866080806353303</v>
          </cell>
          <cell r="J54">
            <v>10.240498954798465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0.62767174902378098</v>
          </cell>
          <cell r="F55">
            <v>3.22129811072661E-2</v>
          </cell>
          <cell r="G55">
            <v>3.1614589479944501E-3</v>
          </cell>
          <cell r="H55">
            <v>8.9549266678305497E-3</v>
          </cell>
          <cell r="I55">
            <v>6.2782043815316602E-2</v>
          </cell>
          <cell r="J55">
            <v>8.1829211741648894E-2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0.62767174902378098</v>
          </cell>
          <cell r="F56">
            <v>0.65988473013104798</v>
          </cell>
          <cell r="G56">
            <v>0.663046189079042</v>
          </cell>
          <cell r="H56">
            <v>0.67200111574687305</v>
          </cell>
          <cell r="I56">
            <v>0.74516470970585003</v>
          </cell>
          <cell r="J56">
            <v>0.82699392144749895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2.9317849323237524E-2</v>
          </cell>
          <cell r="F57">
            <v>4.836848482406865E-6</v>
          </cell>
          <cell r="G57">
            <v>1.7155363388765058E-4</v>
          </cell>
          <cell r="H57">
            <v>2.208776676085776E-4</v>
          </cell>
          <cell r="I57">
            <v>2.0016567351602564E-4</v>
          </cell>
          <cell r="J57">
            <v>1.1858805911960396E-4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2.9317849323237576E-2</v>
          </cell>
          <cell r="F58">
            <v>4.8336260650301906E-6</v>
          </cell>
          <cell r="G58">
            <v>1.7137511813958867E-4</v>
          </cell>
          <cell r="H58">
            <v>2.208776676085776E-4</v>
          </cell>
          <cell r="I58">
            <v>2.0016567351602643E-4</v>
          </cell>
          <cell r="J58">
            <v>1.1858805911960401E-4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3.9090011160484057E-2</v>
          </cell>
          <cell r="F59">
            <v>6.2529193401913601E-6</v>
          </cell>
          <cell r="G59">
            <v>2.2132164394429997E-4</v>
          </cell>
          <cell r="H59">
            <v>2.7601328127901839E-4</v>
          </cell>
          <cell r="I59">
            <v>2.3540377396954817E-4</v>
          </cell>
          <cell r="J59">
            <v>1.3169280889734715E-4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3.9090011160484057E-2</v>
          </cell>
          <cell r="F60">
            <v>6.2529193401913601E-6</v>
          </cell>
          <cell r="G60">
            <v>2.2132164394429997E-4</v>
          </cell>
          <cell r="H60">
            <v>2.7601328127901839E-4</v>
          </cell>
          <cell r="I60">
            <v>2.3540377396954817E-4</v>
          </cell>
          <cell r="J60">
            <v>1.3169280889734715E-4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1.85981503355021E-3</v>
          </cell>
          <cell r="F61">
            <v>3.1534297273055898E-7</v>
          </cell>
          <cell r="G61">
            <v>3.4623836697144002E-7</v>
          </cell>
          <cell r="H61">
            <v>3.2935990404549298E-7</v>
          </cell>
          <cell r="I61">
            <v>9.5496340060641804E-6</v>
          </cell>
          <cell r="J61">
            <v>6.6517068523160399E-6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1.85981503355021E-3</v>
          </cell>
          <cell r="F62">
            <v>1.6519408327398994E-4</v>
          </cell>
          <cell r="G62">
            <v>1.6063278487455008E-4</v>
          </cell>
          <cell r="H62">
            <v>1.259410745786001E-4</v>
          </cell>
          <cell r="I62">
            <v>8.1343629362233332E-5</v>
          </cell>
          <cell r="J62">
            <v>4.365756284467746E-5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5.1059589160706482E-5</v>
          </cell>
          <cell r="I63">
            <v>7.1735556134899312E-5</v>
          </cell>
          <cell r="J63">
            <v>4.1882657788541291E-5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1.8913986431832081E-5</v>
          </cell>
          <cell r="I64">
            <v>2.7718364900202869E-5</v>
          </cell>
          <cell r="J64">
            <v>1.6514907692924877E-5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8.7714736319140934E-5</v>
          </cell>
          <cell r="I65">
            <v>1.2468953452710746E-4</v>
          </cell>
          <cell r="J65">
            <v>6.9051073606392357E-5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1.6818410206082801E-6</v>
          </cell>
          <cell r="I66">
            <v>1.0701701256047901E-6</v>
          </cell>
          <cell r="J66">
            <v>6.2022307270938803E-7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1.6818410206082801E-6</v>
          </cell>
          <cell r="I67">
            <v>2.4636489782576598E-6</v>
          </cell>
          <cell r="J67">
            <v>1.50043238655294E-6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3.5600001240462817</v>
          </cell>
          <cell r="F68">
            <v>3.464716444973678</v>
          </cell>
          <cell r="G68">
            <v>4.4951593566751861E-4</v>
          </cell>
          <cell r="H68">
            <v>1.6960623914104226E-5</v>
          </cell>
          <cell r="I68">
            <v>3.172177957732584E-5</v>
          </cell>
          <cell r="J68"/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330.01201149909002</v>
          </cell>
          <cell r="F69">
            <v>321.17921444906</v>
          </cell>
          <cell r="G69">
            <v>4.1670127236379001E-2</v>
          </cell>
          <cell r="H69">
            <v>1.57224983683746E-3</v>
          </cell>
          <cell r="I69">
            <v>2.9406089668180999E-3</v>
          </cell>
          <cell r="J69"/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3.5600001240462817</v>
          </cell>
          <cell r="F70">
            <v>3.464716444973678</v>
          </cell>
          <cell r="G70">
            <v>4.4951593566751861E-4</v>
          </cell>
          <cell r="H70">
            <v>1.6960623914104226E-5</v>
          </cell>
          <cell r="I70">
            <v>3.172177957732584E-5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5.796517071820155E-6</v>
          </cell>
          <cell r="F71">
            <v>4.2763996723884535E-6</v>
          </cell>
          <cell r="G71">
            <v>6.510516410406939E-6</v>
          </cell>
          <cell r="H71">
            <v>4.1729519744132931E-5</v>
          </cell>
          <cell r="I71">
            <v>8.0594447138839661E-5</v>
          </cell>
          <cell r="J71">
            <v>8.2314417774869154E-5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5.7965170718201711E-6</v>
          </cell>
          <cell r="F72">
            <v>4.273550638629375E-6</v>
          </cell>
          <cell r="G72">
            <v>6.5037416794908075E-6</v>
          </cell>
          <cell r="H72">
            <v>4.1729519744132931E-5</v>
          </cell>
          <cell r="I72">
            <v>8.0594447138839946E-5</v>
          </cell>
          <cell r="J72">
            <v>8.2314417774869195E-5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4.6428937151146495E-6</v>
          </cell>
          <cell r="F73">
            <v>2.3382734862529591E-6</v>
          </cell>
          <cell r="G73">
            <v>5.2409433610431853E-6</v>
          </cell>
          <cell r="H73">
            <v>5.2152715764409505E-5</v>
          </cell>
          <cell r="I73">
            <v>9.4813169310110055E-5</v>
          </cell>
          <cell r="J73">
            <v>9.145518531358125E-5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4.6428937151146495E-6</v>
          </cell>
          <cell r="F74">
            <v>2.3382734862529591E-6</v>
          </cell>
          <cell r="G74">
            <v>5.2409433610431853E-6</v>
          </cell>
          <cell r="H74">
            <v>5.2152715764409505E-5</v>
          </cell>
          <cell r="I74">
            <v>9.4813169310110055E-5</v>
          </cell>
          <cell r="J74">
            <v>9.145518531358125E-5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6.0499286041886999E-5</v>
          </cell>
          <cell r="F75">
            <v>1.3735494304413899E-6</v>
          </cell>
          <cell r="G75">
            <v>2.0907410682805399E-6</v>
          </cell>
          <cell r="H75">
            <v>1.6892672346258199E-6</v>
          </cell>
          <cell r="I75">
            <v>5.0045698493770801E-6</v>
          </cell>
          <cell r="J75">
            <v>1.18212905089934E-5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6.0499286041886999E-5</v>
          </cell>
          <cell r="F76">
            <v>6.1704546807887534E-5</v>
          </cell>
          <cell r="G76">
            <v>6.3368060103063308E-5</v>
          </cell>
          <cell r="H76">
            <v>6.4384874277043162E-5</v>
          </cell>
          <cell r="I76">
            <v>8.5606862502357614E-5</v>
          </cell>
          <cell r="J76">
            <v>4.880734598856526E-5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9.9917753383626691E-3</v>
          </cell>
          <cell r="J77">
            <v>5.3003992939759659E-3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-9.9917753383626604E-3</v>
          </cell>
          <cell r="J78">
            <v>-5.3003992939759702E-3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1.0848508963677682E-4</v>
          </cell>
          <cell r="J79">
            <v>5.8076731446465575E-5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1.22245997298587E-2</v>
          </cell>
          <cell r="J80">
            <v>6.4372794543388302E-3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2.1674822216061462E-4</v>
          </cell>
          <cell r="J81">
            <v>1.1413616053792251E-4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9.7664694888512493E-6</v>
          </cell>
          <cell r="J82">
            <v>9.7664694888512493E-6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9.7664694888512493E-6</v>
          </cell>
          <cell r="J83"/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9.7664694888512493E-6</v>
          </cell>
          <cell r="J84">
            <v>9.7664694888512493E-6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0.24173451744298621</v>
          </cell>
          <cell r="J85">
            <v>0.78408855711524272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413.8507014609304</v>
          </cell>
          <cell r="J86">
            <v>1199.2489279493002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-413.85070146093</v>
          </cell>
          <cell r="J87">
            <v>-1199.2489279493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2.268115100405824</v>
          </cell>
          <cell r="J88">
            <v>6.9470246160410536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465.000788158349</v>
          </cell>
          <cell r="J89">
            <v>1347.4707055610099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5.0107843551546276</v>
          </cell>
          <cell r="J90">
            <v>14.520158465097087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2.4535844089441601E-2</v>
          </cell>
          <cell r="J91">
            <v>1.87173428388238E-2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2.4535844089441601E-2</v>
          </cell>
          <cell r="J92">
            <v>4.3253186928265401E-2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4.4794648957204801E-4</v>
          </cell>
          <cell r="I93">
            <v>1.1957293612229699E-3</v>
          </cell>
          <cell r="J93">
            <v>6.9195064760868899E-4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2.1311255881972472E-6</v>
          </cell>
          <cell r="I94">
            <v>9.8880881928083563E-6</v>
          </cell>
          <cell r="J94">
            <v>5.2839482143137166E-6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1.9027907037475414E-6</v>
          </cell>
          <cell r="I95">
            <v>9.328385087555054E-6</v>
          </cell>
          <cell r="J95">
            <v>5.2839482143137166E-6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7.9423136448944728E-6</v>
          </cell>
          <cell r="I96">
            <v>2.1200875198988748E-5</v>
          </cell>
          <cell r="J96">
            <v>1.2268628503700156E-5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2.9363050444066698E-7</v>
          </cell>
          <cell r="J97"/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2.9363050444066698E-7</v>
          </cell>
          <cell r="I98">
            <v>8.1327145991201395E-7</v>
          </cell>
          <cell r="J98">
            <v>4.9043574512664695E-7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311.28293888475901</v>
          </cell>
          <cell r="F99">
            <v>1.0972105541216101E-2</v>
          </cell>
          <cell r="G99">
            <v>227.083229214672</v>
          </cell>
          <cell r="H99">
            <v>136.09397434127601</v>
          </cell>
          <cell r="I99">
            <v>261.52446773250199</v>
          </cell>
          <cell r="J99">
            <v>1.61351844291687E-4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5.6937872861348557</v>
          </cell>
          <cell r="F100">
            <v>1.9684681958562209E-4</v>
          </cell>
          <cell r="G100">
            <v>4.3401696457743197</v>
          </cell>
          <cell r="H100">
            <v>2.4053508352787829</v>
          </cell>
          <cell r="I100">
            <v>4.647012276476862</v>
          </cell>
          <cell r="J100">
            <v>1.8304558008799973E-2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5.5192010440560137</v>
          </cell>
          <cell r="F101">
            <v>1.9454087839035586E-4</v>
          </cell>
          <cell r="G101">
            <v>4.0262983903310623</v>
          </cell>
          <cell r="H101">
            <v>2.4130137294552436</v>
          </cell>
          <cell r="I101">
            <v>4.6369586477394007</v>
          </cell>
          <cell r="J101">
            <v>2.8608483030441005E-6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0.19277572647338578</v>
          </cell>
          <cell r="F102">
            <v>1.0858421905368101E-6</v>
          </cell>
          <cell r="G102">
            <v>0.32715891822873361</v>
          </cell>
          <cell r="H102">
            <v>1.7880271281329806E-5</v>
          </cell>
          <cell r="I102">
            <v>1.7814296611912802E-2</v>
          </cell>
          <cell r="J102">
            <v>1.7814399385281978E-2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5.7803592938767811E-4</v>
          </cell>
          <cell r="H103">
            <v>6.4357429158100371E-6</v>
          </cell>
          <cell r="I103">
            <v>7.0866330913574322E-3</v>
          </cell>
          <cell r="J103">
            <v>5.4903702092732969E-4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I104">
            <v>1.5644700940386701E-8</v>
          </cell>
          <cell r="J104">
            <v>2.5672088774741099E-8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1.0275119945409801</v>
          </cell>
          <cell r="F105">
            <v>1.0275119945409801</v>
          </cell>
          <cell r="G105">
            <v>1.0275119945409801</v>
          </cell>
          <cell r="H105">
            <v>1.0275119945409801</v>
          </cell>
          <cell r="I105">
            <v>1.0275120222848251</v>
          </cell>
          <cell r="J105">
            <v>0.72467673473069394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688.713384202621</v>
          </cell>
          <cell r="F106">
            <v>659.57568458415699</v>
          </cell>
          <cell r="G106">
            <v>610.67175068123299</v>
          </cell>
          <cell r="H106">
            <v>535.17226018362999</v>
          </cell>
          <cell r="I106">
            <v>246.052590269387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9.188752619579633</v>
          </cell>
          <cell r="F107">
            <v>8.8000000269352068</v>
          </cell>
          <cell r="G107">
            <v>8.1475325950543134</v>
          </cell>
          <cell r="H107">
            <v>7.140224476999502</v>
          </cell>
          <cell r="I107">
            <v>3.524914173881422</v>
          </cell>
          <cell r="J107">
            <v>0.24210299294824225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9.3448220380274201</v>
          </cell>
          <cell r="F108">
            <v>8.9494665479532749</v>
          </cell>
          <cell r="G108">
            <v>8.2859124922826641</v>
          </cell>
          <cell r="H108">
            <v>7.2614960676204818</v>
          </cell>
          <cell r="I108">
            <v>3.338569745853281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4.5741508183673009E-6</v>
          </cell>
          <cell r="H109">
            <v>4.6951043564811802E-6</v>
          </cell>
          <cell r="I109">
            <v>0.24621627291077797</v>
          </cell>
          <cell r="J109">
            <v>0.24621621993785092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1.7328977668444521</v>
          </cell>
          <cell r="F110">
            <v>5.3674299905009621E-5</v>
          </cell>
          <cell r="G110">
            <v>2.6074462765863315</v>
          </cell>
          <cell r="H110">
            <v>4.0774597765855464E-4</v>
          </cell>
          <cell r="I110">
            <v>1.7799038584255704E-5</v>
          </cell>
          <cell r="J110"/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114.383358724657</v>
          </cell>
          <cell r="F111">
            <v>3.5428787651502602E-3</v>
          </cell>
          <cell r="G111">
            <v>172.109670008488</v>
          </cell>
          <cell r="H111">
            <v>2.6914083059835E-2</v>
          </cell>
          <cell r="I111">
            <v>1.1748608915598401E-3</v>
          </cell>
          <cell r="J111"/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2.0280737362527752</v>
          </cell>
          <cell r="F112">
            <v>6.2816999382096789E-5</v>
          </cell>
          <cell r="G112">
            <v>3.0515898937675181</v>
          </cell>
          <cell r="H112">
            <v>4.7720005425239413E-4</v>
          </cell>
          <cell r="I112">
            <v>2.0830866871628339E-5</v>
          </cell>
          <cell r="J112"/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1.2843447488903201E-7</v>
          </cell>
          <cell r="F113">
            <v>1.1734140757637799E-7</v>
          </cell>
          <cell r="G113">
            <v>1.44935643818725E-7</v>
          </cell>
          <cell r="H113">
            <v>1.9991821936101299E-7</v>
          </cell>
          <cell r="I113">
            <v>1.6812489948894599E-7</v>
          </cell>
          <cell r="J113">
            <v>7.9769864533155904E-8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0.33072760321179795</v>
          </cell>
          <cell r="F114">
            <v>0.33072660517302038</v>
          </cell>
          <cell r="G114">
            <v>0.33072645344530821</v>
          </cell>
          <cell r="H114">
            <v>5.5655469542670311E-5</v>
          </cell>
          <cell r="I114">
            <v>1.3716754144934383E-5</v>
          </cell>
          <cell r="J114">
            <v>1.0779349285749527E-5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15.013805554172878</v>
          </cell>
          <cell r="F115">
            <v>8.1715950811562068E-4</v>
          </cell>
          <cell r="G115">
            <v>5.1747227138779087E-4</v>
          </cell>
          <cell r="H115">
            <v>1.9824619634321538E-4</v>
          </cell>
          <cell r="I115">
            <v>3.3623488810968663E-4</v>
          </cell>
          <cell r="J115">
            <v>5.1097704894285876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15.013805554172878</v>
          </cell>
          <cell r="F116">
            <v>8.1715950811562068E-4</v>
          </cell>
          <cell r="G116">
            <v>5.1747227138779087E-4</v>
          </cell>
          <cell r="H116">
            <v>1.9824619634321538E-4</v>
          </cell>
          <cell r="I116">
            <v>3.3623488810968663E-4</v>
          </cell>
          <cell r="J116">
            <v>5.1097704894285876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2.97728483039325E-8</v>
          </cell>
          <cell r="F117">
            <v>2.5104425636182201E-8</v>
          </cell>
          <cell r="G117">
            <v>3.2860362937207301E-8</v>
          </cell>
          <cell r="H117">
            <v>2.3729114380918399E-7</v>
          </cell>
          <cell r="I117">
            <v>0.62280493298760498</v>
          </cell>
          <cell r="J117">
            <v>0.84067260425164902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0.56756986643135998</v>
          </cell>
          <cell r="F118">
            <v>8.4272086199987939E-5</v>
          </cell>
          <cell r="G118">
            <v>8.4224498190010877E-5</v>
          </cell>
          <cell r="H118">
            <v>8.4224155334267081E-5</v>
          </cell>
          <cell r="I118">
            <v>8.4451288030695792E-5</v>
          </cell>
          <cell r="J118">
            <v>1.19999995308955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1.4349600095134556</v>
          </cell>
          <cell r="F119">
            <v>1.3065624034816925</v>
          </cell>
          <cell r="G119">
            <v>1.3125464237706477</v>
          </cell>
          <cell r="H119">
            <v>1.3639741588155474</v>
          </cell>
          <cell r="I119">
            <v>1.037665773949112</v>
          </cell>
          <cell r="J119">
            <v>0.55350037019015708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14.461259363301222</v>
          </cell>
          <cell r="F120">
            <v>13.122222530051676</v>
          </cell>
          <cell r="G120">
            <v>13.114407767753967</v>
          </cell>
          <cell r="H120">
            <v>13.510626616466812</v>
          </cell>
          <cell r="I120">
            <v>9.7360750792379651</v>
          </cell>
          <cell r="J120">
            <v>4.904016134821557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2843.25539983819</v>
          </cell>
          <cell r="F121">
            <v>2588.8460892958801</v>
          </cell>
          <cell r="G121">
            <v>2600.7029340068898</v>
          </cell>
          <cell r="H121">
            <v>2702.6027670325102</v>
          </cell>
          <cell r="I121">
            <v>2056.0495034342098</v>
          </cell>
          <cell r="J121">
            <v>1096.71616079715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30.638528015497769</v>
          </cell>
          <cell r="F122">
            <v>27.897048376033176</v>
          </cell>
          <cell r="G122">
            <v>28.024816099212231</v>
          </cell>
          <cell r="H122">
            <v>29.122874644746876</v>
          </cell>
          <cell r="I122">
            <v>22.155705855972059</v>
          </cell>
          <cell r="J122">
            <v>11.81806207755551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H123">
            <v>9.21709418915867E-4</v>
          </cell>
          <cell r="I123">
            <v>7.8171220049631906E-3</v>
          </cell>
          <cell r="J123">
            <v>4.2765216971629702E-2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7.8399999999999997E-2</v>
          </cell>
          <cell r="F124">
            <v>7.3599964961796382E-2</v>
          </cell>
          <cell r="G124">
            <v>7.3599947423781967E-2</v>
          </cell>
          <cell r="H124">
            <v>7.4521642945908073E-2</v>
          </cell>
          <cell r="I124">
            <v>5.6693586467920415E-2</v>
          </cell>
          <cell r="J124">
            <v>7.1214784383172441E-2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9.2016704159589207</v>
          </cell>
          <cell r="F125">
            <v>9.7704015669439301E-2</v>
          </cell>
          <cell r="G125">
            <v>0.33283661548341897</v>
          </cell>
          <cell r="H125">
            <v>0.32119390356796201</v>
          </cell>
          <cell r="I125">
            <v>0.29351406289366599</v>
          </cell>
          <cell r="J125">
            <v>0.18084280157296301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4.3874220991151659E-2</v>
          </cell>
          <cell r="F126">
            <v>4.7049487168443732E-4</v>
          </cell>
          <cell r="G126">
            <v>1.600559898012807E-3</v>
          </cell>
          <cell r="H126">
            <v>1.5864696145291833E-3</v>
          </cell>
          <cell r="I126">
            <v>1.47365099810529E-3</v>
          </cell>
          <cell r="J126">
            <v>9.2661393892164276E-4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0.10562312460832816</v>
          </cell>
          <cell r="F127">
            <v>1.1212216413051365E-3</v>
          </cell>
          <cell r="G127">
            <v>3.7558111892522779E-3</v>
          </cell>
          <cell r="H127">
            <v>3.626216261780999E-3</v>
          </cell>
          <cell r="I127">
            <v>3.3092513641662658E-3</v>
          </cell>
          <cell r="J127">
            <v>2.0130488066670573E-3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0.16315018468012282</v>
          </cell>
          <cell r="F128">
            <v>1.7323407033588509E-3</v>
          </cell>
          <cell r="G128">
            <v>5.9013584305570767E-3</v>
          </cell>
          <cell r="H128">
            <v>5.6949273682262878E-3</v>
          </cell>
          <cell r="I128">
            <v>5.2041500513061471E-3</v>
          </cell>
          <cell r="J128">
            <v>3.2064326520028787E-3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G129">
            <v>1.2997991501961399E-7</v>
          </cell>
          <cell r="H129">
            <v>2.0221028115259499E-7</v>
          </cell>
          <cell r="I129">
            <v>8.1297460747371697E-5</v>
          </cell>
          <cell r="J129">
            <v>6.5096518203782603E-8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4.1880550201976209E-3</v>
          </cell>
          <cell r="F130">
            <v>1.4215000691175997E-4</v>
          </cell>
          <cell r="G130">
            <v>1.422779395018807E-4</v>
          </cell>
          <cell r="H130">
            <v>1.4107765471210113E-4</v>
          </cell>
          <cell r="I130">
            <v>1.3099504374621923E-4</v>
          </cell>
          <cell r="J130">
            <v>8.2371715833872593E-5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2.7416533140244808E-5</v>
          </cell>
          <cell r="I131">
            <v>1.8185122936748095E-4</v>
          </cell>
          <cell r="J131">
            <v>0.19193934267053842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7.2930679289321131E-5</v>
          </cell>
          <cell r="I132">
            <v>4.8374218649477698E-4</v>
          </cell>
          <cell r="J132">
            <v>0.5105775617836984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1.1415256575312133E-4</v>
          </cell>
          <cell r="I133">
            <v>6.7912008773052344E-4</v>
          </cell>
          <cell r="J133">
            <v>0.67286470101659224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2.03595760395301E-6</v>
          </cell>
          <cell r="I134">
            <v>1.15413937056356E-5</v>
          </cell>
          <cell r="J134">
            <v>1.42339351494516E-2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2.03595760395301E-6</v>
          </cell>
          <cell r="I135">
            <v>1.3498220889119701E-5</v>
          </cell>
          <cell r="J135">
            <v>1.4242550665960601E-2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28.948621120789262</v>
          </cell>
          <cell r="F136">
            <v>22.812140798468807</v>
          </cell>
          <cell r="G136">
            <v>27.685390740588311</v>
          </cell>
          <cell r="H136">
            <v>13.68467224445703</v>
          </cell>
          <cell r="I136">
            <v>6.5550498463070905</v>
          </cell>
          <cell r="J136">
            <v>5.3254440664842093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28.948621120789262</v>
          </cell>
          <cell r="F137">
            <v>22.812140798468807</v>
          </cell>
          <cell r="G137">
            <v>27.685390740588311</v>
          </cell>
          <cell r="H137">
            <v>13.68467224445703</v>
          </cell>
          <cell r="I137">
            <v>6.5550498463070905</v>
          </cell>
          <cell r="J137">
            <v>5.3254440664842093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3.1662216195663498E-8</v>
          </cell>
          <cell r="F138">
            <v>2.9193793545646899E-8</v>
          </cell>
          <cell r="G138">
            <v>3.3810359122438502E-8</v>
          </cell>
          <cell r="H138">
            <v>3.99531712707506E-8</v>
          </cell>
          <cell r="I138">
            <v>5.4893790605941299E-8</v>
          </cell>
          <cell r="J138">
            <v>8.4443390313374697E-8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1.6999999251496152</v>
          </cell>
          <cell r="F139">
            <v>1.6999998538070644</v>
          </cell>
          <cell r="G139">
            <v>1.6999998267043734</v>
          </cell>
          <cell r="H139">
            <v>1.6999998110646306</v>
          </cell>
          <cell r="I139">
            <v>1.1999999946176292</v>
          </cell>
          <cell r="J139">
            <v>1.2000000051600281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233.68587553478787</v>
          </cell>
          <cell r="J140">
            <v>787.40751875855142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-233.68587553478801</v>
          </cell>
          <cell r="J141">
            <v>-787.40751875855199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0.93110962434375322</v>
          </cell>
          <cell r="J142">
            <v>2.214494863423051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0.18383069443187994</v>
          </cell>
          <cell r="J143">
            <v>0.65281056226549461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305.86052049842499</v>
          </cell>
          <cell r="J144">
            <v>1086.1569063776899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3.2959107812330259</v>
          </cell>
          <cell r="J145">
            <v>11.70427700838032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1.8414557400059602E-2</v>
          </cell>
          <cell r="J146">
            <v>4.8315139501813001E-2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1.8414557400059602E-2</v>
          </cell>
          <cell r="J147">
            <v>6.6729696901872596E-2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2.4498607134724498E-3</v>
          </cell>
          <cell r="I148">
            <v>8.8558117649175407E-3</v>
          </cell>
          <cell r="J148">
            <v>4.4804139392179004E-3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2.0432880844280908E-5</v>
          </cell>
          <cell r="I149">
            <v>7.3233166793573522E-5</v>
          </cell>
          <cell r="J149">
            <v>3.5747983557589596E-5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1.8243643610965082E-5</v>
          </cell>
          <cell r="I150">
            <v>6.908789320148448E-5</v>
          </cell>
          <cell r="J150">
            <v>3.5747983557589596E-5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4.3437246692774028E-5</v>
          </cell>
          <cell r="I151">
            <v>1.5701793909428291E-4</v>
          </cell>
          <cell r="J151">
            <v>7.9439963461310227E-5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1.6198475316594E-6</v>
          </cell>
          <cell r="I152">
            <v>3.9780349288450398E-8</v>
          </cell>
          <cell r="J152"/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1.6198475316594E-6</v>
          </cell>
          <cell r="I153">
            <v>6.1260298936814103E-6</v>
          </cell>
          <cell r="J153">
            <v>4.0114372850976975E-6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4.3094522784425814E-5</v>
          </cell>
          <cell r="G154">
            <v>5.4454866836066655E-5</v>
          </cell>
          <cell r="H154">
            <v>5.6607354318370422E-5</v>
          </cell>
          <cell r="I154">
            <v>5.961409723663628E-5</v>
          </cell>
          <cell r="J154">
            <v>6.0031549893566942E-5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4.3094522784425814E-5</v>
          </cell>
          <cell r="G155">
            <v>5.4454866836066655E-5</v>
          </cell>
          <cell r="H155">
            <v>5.6607354318370422E-5</v>
          </cell>
          <cell r="I155">
            <v>5.961409723663628E-5</v>
          </cell>
          <cell r="J155">
            <v>6.0031549893566942E-5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3.8936324546670898E-6</v>
          </cell>
          <cell r="G156">
            <v>1.0280788989455099E-6</v>
          </cell>
          <cell r="J156"/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3.8936324546670898E-6</v>
          </cell>
          <cell r="G157">
            <v>4.9217113536126096E-6</v>
          </cell>
          <cell r="H157">
            <v>4.9217113536126096E-6</v>
          </cell>
          <cell r="I157">
            <v>4.9367019494021796E-6</v>
          </cell>
          <cell r="J157">
            <v>4.9367019494021796E-6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0.11258822151447401</v>
          </cell>
          <cell r="F158">
            <v>0.11494257416572702</v>
          </cell>
          <cell r="G158">
            <v>0.10596083756839025</v>
          </cell>
          <cell r="H158">
            <v>0.12821233525195191</v>
          </cell>
          <cell r="I158">
            <v>0.14080338209246382</v>
          </cell>
          <cell r="J158">
            <v>0.19689346445123129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5.6294110757237021</v>
          </cell>
          <cell r="F159">
            <v>5.7471287082863469</v>
          </cell>
          <cell r="G159">
            <v>5.2980418784195109</v>
          </cell>
          <cell r="H159">
            <v>6.4106167625975914</v>
          </cell>
          <cell r="I159">
            <v>7.0401691046231969</v>
          </cell>
          <cell r="J159">
            <v>9.8446746263074179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9.6793702439157823</v>
          </cell>
          <cell r="F160">
            <v>9.8817773047049329</v>
          </cell>
          <cell r="G160">
            <v>9.1096045783796082</v>
          </cell>
          <cell r="H160">
            <v>11.022597622089224</v>
          </cell>
          <cell r="I160">
            <v>12.105067906177824</v>
          </cell>
          <cell r="J160">
            <v>16.927214828890872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4.0961324256406596E-3</v>
          </cell>
          <cell r="F161">
            <v>4.4471082619095903E-3</v>
          </cell>
          <cell r="H161">
            <v>9.8649647671111396E-2</v>
          </cell>
          <cell r="I161">
            <v>1.64040201329087E-2</v>
          </cell>
          <cell r="J161">
            <v>0.212580325296825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0.21266666471936266</v>
          </cell>
          <cell r="F162">
            <v>0.21711377298127224</v>
          </cell>
          <cell r="G162">
            <v>0.21711358768533462</v>
          </cell>
          <cell r="H162">
            <v>0.24217885983635765</v>
          </cell>
          <cell r="I162">
            <v>0.265961822635705</v>
          </cell>
          <cell r="J162">
            <v>0.37190993091487878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1.9832031191270472E-2</v>
          </cell>
          <cell r="J163">
            <v>2.9482144177089888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-1.9832031191270499E-2</v>
          </cell>
          <cell r="J164">
            <v>-2.9482144177089902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1.2800976384515924E-4</v>
          </cell>
          <cell r="J165">
            <v>1.9029832483419221E-2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1.4498489501865811E-4</v>
          </cell>
          <cell r="J166">
            <v>2.1032972744831815E-2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2.3251479393893999E-2</v>
          </cell>
          <cell r="J167">
            <v>3.3242521279983599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4.1226027294138327E-4</v>
          </cell>
          <cell r="J168">
            <v>5.8940640567346797E-2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1.5921875718118601E-5</v>
          </cell>
          <cell r="J169">
            <v>2.2100143451561699E-3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1.5921875718118601E-5</v>
          </cell>
          <cell r="J170">
            <v>2.2259362208742902E-3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3.2944550392484055</v>
          </cell>
          <cell r="G171">
            <v>6.8323998909449211</v>
          </cell>
          <cell r="H171">
            <v>17.902342571084187</v>
          </cell>
          <cell r="I171">
            <v>29.842998910879011</v>
          </cell>
          <cell r="J171">
            <v>40.106495098642554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3.2944550392484055</v>
          </cell>
          <cell r="G172">
            <v>6.8323998909449211</v>
          </cell>
          <cell r="H172">
            <v>17.902342571084187</v>
          </cell>
          <cell r="I172">
            <v>29.842998910879011</v>
          </cell>
          <cell r="J172">
            <v>40.106495098642554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3.29445503924841</v>
          </cell>
          <cell r="G173">
            <v>6.8323998909449202</v>
          </cell>
          <cell r="H173">
            <v>17.902342571084201</v>
          </cell>
          <cell r="I173">
            <v>29.842998910879</v>
          </cell>
          <cell r="J173">
            <v>40.106495098642597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G174">
            <v>1.0047162813588799</v>
          </cell>
          <cell r="H174">
            <v>3.0653478140232799</v>
          </cell>
          <cell r="I174">
            <v>1.99447143462345</v>
          </cell>
          <cell r="J174">
            <v>6.91969074341156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1.12310126156801</v>
          </cell>
          <cell r="G175">
            <v>2.1799452813588802</v>
          </cell>
          <cell r="H175">
            <v>5.1607232736228301</v>
          </cell>
          <cell r="I175">
            <v>8.6028662620955796</v>
          </cell>
          <cell r="J175">
            <v>11.561532887417799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5.6100002268873377</v>
          </cell>
          <cell r="F176">
            <v>6.0767025056823627</v>
          </cell>
          <cell r="G176">
            <v>6.0767025952589977</v>
          </cell>
          <cell r="H176">
            <v>6.0767026267126258</v>
          </cell>
          <cell r="I176">
            <v>6.4245891372041468</v>
          </cell>
          <cell r="J176">
            <v>6.4245896078875386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6.0987759803552022</v>
          </cell>
          <cell r="F177">
            <v>6.6044038947204582</v>
          </cell>
          <cell r="G177">
            <v>6.6018014422301139</v>
          </cell>
          <cell r="H177">
            <v>6.5974684483914654</v>
          </cell>
          <cell r="I177">
            <v>6.9660242339844309</v>
          </cell>
          <cell r="J177">
            <v>6.9569045234074967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0.84970025148608497</v>
          </cell>
          <cell r="J178"/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0.84970025148608497</v>
          </cell>
          <cell r="F179">
            <v>0.84970025148608497</v>
          </cell>
          <cell r="G179">
            <v>0.84970025148608497</v>
          </cell>
          <cell r="H179">
            <v>0.84970025148608497</v>
          </cell>
          <cell r="I179">
            <v>0.84970025148608497</v>
          </cell>
          <cell r="J179">
            <v>0.84970025148608497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1.1608487758825987E-5</v>
          </cell>
          <cell r="G180">
            <v>2.3915053562729156E-5</v>
          </cell>
          <cell r="H180">
            <v>2.6563225456651422E-5</v>
          </cell>
          <cell r="I180">
            <v>5.6617350860006064E-5</v>
          </cell>
          <cell r="J180">
            <v>5.8966847428449378E-5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1.1608487758825987E-5</v>
          </cell>
          <cell r="G181">
            <v>2.3915053562729156E-5</v>
          </cell>
          <cell r="H181">
            <v>2.6563225456651422E-5</v>
          </cell>
          <cell r="I181">
            <v>5.6617350860006064E-5</v>
          </cell>
          <cell r="J181">
            <v>5.8966847428449378E-5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9.9003092766853908E-7</v>
          </cell>
          <cell r="G182">
            <v>9.4473246633762497E-7</v>
          </cell>
          <cell r="H182">
            <v>3.2033774516881701E-8</v>
          </cell>
          <cell r="J182"/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9.9003092766853908E-7</v>
          </cell>
          <cell r="G183">
            <v>1.9347633940061601E-6</v>
          </cell>
          <cell r="H183">
            <v>1.9667971685230499E-6</v>
          </cell>
          <cell r="I183">
            <v>3.9974330912849198E-6</v>
          </cell>
          <cell r="J183">
            <v>3.9974330912849198E-6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6.9792538544033694E-5</v>
          </cell>
          <cell r="G184">
            <v>7.0836078615008855E-5</v>
          </cell>
          <cell r="H184">
            <v>7.5158026500177908E-5</v>
          </cell>
          <cell r="I184">
            <v>7.6357628028222283E-5</v>
          </cell>
          <cell r="J184">
            <v>7.1844707330651243E-5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6.9792538544033694E-5</v>
          </cell>
          <cell r="G185">
            <v>7.0836078615008855E-5</v>
          </cell>
          <cell r="H185">
            <v>7.5158026500177908E-5</v>
          </cell>
          <cell r="I185">
            <v>7.6357628028222283E-5</v>
          </cell>
          <cell r="J185">
            <v>7.1844707330651243E-5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6.0495020359530299E-6</v>
          </cell>
          <cell r="G186">
            <v>3.5295954369108999E-8</v>
          </cell>
          <cell r="J186"/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6.0495020359530299E-6</v>
          </cell>
          <cell r="G187">
            <v>6.0847979903221396E-6</v>
          </cell>
          <cell r="H187">
            <v>6.0847979903221396E-6</v>
          </cell>
          <cell r="I187">
            <v>6.0847979903221396E-6</v>
          </cell>
          <cell r="J187">
            <v>6.0847979903221396E-6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0.6595313409163075</v>
          </cell>
          <cell r="F188">
            <v>0.74130433162437093</v>
          </cell>
          <cell r="G188">
            <v>3.511465729219581</v>
          </cell>
          <cell r="H188">
            <v>5.2548110054086381</v>
          </cell>
          <cell r="I188">
            <v>4.4620518379836183</v>
          </cell>
          <cell r="J188">
            <v>1.0772438423714135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0.17245227117563069</v>
          </cell>
          <cell r="F189">
            <v>0.21285825899084782</v>
          </cell>
          <cell r="G189">
            <v>1.1823489384734922</v>
          </cell>
          <cell r="H189">
            <v>2.4840924752840796</v>
          </cell>
          <cell r="I189">
            <v>2.1093335891338034</v>
          </cell>
          <cell r="J189">
            <v>0.50924253893216254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0.8725363259216804</v>
          </cell>
          <cell r="F190">
            <v>0.94261179976367482</v>
          </cell>
          <cell r="G190">
            <v>4.6142641890339702</v>
          </cell>
          <cell r="H190">
            <v>7.3381976867342491</v>
          </cell>
          <cell r="I190">
            <v>5.9843199977303518</v>
          </cell>
          <cell r="J190">
            <v>1.3857593972130786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6.1913072831671096E-3</v>
          </cell>
          <cell r="G191">
            <v>3.5846385556660899E-2</v>
          </cell>
          <cell r="H191">
            <v>4.8131256835569403E-2</v>
          </cell>
          <cell r="I191">
            <v>3.6429930040196901E-2</v>
          </cell>
          <cell r="J191">
            <v>1.2308786320291999E-3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6.376477980101351E-3</v>
          </cell>
          <cell r="F192">
            <v>7.8703158730622693E-3</v>
          </cell>
          <cell r="G192">
            <v>4.3716701429723163E-2</v>
          </cell>
          <cell r="H192">
            <v>9.1847958265292462E-2</v>
          </cell>
          <cell r="I192">
            <v>0.10031416874947052</v>
          </cell>
          <cell r="J192">
            <v>3.8101227399648552E-2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2.0301809048795092E-5</v>
          </cell>
          <cell r="G193">
            <v>3.7947980646305534E-5</v>
          </cell>
          <cell r="H193">
            <v>4.5652367981699009E-5</v>
          </cell>
          <cell r="I193">
            <v>4.0078566718564002</v>
          </cell>
          <cell r="J193">
            <v>6.0118109411013227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2.0301809048795092E-5</v>
          </cell>
          <cell r="G194">
            <v>3.7947980646305534E-5</v>
          </cell>
          <cell r="H194">
            <v>4.5652367981699009E-5</v>
          </cell>
          <cell r="I194">
            <v>4.0078566718564002</v>
          </cell>
          <cell r="J194">
            <v>6.0118109411013227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1.7449278694634001E-6</v>
          </cell>
          <cell r="G195">
            <v>1.43699064391835E-6</v>
          </cell>
          <cell r="H195">
            <v>2.30656482930275E-7</v>
          </cell>
          <cell r="I195">
            <v>7.1232703237985806E-2</v>
          </cell>
          <cell r="J195">
            <v>0.14246531935524701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1.7449278694634001E-6</v>
          </cell>
          <cell r="G196">
            <v>3.1819185133817401E-6</v>
          </cell>
          <cell r="H196">
            <v>3.4125749963120199E-6</v>
          </cell>
          <cell r="I196">
            <v>0.284926951015265</v>
          </cell>
          <cell r="J196">
            <v>0.42739227037051303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3.2136358221363072E-6</v>
          </cell>
          <cell r="H197">
            <v>1.4082582750914603E-4</v>
          </cell>
          <cell r="I197">
            <v>2.514992704141406E-4</v>
          </cell>
          <cell r="J197">
            <v>2.9018242632166595E-4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3.2136358221363128E-6</v>
          </cell>
          <cell r="H198">
            <v>1.4082582750914578E-4</v>
          </cell>
          <cell r="I198">
            <v>2.5149927041414027E-4</v>
          </cell>
          <cell r="J198">
            <v>2.9018242632166595E-4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3.2136358221363128E-6</v>
          </cell>
          <cell r="H199">
            <v>1.6184006751510785E-4</v>
          </cell>
          <cell r="I199">
            <v>2.7042932302592094E-4</v>
          </cell>
          <cell r="J199">
            <v>2.9310437802523718E-4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3.2136358221363128E-6</v>
          </cell>
          <cell r="H200">
            <v>1.6184006751510785E-4</v>
          </cell>
          <cell r="I200">
            <v>2.7042932302592094E-4</v>
          </cell>
          <cell r="J200">
            <v>2.9310437802523718E-4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3.0539877510735198E-5</v>
          </cell>
          <cell r="F201">
            <v>7.3943700638208105E-7</v>
          </cell>
          <cell r="G201">
            <v>1.3094967678608399E-6</v>
          </cell>
          <cell r="H201">
            <v>1.30886681614499E-6</v>
          </cell>
          <cell r="I201">
            <v>2.62036270428796E-6</v>
          </cell>
          <cell r="J201">
            <v>5.5814876610689399E-6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3.0539877510735198E-5</v>
          </cell>
          <cell r="F202">
            <v>3.1191264871508807E-5</v>
          </cell>
          <cell r="G202">
            <v>3.2291789881390465E-5</v>
          </cell>
          <cell r="H202">
            <v>3.3311993115266713E-5</v>
          </cell>
          <cell r="I202">
            <v>4.7463031629177931E-5</v>
          </cell>
          <cell r="J202">
            <v>2.5945671740360635E-5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4.2060085475404598E-8</v>
          </cell>
          <cell r="G203">
            <v>2.0757868278887313</v>
          </cell>
          <cell r="H203">
            <v>4.5341389638703324</v>
          </cell>
          <cell r="I203">
            <v>7.8908817225249157</v>
          </cell>
          <cell r="J203">
            <v>10.706911093561345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4.2060085475404598E-8</v>
          </cell>
          <cell r="G204">
            <v>2.0757868278887313</v>
          </cell>
          <cell r="H204">
            <v>4.5341389638703324</v>
          </cell>
          <cell r="I204">
            <v>7.8908817225249157</v>
          </cell>
          <cell r="J204">
            <v>10.706911093561345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4.20600854754044E-8</v>
          </cell>
          <cell r="G205">
            <v>2.0757868278887299</v>
          </cell>
          <cell r="H205">
            <v>4.5341389638703298</v>
          </cell>
          <cell r="I205">
            <v>7.8908817225249201</v>
          </cell>
          <cell r="J205">
            <v>10.706911093561301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1.2015415877761499E-7</v>
          </cell>
          <cell r="G206">
            <v>0.66230036307105</v>
          </cell>
          <cell r="H206">
            <v>0.64475956386627298</v>
          </cell>
          <cell r="I206">
            <v>0.48177253659778502</v>
          </cell>
          <cell r="J206">
            <v>2.0498796504436201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1.2015415877761499E-7</v>
          </cell>
          <cell r="G207">
            <v>0.66230048322520896</v>
          </cell>
          <cell r="H207">
            <v>1.3070600470914799</v>
          </cell>
          <cell r="I207">
            <v>2.27471109014511</v>
          </cell>
          <cell r="J207">
            <v>3.0864902220025501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0.96588005439121005</v>
          </cell>
          <cell r="F208">
            <v>6.6694459192081806E-6</v>
          </cell>
          <cell r="G208">
            <v>0.32793053408429507</v>
          </cell>
          <cell r="H208">
            <v>0.4463893908660766</v>
          </cell>
          <cell r="I208">
            <v>0.10540365698350418</v>
          </cell>
          <cell r="J208">
            <v>5.4921594984951805E-6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1.8035499217996773</v>
          </cell>
          <cell r="F209">
            <v>1.2815706921949562E-5</v>
          </cell>
          <cell r="G209">
            <v>0.65684363900768494</v>
          </cell>
          <cell r="H209">
            <v>0.95470718429857304</v>
          </cell>
          <cell r="I209">
            <v>0.22300617262304107</v>
          </cell>
          <cell r="J209">
            <v>1.1613076869864956E-5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206.746244213349</v>
          </cell>
          <cell r="F210">
            <v>3.8361837718456099E-3</v>
          </cell>
          <cell r="G210">
            <v>72.514827375659607</v>
          </cell>
          <cell r="H210">
            <v>102.092670338171</v>
          </cell>
          <cell r="I210">
            <v>23.848362594125</v>
          </cell>
          <cell r="J210">
            <v>1.5051747845910601E-3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3.6657135498820796</v>
          </cell>
          <cell r="F211">
            <v>6.8017442763219978E-5</v>
          </cell>
          <cell r="G211">
            <v>1.2857238896393548</v>
          </cell>
          <cell r="H211">
            <v>1.8101537294001855</v>
          </cell>
          <cell r="I211">
            <v>0.42284330840647072</v>
          </cell>
          <cell r="J211">
            <v>2.6687496180692538E-5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G212">
            <v>1.6643568983753299E-2</v>
          </cell>
          <cell r="H212">
            <v>7.0967637846702803E-6</v>
          </cell>
          <cell r="I212">
            <v>2.3030671267190201E-8</v>
          </cell>
          <cell r="J212">
            <v>2.9090527972361901E-8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4.3771301838571697E-2</v>
          </cell>
          <cell r="F213">
            <v>2.2624271185933686E-6</v>
          </cell>
          <cell r="G213">
            <v>1.6645826260302699E-2</v>
          </cell>
          <cell r="H213">
            <v>1.6652895962376901E-2</v>
          </cell>
          <cell r="I213">
            <v>1.6650562034626216E-2</v>
          </cell>
          <cell r="J213">
            <v>1.8851586508355693E-6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12.841920166852155</v>
          </cell>
          <cell r="F214">
            <v>16.032960227541</v>
          </cell>
          <cell r="G214">
            <v>3.0905979097775864</v>
          </cell>
          <cell r="H214">
            <v>12.901572954233519</v>
          </cell>
          <cell r="I214">
            <v>13.513476321785717</v>
          </cell>
          <cell r="J214">
            <v>14.203898108821241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12.841920166852155</v>
          </cell>
          <cell r="F215">
            <v>16.032960227541</v>
          </cell>
          <cell r="G215">
            <v>3.0905979097775873</v>
          </cell>
          <cell r="H215">
            <v>12.901572954233519</v>
          </cell>
          <cell r="I215">
            <v>13.513476321785717</v>
          </cell>
          <cell r="J215">
            <v>14.203898108821241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16.052400318770282</v>
          </cell>
          <cell r="F216">
            <v>20.041200289057141</v>
          </cell>
          <cell r="G216">
            <v>3.8632474359723772</v>
          </cell>
          <cell r="H216">
            <v>16.126966169131052</v>
          </cell>
          <cell r="I216">
            <v>16.891845293290693</v>
          </cell>
          <cell r="J216">
            <v>17.754872564799808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16.052400318770282</v>
          </cell>
          <cell r="F217">
            <v>20.041200289057141</v>
          </cell>
          <cell r="G217">
            <v>3.8632474359723772</v>
          </cell>
          <cell r="H217">
            <v>16.126966169131052</v>
          </cell>
          <cell r="I217">
            <v>16.891845293290693</v>
          </cell>
          <cell r="J217">
            <v>17.754872564799808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5.7965147457198559E-6</v>
          </cell>
          <cell r="F219">
            <v>4.9338544142598531E-6</v>
          </cell>
          <cell r="G219">
            <v>7.2276723707675382E-5</v>
          </cell>
          <cell r="H219">
            <v>9.3808784719193969E-5</v>
          </cell>
          <cell r="I219">
            <v>1.3068089864602008E-4</v>
          </cell>
          <cell r="J219">
            <v>2.0396541352586716E-5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5.7965147457198661E-6</v>
          </cell>
          <cell r="F220">
            <v>4.7990608491979144E-6</v>
          </cell>
          <cell r="G220">
            <v>7.2201513797469694E-5</v>
          </cell>
          <cell r="H220">
            <v>9.3808784719193969E-5</v>
          </cell>
          <cell r="I220">
            <v>1.3068089864602062E-4</v>
          </cell>
          <cell r="J220">
            <v>2.0396541352586733E-5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4.6428906136368161E-6</v>
          </cell>
          <cell r="F221">
            <v>6.4494380924553151E-6</v>
          </cell>
          <cell r="G221">
            <v>9.3233884897199969E-5</v>
          </cell>
          <cell r="H221">
            <v>1.1722424523575361E-4</v>
          </cell>
          <cell r="I221">
            <v>1.5362535003390505E-4</v>
          </cell>
          <cell r="J221">
            <v>2.2637055041017869E-5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4.6428906136368161E-6</v>
          </cell>
          <cell r="F222">
            <v>6.4494380924553151E-6</v>
          </cell>
          <cell r="G222">
            <v>9.3233884897199969E-5</v>
          </cell>
          <cell r="H222">
            <v>1.1722424523575361E-4</v>
          </cell>
          <cell r="I222">
            <v>1.5362535003390505E-4</v>
          </cell>
          <cell r="J222">
            <v>2.2637055041017869E-5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5.2737356559785901E-5</v>
          </cell>
          <cell r="F223">
            <v>1.4531561765156601E-6</v>
          </cell>
          <cell r="G223">
            <v>1.1443003924519699E-6</v>
          </cell>
          <cell r="H223">
            <v>5.5181665926213195E-7</v>
          </cell>
          <cell r="I223">
            <v>3.8128584099565998E-6</v>
          </cell>
          <cell r="J223">
            <v>5.8863482632143096E-6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5.2737356559785901E-5</v>
          </cell>
          <cell r="F224">
            <v>5.4105006944571245E-5</v>
          </cell>
          <cell r="G224">
            <v>5.4982186043265032E-5</v>
          </cell>
          <cell r="H224">
            <v>5.4788211302290543E-5</v>
          </cell>
          <cell r="I224">
            <v>5.336095823795531E-5</v>
          </cell>
          <cell r="J224">
            <v>2.9262220742200996E-5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2.0961296512268455E-5</v>
          </cell>
          <cell r="I225">
            <v>1.494331883446523E-4</v>
          </cell>
          <cell r="J225">
            <v>2.1894249093645308E-5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1.0480648256134239E-5</v>
          </cell>
          <cell r="I226">
            <v>6.7176387420990547E-5</v>
          </cell>
          <cell r="J226">
            <v>8.7586533242337914E-6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2.2734944678691198E-3</v>
          </cell>
          <cell r="I227">
            <v>1.5464278573648399E-2</v>
          </cell>
          <cell r="J227">
            <v>2.16711119197871E-3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4.0310185600516264E-5</v>
          </cell>
          <cell r="I228">
            <v>2.7418933641220597E-4</v>
          </cell>
          <cell r="J228">
            <v>3.8423957304586996E-5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2.5551144874665898E-6</v>
          </cell>
          <cell r="I229">
            <v>3.1827110801943102E-6</v>
          </cell>
          <cell r="J229"/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2.5551144874665898E-6</v>
          </cell>
          <cell r="I230">
            <v>6.6287948584218501E-6</v>
          </cell>
          <cell r="J230">
            <v>3.0293036932122098E-6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/>
          <cell r="F231">
            <v>9.3172847009798025E-6</v>
          </cell>
          <cell r="G231">
            <v>2.7970821628077645E-2</v>
          </cell>
          <cell r="H231">
            <v>3.744740223560437E-3</v>
          </cell>
          <cell r="I231">
            <v>3.9124106765581028E-2</v>
          </cell>
          <cell r="J231">
            <v>0.20401459186582871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/>
          <cell r="F232">
            <v>9.3096752601541249E-6</v>
          </cell>
          <cell r="G232">
            <v>2.7935144559674479E-2</v>
          </cell>
          <cell r="H232">
            <v>3.7447402235604378E-3</v>
          </cell>
          <cell r="I232">
            <v>3.9124106765581042E-2</v>
          </cell>
          <cell r="J232">
            <v>0.20401459186582874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/>
          <cell r="F233">
            <v>1.123387315517791E-5</v>
          </cell>
          <cell r="G233">
            <v>3.3298592459534003E-2</v>
          </cell>
          <cell r="H233">
            <v>4.3042991056162962E-3</v>
          </cell>
          <cell r="I233">
            <v>4.2068944529175555E-2</v>
          </cell>
          <cell r="J233">
            <v>0.20607539282769632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/>
          <cell r="F234">
            <v>1.123387315517791E-5</v>
          </cell>
          <cell r="G234">
            <v>3.3298592459534003E-2</v>
          </cell>
          <cell r="H234">
            <v>4.3042991056162962E-3</v>
          </cell>
          <cell r="I234">
            <v>4.2068944529175555E-2</v>
          </cell>
          <cell r="J234">
            <v>0.20607539282769632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1.0819638753680499E-4</v>
          </cell>
          <cell r="F235">
            <v>2.07958170111101E-6</v>
          </cell>
          <cell r="G235">
            <v>1.6362252323810201E-3</v>
          </cell>
          <cell r="H235">
            <v>2.2617128216334301E-7</v>
          </cell>
          <cell r="I235">
            <v>1.2274699941369401E-2</v>
          </cell>
          <cell r="J235">
            <v>3.5221068985951301E-2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1.1912123500116904E-4</v>
          </cell>
          <cell r="F236">
            <v>1.2108075957489228E-4</v>
          </cell>
          <cell r="G236">
            <v>1.7571584386742974E-3</v>
          </cell>
          <cell r="H236">
            <v>1.6471575655733327E-3</v>
          </cell>
          <cell r="I236">
            <v>1.2565351205131392E-2</v>
          </cell>
          <cell r="J236">
            <v>4.4129625882840084E-2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25.805009455620699</v>
          </cell>
          <cell r="F237">
            <v>357.07598037996701</v>
          </cell>
          <cell r="G237">
            <v>5.8386096384445398E-2</v>
          </cell>
          <cell r="H237">
            <v>2.1003050144850099E-2</v>
          </cell>
          <cell r="I237">
            <v>4.2303186741875401E-2</v>
          </cell>
          <cell r="J237">
            <v>3.2463136960948102E-4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0.34428813737682795</v>
          </cell>
          <cell r="F238">
            <v>4.7640759209350358</v>
          </cell>
          <cell r="G238">
            <v>7.7898209676982664E-4</v>
          </cell>
          <cell r="H238">
            <v>2.8022082402405485E-4</v>
          </cell>
          <cell r="I238">
            <v>5.6440534902776483E-4</v>
          </cell>
          <cell r="J238">
            <v>4.3312028142889276E-6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0.35013581350910056</v>
          </cell>
          <cell r="F239">
            <v>4.8449929495246522</v>
          </cell>
          <cell r="G239">
            <v>7.9221297672246054E-4</v>
          </cell>
          <cell r="H239">
            <v>2.8498032760990627E-4</v>
          </cell>
          <cell r="I239">
            <v>5.7399167899423805E-4</v>
          </cell>
          <cell r="J239">
            <v>4.4047675659359669E-6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66.745680002872163</v>
          </cell>
          <cell r="F240">
            <v>49.798216797729033</v>
          </cell>
          <cell r="G240">
            <v>68.53582925268087</v>
          </cell>
          <cell r="H240">
            <v>69.520460856280181</v>
          </cell>
          <cell r="I240">
            <v>68.581021958911009</v>
          </cell>
          <cell r="J240">
            <v>71.398595155185234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66.745680002872163</v>
          </cell>
          <cell r="F241">
            <v>49.798216797729033</v>
          </cell>
          <cell r="G241">
            <v>68.53582925268087</v>
          </cell>
          <cell r="H241">
            <v>69.520460856280181</v>
          </cell>
          <cell r="I241">
            <v>68.581021958911009</v>
          </cell>
          <cell r="J241">
            <v>71.398595155185234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5.1404565151068109E-6</v>
          </cell>
          <cell r="F243">
            <v>3.9302195737845184E-6</v>
          </cell>
          <cell r="G243">
            <v>5.2418879281764785E-6</v>
          </cell>
          <cell r="H243">
            <v>2.2332164906548932E-5</v>
          </cell>
          <cell r="I243">
            <v>3.7174626301543403E-5</v>
          </cell>
          <cell r="J243">
            <v>7.1208683529203344E-5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5.1404565151067931E-6</v>
          </cell>
          <cell r="F244">
            <v>3.9328397201670306E-6</v>
          </cell>
          <cell r="G244">
            <v>5.2473482281016513E-6</v>
          </cell>
          <cell r="H244">
            <v>2.2332164906548932E-5</v>
          </cell>
          <cell r="I244">
            <v>3.7174626301543288E-5</v>
          </cell>
          <cell r="J244">
            <v>7.1208683529203317E-5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4.1171351071444017E-6</v>
          </cell>
          <cell r="F245">
            <v>1.5567401885902786E-6</v>
          </cell>
          <cell r="G245">
            <v>4.2283671348665177E-6</v>
          </cell>
          <cell r="H245">
            <v>2.7852066711961534E-5</v>
          </cell>
          <cell r="I245">
            <v>4.364828815898528E-5</v>
          </cell>
          <cell r="J245">
            <v>7.9033214041960832E-5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4.1171351071444017E-6</v>
          </cell>
          <cell r="F246">
            <v>1.5567401885902786E-6</v>
          </cell>
          <cell r="G246">
            <v>4.2283671348665177E-6</v>
          </cell>
          <cell r="H246">
            <v>2.7852066711961534E-5</v>
          </cell>
          <cell r="I246">
            <v>4.364828815898528E-5</v>
          </cell>
          <cell r="J246">
            <v>7.9033214041960832E-5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3.7847453547064399E-5</v>
          </cell>
          <cell r="F247">
            <v>8.4214179907763804E-7</v>
          </cell>
          <cell r="G247">
            <v>1.30937720297267E-6</v>
          </cell>
          <cell r="H247">
            <v>1.0464032250791099E-6</v>
          </cell>
          <cell r="I247">
            <v>3.1354349613806801E-6</v>
          </cell>
          <cell r="J247">
            <v>1.03473660077454E-5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3.7847453547064399E-5</v>
          </cell>
          <cell r="F248">
            <v>3.8584857285396448E-5</v>
          </cell>
          <cell r="G248">
            <v>3.9624297658164113E-5</v>
          </cell>
          <cell r="H248">
            <v>4.0244834301458373E-5</v>
          </cell>
          <cell r="I248">
            <v>5.3556619365243629E-5</v>
          </cell>
          <cell r="J248">
            <v>3.348865815919445E-5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1.3466210621340118E-5</v>
          </cell>
          <cell r="F249">
            <v>4.221665262198698E-5</v>
          </cell>
          <cell r="G249">
            <v>4.651557706266617E-5</v>
          </cell>
          <cell r="H249">
            <v>1.830525443850607E-5</v>
          </cell>
          <cell r="I249">
            <v>2.9495911928964286E-5</v>
          </cell>
          <cell r="J249">
            <v>2.1600305031070091E-5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60.160814293043927</v>
          </cell>
          <cell r="F250">
            <v>55.188578310588689</v>
          </cell>
          <cell r="G250">
            <v>52.7372259501443</v>
          </cell>
          <cell r="H250">
            <v>46.938984001929597</v>
          </cell>
          <cell r="I250">
            <v>37.660257073259579</v>
          </cell>
          <cell r="J250">
            <v>35.919861780326286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6.485334684195804E-6</v>
          </cell>
          <cell r="F251">
            <v>2.956809947687816E-5</v>
          </cell>
          <cell r="G251">
            <v>3.4003681724052297E-5</v>
          </cell>
          <cell r="H251">
            <v>1.3289627747012166E-5</v>
          </cell>
          <cell r="I251">
            <v>2.3414251729994434E-5</v>
          </cell>
          <cell r="J251">
            <v>1.7969280501645234E-5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27.752573038473923</v>
          </cell>
          <cell r="F252">
            <v>55.188554402525661</v>
          </cell>
          <cell r="G252">
            <v>52.737186055728515</v>
          </cell>
          <cell r="H252">
            <v>21.505478779407763</v>
          </cell>
          <cell r="I252">
            <v>17.105204356480908</v>
          </cell>
          <cell r="J252">
            <v>16.209705239111152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32.408260754382511</v>
          </cell>
          <cell r="F253">
            <v>9.5403931312048687E-5</v>
          </cell>
          <cell r="G253">
            <v>1.2010180105309162E-4</v>
          </cell>
          <cell r="H253">
            <v>25.433536461069451</v>
          </cell>
          <cell r="I253">
            <v>20.555105626942325</v>
          </cell>
          <cell r="J253">
            <v>19.710195552851268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/>
          <cell r="F254"/>
          <cell r="G254"/>
          <cell r="H254">
            <v>1.7581975755365599E-8</v>
          </cell>
          <cell r="I254">
            <v>2.86502561002342E-8</v>
          </cell>
          <cell r="J254">
            <v>3.9257423236317902E-8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4.4927373631622096</v>
          </cell>
          <cell r="G255">
            <v>4.4927373631622096</v>
          </cell>
          <cell r="H255">
            <v>4.4927373728356255</v>
          </cell>
          <cell r="I255">
            <v>4.4927374186045608</v>
          </cell>
          <cell r="J255">
            <v>4.4927374625091137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1.2272132969486297E-4</v>
          </cell>
          <cell r="I256">
            <v>8.3782976775622462</v>
          </cell>
          <cell r="J256">
            <v>8.6002468336134754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1.2272132969486297E-4</v>
          </cell>
          <cell r="I257">
            <v>8.3782976775622462</v>
          </cell>
          <cell r="J257">
            <v>8.6002468336134754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7.9717507701362304E-6</v>
          </cell>
          <cell r="I258">
            <v>0.267059746282241</v>
          </cell>
          <cell r="J258">
            <v>0.21153975216607701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7.9717507701362304E-6</v>
          </cell>
          <cell r="I259">
            <v>0.31883255984449099</v>
          </cell>
          <cell r="J259">
            <v>0.30301338941789802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3.2944822743058634E-2</v>
          </cell>
          <cell r="I260">
            <v>3.5195384224298794</v>
          </cell>
          <cell r="J260">
            <v>20.10767441781578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3.2944822743058634E-2</v>
          </cell>
          <cell r="I261">
            <v>3.5195384224298794</v>
          </cell>
          <cell r="J261">
            <v>20.10767441781578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3.2944822743058599E-2</v>
          </cell>
          <cell r="I262">
            <v>3.5195384224298798</v>
          </cell>
          <cell r="J262">
            <v>20.107674417815801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9.4970316011307905E-3</v>
          </cell>
          <cell r="I263">
            <v>9.9809664309229697E-7</v>
          </cell>
          <cell r="J263">
            <v>4.7818764537760101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9.4970316011307905E-3</v>
          </cell>
          <cell r="I264">
            <v>1.0145802841284699</v>
          </cell>
          <cell r="J264">
            <v>5.79645673790447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6.5070000365350298</v>
          </cell>
          <cell r="F265">
            <v>7.3422574330378723</v>
          </cell>
          <cell r="G265">
            <v>7.8486232128797493</v>
          </cell>
          <cell r="H265">
            <v>7.8213104223918535</v>
          </cell>
          <cell r="I265">
            <v>6.2033902209380969</v>
          </cell>
          <cell r="J265">
            <v>5.1263695623580139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1689.29320590473</v>
          </cell>
          <cell r="F266">
            <v>1906.13578115778</v>
          </cell>
          <cell r="G266">
            <v>2037.5942515414699</v>
          </cell>
          <cell r="H266">
            <v>2030.50353213984</v>
          </cell>
          <cell r="I266">
            <v>1610.4725518622899</v>
          </cell>
          <cell r="J266">
            <v>1330.8654101775001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18.20359058086996</v>
          </cell>
          <cell r="F267">
            <v>20.540256262476053</v>
          </cell>
          <cell r="G267">
            <v>21.956834607127956</v>
          </cell>
          <cell r="H267">
            <v>21.880425992886209</v>
          </cell>
          <cell r="I267">
            <v>17.354230084722968</v>
          </cell>
          <cell r="J267">
            <v>14.341222092429978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/>
          <cell r="G268">
            <v>1.8524252299697199E-8</v>
          </cell>
          <cell r="H268">
            <v>7.5770651291100402E-2</v>
          </cell>
          <cell r="I268"/>
          <cell r="J268">
            <v>2.5243258618054001E-2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0.29279795546580439</v>
          </cell>
          <cell r="F269">
            <v>0.29279792470865385</v>
          </cell>
          <cell r="G269">
            <v>0.29279793849224772</v>
          </cell>
          <cell r="H269">
            <v>0.29177901282491819</v>
          </cell>
          <cell r="I269">
            <v>0.26363445410659841</v>
          </cell>
          <cell r="J269">
            <v>0.21135858342000793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0.43672394728568953</v>
          </cell>
          <cell r="F270">
            <v>0.55206477076039173</v>
          </cell>
          <cell r="G270">
            <v>2.9808637557639046</v>
          </cell>
          <cell r="H270">
            <v>4.6904253418480479</v>
          </cell>
          <cell r="I270">
            <v>4.6904255349063915</v>
          </cell>
          <cell r="J270">
            <v>4.6904255503129058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0.43672394728568953</v>
          </cell>
          <cell r="F271">
            <v>0.55206477076039173</v>
          </cell>
          <cell r="G271">
            <v>2.9808637557639046</v>
          </cell>
          <cell r="H271">
            <v>4.6904253418480479</v>
          </cell>
          <cell r="I271">
            <v>4.6904255349063915</v>
          </cell>
          <cell r="J271">
            <v>4.6904255503129058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3.592912851400214</v>
          </cell>
          <cell r="F272">
            <v>3.2426328676095379</v>
          </cell>
          <cell r="G272">
            <v>3.7888318521820938</v>
          </cell>
          <cell r="H272">
            <v>2.7243740872008311</v>
          </cell>
          <cell r="I272">
            <v>3.0258400871227189</v>
          </cell>
          <cell r="J272">
            <v>7.4136268979664299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3.592912851400214</v>
          </cell>
          <cell r="F273">
            <v>3.2426328676095379</v>
          </cell>
          <cell r="G273">
            <v>3.7888318521820938</v>
          </cell>
          <cell r="H273">
            <v>2.7243740872008311</v>
          </cell>
          <cell r="I273">
            <v>3.0258400871227189</v>
          </cell>
          <cell r="J273">
            <v>7.4136268979664299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2.51503727100835</v>
          </cell>
          <cell r="F274">
            <v>2.2698211173182377</v>
          </cell>
          <cell r="G274">
            <v>1.9460879059269431</v>
          </cell>
          <cell r="H274">
            <v>1.5058457456237588</v>
          </cell>
          <cell r="I274">
            <v>0.90160567086252874</v>
          </cell>
          <cell r="J274">
            <v>0.53982426327447031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3.5929103871547889</v>
          </cell>
          <cell r="F275">
            <v>3.2426015961689107</v>
          </cell>
          <cell r="G275">
            <v>2.7801255798956315</v>
          </cell>
          <cell r="H275">
            <v>2.1512082080339416</v>
          </cell>
          <cell r="I275">
            <v>1.2880081012321833</v>
          </cell>
          <cell r="J275">
            <v>0.7711775189635286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0.31900522046776397</v>
          </cell>
          <cell r="F276">
            <v>1.3084777792699701E-8</v>
          </cell>
          <cell r="G276">
            <v>1.6053689507505001E-8</v>
          </cell>
          <cell r="H276">
            <v>1.9686130625622499E-8</v>
          </cell>
          <cell r="I276">
            <v>2.2740985557892401E-2</v>
          </cell>
          <cell r="J276">
            <v>6.9287948635903707E-2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0.31900522046776397</v>
          </cell>
          <cell r="F277">
            <v>0.31900523355254201</v>
          </cell>
          <cell r="G277">
            <v>0.319005249606232</v>
          </cell>
          <cell r="H277">
            <v>0.319005269292362</v>
          </cell>
          <cell r="I277">
            <v>0.13436861632767999</v>
          </cell>
          <cell r="J277">
            <v>9.2028994617231102E-2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1.1341757198526778E-2</v>
          </cell>
          <cell r="J278">
            <v>2.6203030957048346E-5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1.04744415908427</v>
          </cell>
          <cell r="J279">
            <v>2.754018183068E-3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1.8571704948302643E-2</v>
          </cell>
          <cell r="J280">
            <v>4.8830109628865134E-5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1.15561739934528E-3</v>
          </cell>
          <cell r="J281">
            <v>6.7033134036739404E-6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1.15561739934528E-3</v>
          </cell>
          <cell r="J282"/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1.15561739934528E-3</v>
          </cell>
          <cell r="J283">
            <v>6.7033134036700338E-6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1521.4634090238901</v>
          </cell>
          <cell r="F284">
            <v>1402.6559827066801</v>
          </cell>
          <cell r="G284">
            <v>1587.8724391139001</v>
          </cell>
          <cell r="H284">
            <v>1937.4586914224899</v>
          </cell>
          <cell r="I284">
            <v>1681.9789742752901</v>
          </cell>
          <cell r="J284">
            <v>49.633431218910097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27.200487166923182</v>
          </cell>
          <cell r="F285">
            <v>28.488283914288022</v>
          </cell>
          <cell r="G285">
            <v>28.064299496025949</v>
          </cell>
          <cell r="H285">
            <v>34.242717308781053</v>
          </cell>
          <cell r="I285">
            <v>30.017771650756828</v>
          </cell>
          <cell r="J285">
            <v>2.6981109284789433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26.976301578437759</v>
          </cell>
          <cell r="F286">
            <v>24.869786927423366</v>
          </cell>
          <cell r="G286">
            <v>28.153766650955607</v>
          </cell>
          <cell r="H286">
            <v>34.352104457845634</v>
          </cell>
          <cell r="I286">
            <v>29.82232223892353</v>
          </cell>
          <cell r="J286">
            <v>0.8800253762218091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0.31108079759376955</v>
          </cell>
          <cell r="F287">
            <v>3.7095062166875397</v>
          </cell>
          <cell r="G287">
            <v>6.5631386082267267E-5</v>
          </cell>
          <cell r="H287">
            <v>8.0003781596266271E-6</v>
          </cell>
          <cell r="I287">
            <v>0.2143556886102948</v>
          </cell>
          <cell r="J287">
            <v>1.7528924111235509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1.2197457949550235E-4</v>
          </cell>
          <cell r="H288">
            <v>4.1109069404352039E-6</v>
          </cell>
          <cell r="I288">
            <v>7.7004809616565265E-2</v>
          </cell>
          <cell r="J288">
            <v>7.382494212990337E-2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/>
          <cell r="F289"/>
          <cell r="G289"/>
          <cell r="H289"/>
          <cell r="I289"/>
          <cell r="J289">
            <v>1.05851135561066E-8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2.2350522016251402</v>
          </cell>
          <cell r="F290">
            <v>2.2350522016251402</v>
          </cell>
          <cell r="G290">
            <v>2.2350522016251402</v>
          </cell>
          <cell r="H290">
            <v>2.2350522016251402</v>
          </cell>
          <cell r="I290">
            <v>2.2350522016251402</v>
          </cell>
          <cell r="J290">
            <v>1.1208905130739735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1.2743940515952327E-5</v>
          </cell>
          <cell r="I291">
            <v>3.3157956835696675E-5</v>
          </cell>
          <cell r="J291">
            <v>4.5866407989259326E-4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3.4403131744764474E-5</v>
          </cell>
          <cell r="I292">
            <v>8.5813304012325689E-5</v>
          </cell>
          <cell r="J292">
            <v>1.1399253633935379E-3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6.2421156032536695E-5</v>
          </cell>
          <cell r="I293">
            <v>1.4623523424010524E-4</v>
          </cell>
          <cell r="J293">
            <v>1.7385290533296527E-3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1.13292964263451E-6</v>
          </cell>
          <cell r="I294">
            <v>1.79080170658259E-6</v>
          </cell>
          <cell r="J294">
            <v>3.9311492220970102E-5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1.13292964263451E-6</v>
          </cell>
          <cell r="I295">
            <v>2.9456698210661E-6</v>
          </cell>
          <cell r="J295">
            <v>4.0772337218832999E-5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12.529224814499639</v>
          </cell>
          <cell r="F296">
            <v>14.926680707191098</v>
          </cell>
          <cell r="G296">
            <v>13.5873205151366</v>
          </cell>
          <cell r="H296">
            <v>14.843177886493255</v>
          </cell>
          <cell r="I296">
            <v>17.168821005726613</v>
          </cell>
          <cell r="J296">
            <v>17.636892402813125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8.1859361417807818E-6</v>
          </cell>
          <cell r="F297">
            <v>9.5564713786378699E-5</v>
          </cell>
          <cell r="G297">
            <v>1.2009481402598166E-4</v>
          </cell>
          <cell r="H297">
            <v>4.2032728752347754E-5</v>
          </cell>
          <cell r="I297">
            <v>1.1829871999575354</v>
          </cell>
          <cell r="J297">
            <v>8.2135148893490975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21.841858633364339</v>
          </cell>
          <cell r="F298">
            <v>18.583792958644192</v>
          </cell>
          <cell r="G298">
            <v>16.948198424752317</v>
          </cell>
          <cell r="H298">
            <v>17.692195909690142</v>
          </cell>
          <cell r="I298">
            <v>19.103717385775226</v>
          </cell>
          <cell r="J298">
            <v>21.292349671014396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11.023350537119953</v>
          </cell>
          <cell r="F299">
            <v>15.017048455848265</v>
          </cell>
          <cell r="G299">
            <v>14.053601216847438</v>
          </cell>
          <cell r="H299">
            <v>15.263548893861795</v>
          </cell>
          <cell r="I299">
            <v>17.774887965091512</v>
          </cell>
          <cell r="J299">
            <v>17.732205748849559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22.613473532897423</v>
          </cell>
          <cell r="F300">
            <v>19.408457897114751</v>
          </cell>
          <cell r="G300">
            <v>17.744990613747813</v>
          </cell>
          <cell r="H300">
            <v>18.053956542559597</v>
          </cell>
          <cell r="I300">
            <v>18.622902991120736</v>
          </cell>
          <cell r="J300">
            <v>20.925977695590653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68.007914360117539</v>
          </cell>
          <cell r="F301">
            <v>67.936075583512078</v>
          </cell>
          <cell r="G301">
            <v>62.334230865298238</v>
          </cell>
          <cell r="H301">
            <v>65.852921265333535</v>
          </cell>
          <cell r="I301">
            <v>73.853316547671611</v>
          </cell>
          <cell r="J301">
            <v>85.800940407616778</v>
          </cell>
        </row>
        <row r="302">
          <cell r="B302" t="str">
            <v>G-INTC-RES</v>
          </cell>
          <cell r="C302" t="str">
            <v>VAR_cap</v>
          </cell>
          <cell r="D302" t="str">
            <v>-</v>
          </cell>
          <cell r="E302">
            <v>4.3300925142827298</v>
          </cell>
          <cell r="F302">
            <v>4.3300925142827298</v>
          </cell>
          <cell r="G302">
            <v>4.3300925142827298</v>
          </cell>
          <cell r="H302">
            <v>4.3300925142827298</v>
          </cell>
          <cell r="I302">
            <v>4.3300925142827298</v>
          </cell>
          <cell r="J302">
            <v>4.3300925142827298</v>
          </cell>
        </row>
        <row r="303">
          <cell r="B303" t="str">
            <v>SCOM-CHPNGA</v>
          </cell>
          <cell r="C303" t="str">
            <v>VAR_fout</v>
          </cell>
          <cell r="D303" t="str">
            <v>CO2_S</v>
          </cell>
          <cell r="E303">
            <v>93.161536203865296</v>
          </cell>
          <cell r="F303">
            <v>98.051597950654795</v>
          </cell>
          <cell r="G303">
            <v>185.47994192949</v>
          </cell>
          <cell r="H303">
            <v>483.92962800369497</v>
          </cell>
          <cell r="I303">
            <v>413.58280829963797</v>
          </cell>
          <cell r="J303">
            <v>5.1389934540828899E-3</v>
          </cell>
        </row>
        <row r="304">
          <cell r="B304" t="str">
            <v>SCOM-CHPNGA</v>
          </cell>
          <cell r="C304" t="str">
            <v>VAR_fout</v>
          </cell>
          <cell r="D304" t="str">
            <v>SCOM_NKEV_GAS_ELC_CHP</v>
          </cell>
          <cell r="E304">
            <v>0.59439641283106937</v>
          </cell>
          <cell r="F304">
            <v>0.6258606048362263</v>
          </cell>
          <cell r="G304">
            <v>1.1838319357462073</v>
          </cell>
          <cell r="H304">
            <v>3.0874534069331245</v>
          </cell>
          <cell r="I304">
            <v>2.6365018042815827</v>
          </cell>
          <cell r="J304">
            <v>3.1394517559765158E-5</v>
          </cell>
        </row>
        <row r="305">
          <cell r="B305" t="str">
            <v>SCOM-CHPNGA</v>
          </cell>
          <cell r="C305" t="str">
            <v>VAR_fout</v>
          </cell>
          <cell r="D305" t="str">
            <v>SCOM_LTH_CHPNGA</v>
          </cell>
          <cell r="E305">
            <v>0.69257455550211977</v>
          </cell>
          <cell r="F305">
            <v>0.7501912903946738</v>
          </cell>
          <cell r="G305">
            <v>1.4784635885195765</v>
          </cell>
          <cell r="H305">
            <v>4.1142984800670952</v>
          </cell>
          <cell r="I305">
            <v>3.9547527064223713</v>
          </cell>
          <cell r="J305">
            <v>4.7133706166009474E-5</v>
          </cell>
        </row>
        <row r="306">
          <cell r="B306" t="str">
            <v>SCOM-CHPNGA</v>
          </cell>
          <cell r="C306" t="str">
            <v>VAR_fin</v>
          </cell>
          <cell r="D306" t="str">
            <v>SNGA</v>
          </cell>
          <cell r="E306">
            <v>1.6518002873025761</v>
          </cell>
          <cell r="F306">
            <v>1.7385035097633827</v>
          </cell>
          <cell r="G306">
            <v>3.2886514526505293</v>
          </cell>
          <cell r="H306">
            <v>8.5803125532570093</v>
          </cell>
          <cell r="I306">
            <v>7.3330285159510398</v>
          </cell>
          <cell r="J306">
            <v>9.1116905214235627E-5</v>
          </cell>
        </row>
        <row r="307">
          <cell r="B307" t="str">
            <v>SCOM-CHPNGA</v>
          </cell>
          <cell r="C307" t="str">
            <v>VAR_ncap</v>
          </cell>
          <cell r="D307" t="str">
            <v>-</v>
          </cell>
          <cell r="E307"/>
          <cell r="F307">
            <v>2.7170747493443601E-2</v>
          </cell>
          <cell r="G307">
            <v>4.8201828373081901E-2</v>
          </cell>
          <cell r="H307">
            <v>0.13572482977879499</v>
          </cell>
          <cell r="I307"/>
          <cell r="J307"/>
        </row>
        <row r="308">
          <cell r="B308" t="str">
            <v>SCOM-CHPNGA</v>
          </cell>
          <cell r="C308" t="str">
            <v>VAR_cap</v>
          </cell>
          <cell r="D308" t="str">
            <v>-</v>
          </cell>
          <cell r="E308">
            <v>6.5199999999999994E-2</v>
          </cell>
          <cell r="F308">
            <v>4.7876867651230733E-2</v>
          </cell>
          <cell r="G308">
            <v>8.8172561775057806E-2</v>
          </cell>
          <cell r="H308">
            <v>0.22213232507267436</v>
          </cell>
          <cell r="I308">
            <v>0.19801500278472947</v>
          </cell>
          <cell r="J308">
            <v>5.1040938640958822E-6</v>
          </cell>
        </row>
        <row r="309">
          <cell r="B309" t="str">
            <v>D-IPLT</v>
          </cell>
          <cell r="C309" t="str">
            <v>VAR_fout</v>
          </cell>
          <cell r="D309" t="str">
            <v>IPLT</v>
          </cell>
          <cell r="E309">
            <v>0.62578635621325907</v>
          </cell>
          <cell r="F309">
            <v>0.73757309412544514</v>
          </cell>
          <cell r="G309">
            <v>0.73632664266028425</v>
          </cell>
          <cell r="H309">
            <v>0.73425841605176634</v>
          </cell>
          <cell r="I309">
            <v>0.73015672313989111</v>
          </cell>
          <cell r="J309">
            <v>0.72610036431379854</v>
          </cell>
        </row>
        <row r="310">
          <cell r="B310" t="str">
            <v>D-IPLT</v>
          </cell>
          <cell r="C310" t="str">
            <v>VAR_fin</v>
          </cell>
          <cell r="D310" t="str">
            <v>PLT</v>
          </cell>
          <cell r="E310">
            <v>0.62578635621325907</v>
          </cell>
          <cell r="F310">
            <v>0.73757309412544514</v>
          </cell>
          <cell r="G310">
            <v>0.73632664266028425</v>
          </cell>
          <cell r="H310">
            <v>0.73425841605176634</v>
          </cell>
          <cell r="I310">
            <v>0.73015672313989111</v>
          </cell>
          <cell r="J310">
            <v>0.72610036431379854</v>
          </cell>
        </row>
        <row r="311">
          <cell r="B311" t="str">
            <v>LTH-STG</v>
          </cell>
          <cell r="C311" t="str">
            <v>VAR_fout</v>
          </cell>
          <cell r="D311" t="str">
            <v>AUX_LTH-STG_OUT</v>
          </cell>
          <cell r="E311"/>
          <cell r="F311">
            <v>1.2040498409291382E-4</v>
          </cell>
          <cell r="G311">
            <v>8.462183125865314E-5</v>
          </cell>
          <cell r="H311">
            <v>2.6076721139972823E-5</v>
          </cell>
          <cell r="I311">
            <v>5.0036147360531499E-5</v>
          </cell>
          <cell r="J311">
            <v>1.1909847471699117E-2</v>
          </cell>
        </row>
        <row r="312">
          <cell r="B312" t="str">
            <v>LTH-STG</v>
          </cell>
          <cell r="C312" t="str">
            <v>VAR_fout</v>
          </cell>
          <cell r="D312" t="str">
            <v>LTH</v>
          </cell>
          <cell r="E312"/>
          <cell r="F312">
            <v>1.2048525408230872E-4</v>
          </cell>
          <cell r="G312">
            <v>8.4709978999547491E-5</v>
          </cell>
          <cell r="H312">
            <v>2.6076721139972823E-5</v>
          </cell>
          <cell r="I312">
            <v>5.0036147360531323E-5</v>
          </cell>
          <cell r="J312">
            <v>1.1909847471699106E-2</v>
          </cell>
        </row>
        <row r="313">
          <cell r="B313" t="str">
            <v>LTH-STG</v>
          </cell>
          <cell r="C313" t="str">
            <v>VAR_fin</v>
          </cell>
          <cell r="D313" t="str">
            <v>AUX_LTH-STG_IN</v>
          </cell>
          <cell r="E313"/>
          <cell r="F313">
            <v>1.5850178000689289E-4</v>
          </cell>
          <cell r="G313">
            <v>1.0929667905943335E-4</v>
          </cell>
          <cell r="H313">
            <v>3.2559658317818557E-5</v>
          </cell>
          <cell r="I313">
            <v>5.893689571480952E-5</v>
          </cell>
          <cell r="J313">
            <v>1.32331658830976E-2</v>
          </cell>
        </row>
        <row r="314">
          <cell r="B314" t="str">
            <v>LTH-STG</v>
          </cell>
          <cell r="C314" t="str">
            <v>VAR_fin</v>
          </cell>
          <cell r="D314" t="str">
            <v>LTH</v>
          </cell>
          <cell r="E314"/>
          <cell r="F314">
            <v>1.5850178000689289E-4</v>
          </cell>
          <cell r="G314">
            <v>1.0929667905943335E-4</v>
          </cell>
          <cell r="H314">
            <v>3.2559658317818557E-5</v>
          </cell>
          <cell r="I314">
            <v>5.893689571480952E-5</v>
          </cell>
          <cell r="J314">
            <v>1.32331658830976E-2</v>
          </cell>
        </row>
        <row r="315">
          <cell r="B315" t="str">
            <v>LTH-STG</v>
          </cell>
          <cell r="C315" t="str">
            <v>VAR_ncap</v>
          </cell>
          <cell r="D315" t="str">
            <v>-</v>
          </cell>
          <cell r="E315">
            <v>3.83342643379114E-7</v>
          </cell>
          <cell r="F315">
            <v>7.3028847367581501E-8</v>
          </cell>
          <cell r="G315">
            <v>6.3497607753026406E-8</v>
          </cell>
          <cell r="H315">
            <v>8.1346995386245901E-8</v>
          </cell>
          <cell r="I315">
            <v>1.63139681647181E-7</v>
          </cell>
          <cell r="J315">
            <v>2.7269188823805499E-2</v>
          </cell>
        </row>
        <row r="316">
          <cell r="B316" t="str">
            <v>LTH-STG</v>
          </cell>
          <cell r="C316" t="str">
            <v>VAR_cap</v>
          </cell>
          <cell r="D316" t="str">
            <v>-</v>
          </cell>
          <cell r="E316">
            <v>4.3722861147022125E-5</v>
          </cell>
          <cell r="F316">
            <v>1.8220544054207689E-5</v>
          </cell>
          <cell r="G316">
            <v>1.7318153159346722E-5</v>
          </cell>
          <cell r="H316">
            <v>1.1198982355951071E-5</v>
          </cell>
          <cell r="I316">
            <v>3.3602088273319348E-6</v>
          </cell>
          <cell r="J316">
            <v>2.7271802942050487E-2</v>
          </cell>
        </row>
        <row r="317">
          <cell r="B317" t="str">
            <v>ITOT-CHPOIL</v>
          </cell>
          <cell r="C317" t="str">
            <v>VAR_fout</v>
          </cell>
          <cell r="D317" t="str">
            <v>ITOT_LTH_CHP</v>
          </cell>
          <cell r="E317">
            <v>0.92932039816803991</v>
          </cell>
          <cell r="F317">
            <v>2.0729297969384399</v>
          </cell>
          <cell r="G317">
            <v>4.0071202573321543E-2</v>
          </cell>
          <cell r="H317">
            <v>1.3202750730346537</v>
          </cell>
          <cell r="I317">
            <v>0.17837131854966951</v>
          </cell>
          <cell r="J317">
            <v>2.0981771559567335E-4</v>
          </cell>
        </row>
        <row r="318">
          <cell r="B318" t="str">
            <v>ITOT-CHPOIL</v>
          </cell>
          <cell r="C318" t="str">
            <v>VAR_fout</v>
          </cell>
          <cell r="D318" t="str">
            <v>ITOT_NKEV_OIL_ELC_CHP</v>
          </cell>
          <cell r="E318">
            <v>7.0500168136885699E-2</v>
          </cell>
          <cell r="F318">
            <v>0.17152477497443427</v>
          </cell>
          <cell r="G318">
            <v>3.8380379417266384E-3</v>
          </cell>
          <cell r="H318">
            <v>0.1714805731036789</v>
          </cell>
          <cell r="I318">
            <v>8.0466324093351319E-2</v>
          </cell>
          <cell r="J318">
            <v>9.4622650684358191E-5</v>
          </cell>
        </row>
        <row r="319">
          <cell r="B319" t="str">
            <v>ITOT-CHPOIL</v>
          </cell>
          <cell r="C319" t="str">
            <v>VAR_fout</v>
          </cell>
          <cell r="D319" t="str">
            <v>CO2_I</v>
          </cell>
          <cell r="E319">
            <v>21.443176983037102</v>
          </cell>
          <cell r="F319">
            <v>51.247632669413598</v>
          </cell>
          <cell r="G319">
            <v>1.1212160658080801</v>
          </cell>
          <cell r="H319">
            <v>47.984413160015997</v>
          </cell>
          <cell r="I319">
            <v>22.514906919176202</v>
          </cell>
          <cell r="J319">
            <v>2.72589187739125E-2</v>
          </cell>
        </row>
        <row r="320">
          <cell r="B320" t="str">
            <v>ITOT-CHPOIL</v>
          </cell>
          <cell r="C320" t="str">
            <v>VAR_fin</v>
          </cell>
          <cell r="D320" t="str">
            <v>ILFO</v>
          </cell>
          <cell r="E320">
            <v>0.29095219787024534</v>
          </cell>
          <cell r="F320">
            <v>0.69535458167454067</v>
          </cell>
          <cell r="G320">
            <v>1.521324376944482E-2</v>
          </cell>
          <cell r="H320">
            <v>0.65107751913183121</v>
          </cell>
          <cell r="I320">
            <v>0.3054939880485234</v>
          </cell>
          <cell r="J320">
            <v>3.6986321267181089E-4</v>
          </cell>
        </row>
        <row r="321">
          <cell r="B321" t="str">
            <v>ITOT-CHPOIL</v>
          </cell>
          <cell r="C321" t="str">
            <v>VAR_ncap</v>
          </cell>
          <cell r="D321" t="str">
            <v>-</v>
          </cell>
          <cell r="E321"/>
          <cell r="F321">
            <v>8.9048191438400801E-3</v>
          </cell>
          <cell r="G321">
            <v>2.03925395055887E-8</v>
          </cell>
          <cell r="H321">
            <v>1.70002162997266E-2</v>
          </cell>
          <cell r="I321">
            <v>4.23552953223398E-8</v>
          </cell>
          <cell r="J321">
            <v>4.1497507047539298E-8</v>
          </cell>
        </row>
        <row r="322">
          <cell r="B322" t="str">
            <v>ITOT-CHPOIL</v>
          </cell>
          <cell r="C322" t="str">
            <v>VAR_cap</v>
          </cell>
          <cell r="D322" t="str">
            <v>-</v>
          </cell>
          <cell r="E322">
            <v>8.3053317839590496E-3</v>
          </cell>
          <cell r="F322">
            <v>9.8376995480894732E-3</v>
          </cell>
          <cell r="G322">
            <v>9.837692413515408E-3</v>
          </cell>
          <cell r="H322">
            <v>2.6837894956135332E-2</v>
          </cell>
          <cell r="I322">
            <v>1.2171608334032755E-2</v>
          </cell>
          <cell r="J322">
            <v>2.3721958868762037E-4</v>
          </cell>
        </row>
        <row r="323">
          <cell r="B323" t="str">
            <v>ENUC_GOE</v>
          </cell>
          <cell r="C323" t="str">
            <v>VAR_fout</v>
          </cell>
          <cell r="D323" t="str">
            <v>ELC</v>
          </cell>
          <cell r="E323">
            <v>29.714400026300964</v>
          </cell>
          <cell r="F323">
            <v>29.714399533402531</v>
          </cell>
          <cell r="G323">
            <v>26.456031840886709</v>
          </cell>
          <cell r="H323">
            <v>21.526199445369233</v>
          </cell>
          <cell r="I323"/>
          <cell r="J323"/>
        </row>
        <row r="324">
          <cell r="B324" t="str">
            <v>ENUC_GOE</v>
          </cell>
          <cell r="C324" t="str">
            <v>VAR_fin</v>
          </cell>
          <cell r="D324" t="str">
            <v>URN</v>
          </cell>
          <cell r="E324">
            <v>89.580575433009273</v>
          </cell>
          <cell r="F324">
            <v>89.580573947058753</v>
          </cell>
          <cell r="G324">
            <v>79.75750995756087</v>
          </cell>
          <cell r="H324">
            <v>64.89544905820371</v>
          </cell>
          <cell r="I324"/>
          <cell r="J324"/>
        </row>
        <row r="325">
          <cell r="B325" t="str">
            <v>ENUC_GOE</v>
          </cell>
          <cell r="C325" t="str">
            <v>VAR_cap</v>
          </cell>
          <cell r="D325" t="str">
            <v>-</v>
          </cell>
          <cell r="E325">
            <v>1.01</v>
          </cell>
          <cell r="F325">
            <v>1.01</v>
          </cell>
          <cell r="G325">
            <v>1.0081613316663447</v>
          </cell>
          <cell r="H325">
            <v>0.77173109587045308</v>
          </cell>
          <cell r="I325"/>
          <cell r="J325"/>
        </row>
        <row r="326">
          <cell r="B326" t="str">
            <v>D-RNGA</v>
          </cell>
          <cell r="C326" t="str">
            <v>VAR_fout</v>
          </cell>
          <cell r="D326" t="str">
            <v>CO2</v>
          </cell>
          <cell r="E326">
            <v>2661.0741410392502</v>
          </cell>
          <cell r="F326">
            <v>2726.6209418174199</v>
          </cell>
          <cell r="G326">
            <v>2718.44258129624</v>
          </cell>
          <cell r="H326">
            <v>2659.8243391252799</v>
          </cell>
          <cell r="I326">
            <v>2051.9915731712599</v>
          </cell>
          <cell r="J326">
            <v>102.77451235343401</v>
          </cell>
        </row>
        <row r="327">
          <cell r="B327" t="str">
            <v>D-RNGA</v>
          </cell>
          <cell r="C327" t="str">
            <v>VAR_fout</v>
          </cell>
          <cell r="D327" t="str">
            <v>RNGA</v>
          </cell>
          <cell r="E327">
            <v>47.34809103823995</v>
          </cell>
          <cell r="F327">
            <v>48.283002204580441</v>
          </cell>
          <cell r="G327">
            <v>48.13863597131428</v>
          </cell>
          <cell r="H327">
            <v>47.102440134942107</v>
          </cell>
          <cell r="I327">
            <v>36.485359173824108</v>
          </cell>
          <cell r="J327">
            <v>5.4405914174170373</v>
          </cell>
        </row>
        <row r="328">
          <cell r="B328" t="str">
            <v>D-RNGA</v>
          </cell>
          <cell r="C328" t="str">
            <v>VAR_fin</v>
          </cell>
          <cell r="D328" t="str">
            <v>NGA</v>
          </cell>
          <cell r="E328">
            <v>47.182165621263209</v>
          </cell>
          <cell r="F328">
            <v>48.344342940025122</v>
          </cell>
          <cell r="G328">
            <v>48.199336547805792</v>
          </cell>
          <cell r="H328">
            <v>47.160006012859611</v>
          </cell>
          <cell r="I328">
            <v>36.382829311547063</v>
          </cell>
          <cell r="J328">
            <v>1.8222431268339316</v>
          </cell>
        </row>
        <row r="329">
          <cell r="B329" t="str">
            <v>D-RNGA</v>
          </cell>
          <cell r="C329" t="str">
            <v>VAR_fin</v>
          </cell>
          <cell r="D329" t="str">
            <v>BNGA</v>
          </cell>
          <cell r="E329">
            <v>0.31718455606486445</v>
          </cell>
          <cell r="F329">
            <v>9.2905089168529451E-2</v>
          </cell>
          <cell r="G329">
            <v>9.2904228469598074E-2</v>
          </cell>
          <cell r="H329">
            <v>9.2904033794108429E-2</v>
          </cell>
          <cell r="I329">
            <v>0.13456869791959258</v>
          </cell>
          <cell r="J329">
            <v>3.4897675061663787</v>
          </cell>
        </row>
        <row r="330">
          <cell r="B330" t="str">
            <v>D-RNGA</v>
          </cell>
          <cell r="C330" t="str">
            <v>VAR_fin</v>
          </cell>
          <cell r="D330" t="str">
            <v>H2</v>
          </cell>
          <cell r="E330"/>
          <cell r="F330"/>
          <cell r="G330">
            <v>1.798244554403549E-4</v>
          </cell>
          <cell r="H330">
            <v>4.1190607351174348E-6</v>
          </cell>
          <cell r="I330">
            <v>8.4517991318675226E-2</v>
          </cell>
          <cell r="J330">
            <v>0.14596140432945132</v>
          </cell>
        </row>
        <row r="331">
          <cell r="B331" t="str">
            <v>D-RNGA</v>
          </cell>
          <cell r="C331" t="str">
            <v>VAR_cap</v>
          </cell>
          <cell r="D331" t="str">
            <v>-</v>
          </cell>
          <cell r="E331">
            <v>3.0972400073959201</v>
          </cell>
          <cell r="F331">
            <v>3.0972400073959201</v>
          </cell>
          <cell r="G331">
            <v>3.0972400073959201</v>
          </cell>
          <cell r="H331">
            <v>3.0972400073959201</v>
          </cell>
          <cell r="I331">
            <v>3.0972400073959201</v>
          </cell>
          <cell r="J331">
            <v>1.5532822480362201</v>
          </cell>
        </row>
        <row r="332">
          <cell r="B332" t="str">
            <v>RHES-CHPGFC</v>
          </cell>
          <cell r="C332" t="str">
            <v>VAR_fout</v>
          </cell>
          <cell r="D332" t="str">
            <v>CO2_R</v>
          </cell>
          <cell r="E332"/>
          <cell r="F332"/>
          <cell r="G332"/>
          <cell r="H332">
            <v>4.4024422175658798E-4</v>
          </cell>
          <cell r="I332">
            <v>1.3247093842105801E-3</v>
          </cell>
          <cell r="J332">
            <v>8.3738740094671505E-4</v>
          </cell>
        </row>
        <row r="333">
          <cell r="B333" t="str">
            <v>RHES-CHPGFC</v>
          </cell>
          <cell r="C333" t="str">
            <v>VAR_fout</v>
          </cell>
          <cell r="D333" t="str">
            <v>RHES_NKEV_GAS_ELC_CHP</v>
          </cell>
          <cell r="E333"/>
          <cell r="F333"/>
          <cell r="G333"/>
          <cell r="H333">
            <v>1.8471280761621109E-6</v>
          </cell>
          <cell r="I333">
            <v>1.0334612217245686E-5</v>
          </cell>
          <cell r="J333">
            <v>6.6812824543620828E-6</v>
          </cell>
        </row>
        <row r="334">
          <cell r="B334" t="str">
            <v>RHES-CHPGFC</v>
          </cell>
          <cell r="C334" t="str">
            <v>VAR_fout</v>
          </cell>
          <cell r="D334" t="str">
            <v>RHES_LTH_CHPNGA</v>
          </cell>
          <cell r="E334"/>
          <cell r="F334"/>
          <cell r="G334"/>
          <cell r="H334">
            <v>2.0687834453015636E-6</v>
          </cell>
          <cell r="I334">
            <v>1.0954688950280428E-5</v>
          </cell>
          <cell r="J334">
            <v>6.6812824543620828E-6</v>
          </cell>
        </row>
        <row r="335">
          <cell r="B335" t="str">
            <v>RHES-CHPGFC</v>
          </cell>
          <cell r="C335" t="str">
            <v>VAR_fin</v>
          </cell>
          <cell r="D335" t="str">
            <v>RNGA</v>
          </cell>
          <cell r="E335"/>
          <cell r="F335"/>
          <cell r="G335"/>
          <cell r="H335">
            <v>7.8057486127054584E-6</v>
          </cell>
          <cell r="I335">
            <v>2.3487755039194755E-5</v>
          </cell>
          <cell r="J335">
            <v>1.4847294343026849E-5</v>
          </cell>
        </row>
        <row r="336">
          <cell r="B336" t="str">
            <v>RHES-CHPGFC</v>
          </cell>
          <cell r="C336" t="str">
            <v>VAR_ncap</v>
          </cell>
          <cell r="D336" t="str">
            <v>-</v>
          </cell>
          <cell r="E336"/>
          <cell r="F336"/>
          <cell r="G336"/>
          <cell r="H336">
            <v>2.8856993763646101E-7</v>
          </cell>
          <cell r="I336">
            <v>2.18691829983976E-8</v>
          </cell>
          <cell r="J336">
            <v>2.0130878205869499E-8</v>
          </cell>
        </row>
        <row r="337">
          <cell r="B337" t="str">
            <v>RHES-CHPGFC</v>
          </cell>
          <cell r="C337" t="str">
            <v>VAR_cap</v>
          </cell>
          <cell r="D337" t="str">
            <v>-</v>
          </cell>
          <cell r="E337"/>
          <cell r="F337"/>
          <cell r="G337"/>
          <cell r="H337">
            <v>2.8856993763646101E-7</v>
          </cell>
          <cell r="I337">
            <v>9.0670165318677701E-7</v>
          </cell>
          <cell r="J337">
            <v>5.9217656869226398E-7</v>
          </cell>
        </row>
        <row r="338">
          <cell r="B338" t="str">
            <v>ITOT-CHPHFC</v>
          </cell>
          <cell r="C338" t="str">
            <v>VAR_fout</v>
          </cell>
          <cell r="D338" t="str">
            <v>ITOT_LTH_CHP</v>
          </cell>
          <cell r="E338"/>
          <cell r="F338"/>
          <cell r="G338"/>
          <cell r="H338">
            <v>4.6332197965537087E-5</v>
          </cell>
          <cell r="I338">
            <v>0.10340126494489341</v>
          </cell>
          <cell r="J338">
            <v>0.17601678719492769</v>
          </cell>
        </row>
        <row r="339">
          <cell r="B339" t="str">
            <v>ITOT-CHPHFC</v>
          </cell>
          <cell r="C339" t="str">
            <v>VAR_fout</v>
          </cell>
          <cell r="D339" t="str">
            <v>ITOT_KEV_HFC_ELC_CHP</v>
          </cell>
          <cell r="E339"/>
          <cell r="F339"/>
          <cell r="G339"/>
          <cell r="H339">
            <v>6.1984967548488684E-5</v>
          </cell>
          <cell r="I339">
            <v>0.17233544157482225</v>
          </cell>
          <cell r="J339">
            <v>0.35203357438985533</v>
          </cell>
        </row>
        <row r="340">
          <cell r="B340" t="str">
            <v>ITOT-CHPHFC</v>
          </cell>
          <cell r="C340" t="str">
            <v>VAR_fin</v>
          </cell>
          <cell r="D340" t="str">
            <v>IH2</v>
          </cell>
          <cell r="E340"/>
          <cell r="F340"/>
          <cell r="G340"/>
          <cell r="H340">
            <v>1.2522215666361359E-4</v>
          </cell>
          <cell r="I340">
            <v>0.31333716649967702</v>
          </cell>
          <cell r="J340">
            <v>0.58672263683331405</v>
          </cell>
        </row>
        <row r="341">
          <cell r="B341" t="str">
            <v>ITOT-CHPHFC</v>
          </cell>
          <cell r="C341" t="str">
            <v>VAR_ncap</v>
          </cell>
          <cell r="D341" t="str">
            <v>-</v>
          </cell>
          <cell r="E341"/>
          <cell r="F341"/>
          <cell r="G341"/>
          <cell r="H341">
            <v>4.6679086287349097E-6</v>
          </cell>
          <cell r="I341">
            <v>3.52518103822485E-3</v>
          </cell>
          <cell r="J341">
            <v>3.3522054956465597E-2</v>
          </cell>
        </row>
        <row r="342">
          <cell r="B342" t="str">
            <v>ITOT-CHPHFC</v>
          </cell>
          <cell r="C342" t="str">
            <v>VAR_cap</v>
          </cell>
          <cell r="D342" t="str">
            <v>-</v>
          </cell>
          <cell r="E342"/>
          <cell r="F342"/>
          <cell r="G342"/>
          <cell r="H342">
            <v>4.6679086287349097E-6</v>
          </cell>
          <cell r="I342">
            <v>2.10634851777869E-2</v>
          </cell>
          <cell r="J342">
            <v>4.3497657301574802E-2</v>
          </cell>
        </row>
        <row r="343">
          <cell r="B343" t="str">
            <v>G-INTC-TRA</v>
          </cell>
          <cell r="C343" t="str">
            <v>VAR_fout</v>
          </cell>
          <cell r="D343" t="str">
            <v>TRAN_ELC</v>
          </cell>
          <cell r="E343">
            <v>12.799486315383572</v>
          </cell>
          <cell r="F343">
            <v>13.761125182023658</v>
          </cell>
          <cell r="G343">
            <v>15.574581609086689</v>
          </cell>
          <cell r="H343">
            <v>21.506578387551777</v>
          </cell>
          <cell r="I343">
            <v>20.879915897659679</v>
          </cell>
          <cell r="J343">
            <v>19.645583320118917</v>
          </cell>
        </row>
        <row r="344">
          <cell r="B344" t="str">
            <v>G-INTC-TRA</v>
          </cell>
          <cell r="C344" t="str">
            <v>VAR_fin</v>
          </cell>
          <cell r="D344" t="str">
            <v>ELC3</v>
          </cell>
          <cell r="E344">
            <v>11.814910444969467</v>
          </cell>
          <cell r="F344">
            <v>13.76103042843731</v>
          </cell>
          <cell r="G344">
            <v>15.574462383966868</v>
          </cell>
          <cell r="H344">
            <v>15.118485797189861</v>
          </cell>
          <cell r="I344">
            <v>10.900544328925267</v>
          </cell>
          <cell r="J344">
            <v>9.0145872829659712</v>
          </cell>
        </row>
        <row r="345">
          <cell r="B345" t="str">
            <v>G-INTC-TRA</v>
          </cell>
          <cell r="C345" t="str">
            <v>VAR_fin</v>
          </cell>
          <cell r="D345" t="str">
            <v>ELC5</v>
          </cell>
          <cell r="E345">
            <v>0.98457587041412076</v>
          </cell>
          <cell r="F345">
            <v>9.4753586345879272E-5</v>
          </cell>
          <cell r="G345">
            <v>1.1922511982049207E-4</v>
          </cell>
          <cell r="H345">
            <v>6.3880925903619081</v>
          </cell>
          <cell r="I345">
            <v>9.9793715687344005</v>
          </cell>
          <cell r="J345">
            <v>10.630996037152965</v>
          </cell>
        </row>
        <row r="346">
          <cell r="B346" t="str">
            <v>G-INTC-TRA</v>
          </cell>
          <cell r="C346" t="str">
            <v>VAR_cap</v>
          </cell>
          <cell r="D346" t="str">
            <v>-</v>
          </cell>
          <cell r="E346">
            <v>0.86351880627381705</v>
          </cell>
          <cell r="F346">
            <v>0.86351880627381705</v>
          </cell>
          <cell r="G346">
            <v>0.86351880627381705</v>
          </cell>
          <cell r="H346">
            <v>0.86351880627381705</v>
          </cell>
          <cell r="I346">
            <v>0.86351880627381705</v>
          </cell>
          <cell r="J346">
            <v>0.86351880627381705</v>
          </cell>
        </row>
        <row r="347">
          <cell r="B347" t="str">
            <v>SCOM-SWHSTG-CHPBIO</v>
          </cell>
          <cell r="C347" t="str">
            <v>VAR_fout</v>
          </cell>
          <cell r="D347" t="str">
            <v>AUX_SCOM-CHPBIO_OUT</v>
          </cell>
          <cell r="E347"/>
          <cell r="F347">
            <v>5.9629054552813182E-5</v>
          </cell>
          <cell r="G347">
            <v>3.7381789607428186E-3</v>
          </cell>
          <cell r="H347">
            <v>1.0986865273477734E-2</v>
          </cell>
          <cell r="I347">
            <v>5.5923165025043076E-2</v>
          </cell>
          <cell r="J347">
            <v>0.12775392757924128</v>
          </cell>
        </row>
        <row r="348">
          <cell r="B348" t="str">
            <v>SCOM-SWHSTG-CHPBIO</v>
          </cell>
          <cell r="C348" t="str">
            <v>VAR_fout</v>
          </cell>
          <cell r="D348" t="str">
            <v>SCOM_LTH_CHPBIO</v>
          </cell>
          <cell r="E348"/>
          <cell r="F348">
            <v>5.967779349906337E-5</v>
          </cell>
          <cell r="G348">
            <v>3.742953135660755E-3</v>
          </cell>
          <cell r="H348">
            <v>1.0986865273477716E-2</v>
          </cell>
          <cell r="I348">
            <v>5.5923165025042985E-2</v>
          </cell>
          <cell r="J348">
            <v>0.12775392757924126</v>
          </cell>
        </row>
        <row r="349">
          <cell r="B349" t="str">
            <v>SCOM-SWHSTG-CHPBIO</v>
          </cell>
          <cell r="C349" t="str">
            <v>VAR_fin</v>
          </cell>
          <cell r="D349" t="str">
            <v>SCOM_LTH_CHPBIO</v>
          </cell>
          <cell r="E349"/>
          <cell r="F349">
            <v>7.2476739153177225E-5</v>
          </cell>
          <cell r="G349">
            <v>4.4558704106223441E-3</v>
          </cell>
          <cell r="H349">
            <v>1.2628580774112661E-2</v>
          </cell>
          <cell r="I349">
            <v>6.0132435510799921E-2</v>
          </cell>
          <cell r="J349">
            <v>0.129044370107114</v>
          </cell>
        </row>
        <row r="350">
          <cell r="B350" t="str">
            <v>SCOM-SWHSTG-CHPBIO</v>
          </cell>
          <cell r="C350" t="str">
            <v>VAR_fin</v>
          </cell>
          <cell r="D350" t="str">
            <v>AUX_SCOM-CHPBIO_IN</v>
          </cell>
          <cell r="E350"/>
          <cell r="F350">
            <v>7.2476739153177225E-5</v>
          </cell>
          <cell r="G350">
            <v>4.4558704106223441E-3</v>
          </cell>
          <cell r="H350">
            <v>1.2628580774112661E-2</v>
          </cell>
          <cell r="I350">
            <v>6.0132435510799921E-2</v>
          </cell>
          <cell r="J350">
            <v>0.129044370107114</v>
          </cell>
        </row>
        <row r="351">
          <cell r="B351" t="str">
            <v>SCOM-SWHSTG-CHPBIO</v>
          </cell>
          <cell r="C351" t="str">
            <v>VAR_ncap</v>
          </cell>
          <cell r="D351" t="str">
            <v>-</v>
          </cell>
          <cell r="E351">
            <v>1.01783820833528E-4</v>
          </cell>
          <cell r="F351">
            <v>1.58287361909541E-6</v>
          </cell>
          <cell r="G351">
            <v>3.7229959398016701E-4</v>
          </cell>
          <cell r="H351">
            <v>1.9944217155574398E-3</v>
          </cell>
          <cell r="I351">
            <v>4.76678988091202E-3</v>
          </cell>
          <cell r="J351">
            <v>1.86155408103169E-2</v>
          </cell>
        </row>
        <row r="352">
          <cell r="B352" t="str">
            <v>SCOM-SWHSTG-CHPBIO</v>
          </cell>
          <cell r="C352" t="str">
            <v>VAR_cap</v>
          </cell>
          <cell r="D352" t="str">
            <v>-</v>
          </cell>
          <cell r="E352">
            <v>1.01783820833528E-4</v>
          </cell>
          <cell r="F352">
            <v>1.0328794167333993E-4</v>
          </cell>
          <cell r="G352">
            <v>4.7540786565298973E-4</v>
          </cell>
          <cell r="H352">
            <v>2.4695260081833061E-3</v>
          </cell>
          <cell r="I352">
            <v>1.683067343496094E-2</v>
          </cell>
          <cell r="J352">
            <v>2.6573874825879387E-2</v>
          </cell>
        </row>
        <row r="353">
          <cell r="B353" t="str">
            <v>SCOM-SWHSTG-CHPHFC</v>
          </cell>
          <cell r="C353" t="str">
            <v>VAR_fout</v>
          </cell>
          <cell r="D353" t="str">
            <v>AUX_SCOM-CHPHFC_OUT</v>
          </cell>
          <cell r="E353">
            <v>2.1424238814224934E-6</v>
          </cell>
          <cell r="F353"/>
          <cell r="G353"/>
          <cell r="H353">
            <v>4.6896403226314602E-5</v>
          </cell>
          <cell r="I353">
            <v>1.2870145573410906E-4</v>
          </cell>
          <cell r="J353">
            <v>4.7157984616569461E-4</v>
          </cell>
        </row>
        <row r="354">
          <cell r="B354" t="str">
            <v>SCOM-SWHSTG-CHPHFC</v>
          </cell>
          <cell r="C354" t="str">
            <v>VAR_fout</v>
          </cell>
          <cell r="D354" t="str">
            <v>SCOM_LTH_CHPHFC</v>
          </cell>
          <cell r="E354">
            <v>2.1424238814224989E-6</v>
          </cell>
          <cell r="F354"/>
          <cell r="G354"/>
          <cell r="H354">
            <v>4.6896403226314527E-5</v>
          </cell>
          <cell r="I354">
            <v>1.2870145573410895E-4</v>
          </cell>
          <cell r="J354">
            <v>4.7157984616569455E-4</v>
          </cell>
        </row>
        <row r="355">
          <cell r="B355" t="str">
            <v>SCOM-SWHSTG-CHPHFC</v>
          </cell>
          <cell r="C355" t="str">
            <v>VAR_fin</v>
          </cell>
          <cell r="D355" t="str">
            <v>SCOM_LTH_CHPHFC</v>
          </cell>
          <cell r="E355">
            <v>2.1424238814224989E-6</v>
          </cell>
          <cell r="F355"/>
          <cell r="G355"/>
          <cell r="H355">
            <v>5.3885543922830174E-5</v>
          </cell>
          <cell r="I355">
            <v>1.3838866207973007E-4</v>
          </cell>
          <cell r="J355">
            <v>4.7633409503941451E-4</v>
          </cell>
        </row>
        <row r="356">
          <cell r="B356" t="str">
            <v>SCOM-SWHSTG-CHPHFC</v>
          </cell>
          <cell r="C356" t="str">
            <v>VAR_fin</v>
          </cell>
          <cell r="D356" t="str">
            <v>AUX_SCOM-CHPHFC_IN</v>
          </cell>
          <cell r="E356">
            <v>2.1424238814224989E-6</v>
          </cell>
          <cell r="F356"/>
          <cell r="G356"/>
          <cell r="H356">
            <v>5.3885543922830174E-5</v>
          </cell>
          <cell r="I356">
            <v>1.3838866207973007E-4</v>
          </cell>
          <cell r="J356">
            <v>4.7633409503941451E-4</v>
          </cell>
        </row>
        <row r="357">
          <cell r="B357" t="str">
            <v>SCOM-SWHSTG-CHPHFC</v>
          </cell>
          <cell r="C357" t="str">
            <v>VAR_ncap</v>
          </cell>
          <cell r="D357" t="str">
            <v>-</v>
          </cell>
          <cell r="E357">
            <v>3.0534960245852101E-5</v>
          </cell>
          <cell r="F357">
            <v>7.3912998046924604E-7</v>
          </cell>
          <cell r="G357">
            <v>1.30672330393593E-6</v>
          </cell>
          <cell r="H357">
            <v>1.29345804805193E-6</v>
          </cell>
          <cell r="I357">
            <v>2.6966267900802599E-6</v>
          </cell>
          <cell r="J357">
            <v>9.2682063670845097E-6</v>
          </cell>
        </row>
        <row r="358">
          <cell r="B358" t="str">
            <v>SCOM-SWHSTG-CHPHFC</v>
          </cell>
          <cell r="C358" t="str">
            <v>VAR_cap</v>
          </cell>
          <cell r="D358" t="str">
            <v>-</v>
          </cell>
          <cell r="E358">
            <v>3.0534960245852101E-5</v>
          </cell>
          <cell r="F358">
            <v>3.1186042512338731E-5</v>
          </cell>
          <cell r="G358">
            <v>3.2283714132695242E-5</v>
          </cell>
          <cell r="H358">
            <v>3.328825649007672E-5</v>
          </cell>
          <cell r="I358">
            <v>4.7546871478839744E-5</v>
          </cell>
          <cell r="J358">
            <v>2.9696661514915601E-5</v>
          </cell>
        </row>
        <row r="359">
          <cell r="B359" t="str">
            <v>D-IHFO</v>
          </cell>
          <cell r="C359" t="str">
            <v>VAR_fout</v>
          </cell>
          <cell r="D359" t="str">
            <v>CO2</v>
          </cell>
          <cell r="E359">
            <v>213.78039106092001</v>
          </cell>
          <cell r="F359">
            <v>183.65923356909599</v>
          </cell>
          <cell r="G359">
            <v>6.8349425985791299E-3</v>
          </cell>
          <cell r="H359">
            <v>1.48908629764524E-3</v>
          </cell>
          <cell r="I359">
            <v>3.0496763628871299E-3</v>
          </cell>
          <cell r="J359"/>
        </row>
        <row r="360">
          <cell r="B360" t="str">
            <v>D-IHFO</v>
          </cell>
          <cell r="C360" t="str">
            <v>VAR_fout</v>
          </cell>
          <cell r="D360" t="str">
            <v>IHFO</v>
          </cell>
          <cell r="E360">
            <v>2.7300001219677288</v>
          </cell>
          <cell r="F360">
            <v>2.3453494848423846</v>
          </cell>
          <cell r="G360">
            <v>8.7283001191845624E-5</v>
          </cell>
          <cell r="H360">
            <v>1.9015802871431498E-5</v>
          </cell>
          <cell r="I360">
            <v>3.8944717059065945E-5</v>
          </cell>
          <cell r="J360"/>
        </row>
        <row r="361">
          <cell r="B361" t="str">
            <v>D-IHFO</v>
          </cell>
          <cell r="C361" t="str">
            <v>VAR_fin</v>
          </cell>
          <cell r="D361" t="str">
            <v>HFO</v>
          </cell>
          <cell r="E361">
            <v>2.7763687150768761</v>
          </cell>
          <cell r="F361">
            <v>2.3851848515466956</v>
          </cell>
          <cell r="G361">
            <v>8.8765488293235484E-5</v>
          </cell>
          <cell r="H361">
            <v>1.9338783086301817E-5</v>
          </cell>
          <cell r="I361">
            <v>3.9606186531001745E-5</v>
          </cell>
          <cell r="J361"/>
        </row>
        <row r="362">
          <cell r="B362" t="str">
            <v>RHNM-CHPNGA</v>
          </cell>
          <cell r="C362" t="str">
            <v>VAR_fout</v>
          </cell>
          <cell r="D362" t="str">
            <v>CO2_R</v>
          </cell>
          <cell r="E362"/>
          <cell r="F362">
            <v>0.23393393211202099</v>
          </cell>
          <cell r="G362">
            <v>0.28386706210266699</v>
          </cell>
          <cell r="H362">
            <v>0.27425339459639902</v>
          </cell>
          <cell r="I362">
            <v>0.161930658739665</v>
          </cell>
          <cell r="J362">
            <v>4.9653856495168996E-3</v>
          </cell>
        </row>
        <row r="363">
          <cell r="B363" t="str">
            <v>RHNM-CHPNGA</v>
          </cell>
          <cell r="C363" t="str">
            <v>VAR_fout</v>
          </cell>
          <cell r="D363" t="str">
            <v>RHNM_NKEV_GAS_ELC_CHP</v>
          </cell>
          <cell r="E363"/>
          <cell r="F363">
            <v>1.2059734483378772E-3</v>
          </cell>
          <cell r="G363">
            <v>1.4653807801646177E-3</v>
          </cell>
          <cell r="H363">
            <v>1.4524139003908E-3</v>
          </cell>
          <cell r="I363">
            <v>8.6960268448368916E-4</v>
          </cell>
          <cell r="J363">
            <v>2.611660604515929E-5</v>
          </cell>
        </row>
        <row r="364">
          <cell r="B364" t="str">
            <v>RHNM-CHPNGA</v>
          </cell>
          <cell r="C364" t="str">
            <v>VAR_fout</v>
          </cell>
          <cell r="D364" t="str">
            <v>RHNM_LTH_CHPNGA</v>
          </cell>
          <cell r="E364"/>
          <cell r="F364">
            <v>2.5943677079415806E-3</v>
          </cell>
          <cell r="G364">
            <v>3.1059335156592626E-3</v>
          </cell>
          <cell r="H364">
            <v>3.0016553941409918E-3</v>
          </cell>
          <cell r="I364">
            <v>1.7534611506802231E-3</v>
          </cell>
          <cell r="J364">
            <v>5.1465958152213518E-5</v>
          </cell>
        </row>
        <row r="365">
          <cell r="B365" t="str">
            <v>RHNM-CHPNGA</v>
          </cell>
          <cell r="C365" t="str">
            <v>VAR_fin</v>
          </cell>
          <cell r="D365" t="str">
            <v>RNGA</v>
          </cell>
          <cell r="E365"/>
          <cell r="F365">
            <v>4.147764753759226E-3</v>
          </cell>
          <cell r="G365">
            <v>5.0331039379905599E-3</v>
          </cell>
          <cell r="H365">
            <v>4.8626488403616793E-3</v>
          </cell>
          <cell r="I365">
            <v>2.8711109705614329E-3</v>
          </cell>
          <cell r="J365">
            <v>8.8038752651008737E-5</v>
          </cell>
        </row>
        <row r="366">
          <cell r="B366" t="str">
            <v>RHNM-CHPNGA</v>
          </cell>
          <cell r="C366" t="str">
            <v>VAR_ncap</v>
          </cell>
          <cell r="D366" t="str">
            <v>-</v>
          </cell>
          <cell r="E366"/>
          <cell r="F366">
            <v>9.6925774522273395E-5</v>
          </cell>
          <cell r="G366">
            <v>1.3352411249254499E-5</v>
          </cell>
          <cell r="H366">
            <v>1.7527532026521001E-8</v>
          </cell>
          <cell r="I366">
            <v>3.2804356601659102E-6</v>
          </cell>
          <cell r="J366">
            <v>3.8078292308216402E-8</v>
          </cell>
        </row>
        <row r="367">
          <cell r="B367" t="str">
            <v>RHNM-CHPNGA</v>
          </cell>
          <cell r="C367" t="str">
            <v>VAR_cap</v>
          </cell>
          <cell r="D367" t="str">
            <v>-</v>
          </cell>
          <cell r="E367"/>
          <cell r="F367">
            <v>9.6925774522273395E-5</v>
          </cell>
          <cell r="G367">
            <v>1.1027818577152801E-4</v>
          </cell>
          <cell r="H367">
            <v>1.10295713303554E-4</v>
          </cell>
          <cell r="I367">
            <v>6.6887859533942934E-5</v>
          </cell>
          <cell r="J367">
            <v>3.3291695478729657E-6</v>
          </cell>
        </row>
        <row r="368">
          <cell r="B368" t="str">
            <v>G-INTC-EXP00-DE</v>
          </cell>
          <cell r="C368" t="str">
            <v>VAR_fout</v>
          </cell>
          <cell r="D368" t="str">
            <v>ELC_E-DE</v>
          </cell>
          <cell r="E368">
            <v>26.492979338272381</v>
          </cell>
          <cell r="F368">
            <v>1.1397968950099087E-5</v>
          </cell>
          <cell r="G368">
            <v>1.2455002026667879E-5</v>
          </cell>
          <cell r="H368">
            <v>1.6001297949466841E-5</v>
          </cell>
          <cell r="I368">
            <v>3.0466205422272782E-5</v>
          </cell>
          <cell r="J368">
            <v>9.4263226051513017E-6</v>
          </cell>
        </row>
        <row r="369">
          <cell r="B369" t="str">
            <v>G-INTC-EXP00-DE</v>
          </cell>
          <cell r="C369" t="str">
            <v>VAR_fin</v>
          </cell>
          <cell r="D369" t="str">
            <v>ELC</v>
          </cell>
          <cell r="E369">
            <v>26.492979338272381</v>
          </cell>
          <cell r="F369">
            <v>1.1397968950099087E-5</v>
          </cell>
          <cell r="G369">
            <v>1.2455002026667879E-5</v>
          </cell>
          <cell r="H369">
            <v>1.6001297949466841E-5</v>
          </cell>
          <cell r="I369">
            <v>3.0466205422272782E-5</v>
          </cell>
          <cell r="J369">
            <v>9.4263226051513017E-6</v>
          </cell>
        </row>
        <row r="370">
          <cell r="B370" t="str">
            <v>G-INTC-EXP00-DE</v>
          </cell>
          <cell r="C370" t="str">
            <v>VAR_ncap</v>
          </cell>
          <cell r="D370" t="str">
            <v>-</v>
          </cell>
          <cell r="E370">
            <v>1.89346724243431E-8</v>
          </cell>
          <cell r="F370">
            <v>1.8569771138407E-8</v>
          </cell>
          <cell r="G370">
            <v>2.7434248482251001E-8</v>
          </cell>
          <cell r="H370">
            <v>5.58415613672385E-8</v>
          </cell>
          <cell r="I370">
            <v>6.1768676750949399E-8</v>
          </cell>
          <cell r="J370">
            <v>1.08174074738955E-7</v>
          </cell>
        </row>
        <row r="371">
          <cell r="B371" t="str">
            <v>G-INTC-EXP00-DE</v>
          </cell>
          <cell r="C371" t="str">
            <v>VAR_cap</v>
          </cell>
          <cell r="D371" t="str">
            <v>-</v>
          </cell>
          <cell r="E371">
            <v>4.0258184380128679</v>
          </cell>
          <cell r="F371">
            <v>1.7130720779690023E-5</v>
          </cell>
          <cell r="G371">
            <v>1.7083844039866847E-5</v>
          </cell>
          <cell r="H371">
            <v>1.7064027082902555E-5</v>
          </cell>
          <cell r="I371">
            <v>1.709645427272477E-5</v>
          </cell>
          <cell r="J371">
            <v>8.6612624343729294E-6</v>
          </cell>
        </row>
        <row r="372">
          <cell r="B372" t="str">
            <v>CEN-EBAT</v>
          </cell>
          <cell r="C372" t="str">
            <v>VAR_fout</v>
          </cell>
          <cell r="D372" t="str">
            <v>ELC13</v>
          </cell>
          <cell r="E372">
            <v>4.7012188832196864E-6</v>
          </cell>
          <cell r="F372">
            <v>7.0684327746692744E-5</v>
          </cell>
          <cell r="G372">
            <v>8.3865940062543824E-5</v>
          </cell>
          <cell r="H372">
            <v>9.2112058920298072E-5</v>
          </cell>
          <cell r="I372">
            <v>2.6654426364648458</v>
          </cell>
          <cell r="J372">
            <v>2.6654451626890459</v>
          </cell>
        </row>
        <row r="373">
          <cell r="B373" t="str">
            <v>CEN-EBAT</v>
          </cell>
          <cell r="C373" t="str">
            <v>VAR_fout</v>
          </cell>
          <cell r="D373" t="str">
            <v>AUX_CEN-EBAT_OUT</v>
          </cell>
          <cell r="E373">
            <v>4.701218883219672E-6</v>
          </cell>
          <cell r="F373">
            <v>7.0684327746692541E-5</v>
          </cell>
          <cell r="G373">
            <v>8.3865940062543567E-5</v>
          </cell>
          <cell r="H373">
            <v>9.2112058920297855E-5</v>
          </cell>
          <cell r="I373">
            <v>2.6654426364648383</v>
          </cell>
          <cell r="J373">
            <v>2.6654451626890361</v>
          </cell>
        </row>
        <row r="374">
          <cell r="B374" t="str">
            <v>CEN-EBAT</v>
          </cell>
          <cell r="C374" t="str">
            <v>VAR_fin</v>
          </cell>
          <cell r="D374" t="str">
            <v>AUX_CEN-EBAT_IN</v>
          </cell>
          <cell r="E374">
            <v>5.9364509829672101E-6</v>
          </cell>
          <cell r="F374">
            <v>8.1824709127203228E-5</v>
          </cell>
          <cell r="G374">
            <v>9.6779145765806749E-5</v>
          </cell>
          <cell r="H374">
            <v>1.0630414484051139E-4</v>
          </cell>
          <cell r="I374">
            <v>3.0741888570526577</v>
          </cell>
          <cell r="J374">
            <v>3.0741917063868636</v>
          </cell>
        </row>
        <row r="375">
          <cell r="B375" t="str">
            <v>CEN-EBAT</v>
          </cell>
          <cell r="C375" t="str">
            <v>VAR_fin</v>
          </cell>
          <cell r="D375" t="str">
            <v>ELC13</v>
          </cell>
          <cell r="E375">
            <v>5.9364509829672101E-6</v>
          </cell>
          <cell r="F375">
            <v>8.1824709127203228E-5</v>
          </cell>
          <cell r="G375">
            <v>9.6779145765806749E-5</v>
          </cell>
          <cell r="H375">
            <v>1.0630414484051139E-4</v>
          </cell>
          <cell r="I375">
            <v>3.0741888570526577</v>
          </cell>
          <cell r="J375">
            <v>3.0741917063868636</v>
          </cell>
        </row>
        <row r="376">
          <cell r="B376" t="str">
            <v>CEN-EBAT</v>
          </cell>
          <cell r="C376" t="str">
            <v>VAR_ncap</v>
          </cell>
          <cell r="D376" t="str">
            <v>-</v>
          </cell>
          <cell r="E376">
            <v>1.4506819874447301E-5</v>
          </cell>
          <cell r="F376">
            <v>3.9752488492339397E-8</v>
          </cell>
          <cell r="G376">
            <v>2.4518545713970498E-7</v>
          </cell>
          <cell r="H376">
            <v>4.8646759387651197E-6</v>
          </cell>
          <cell r="I376">
            <v>0.81637526450281395</v>
          </cell>
          <cell r="J376">
            <v>0.63743819615194697</v>
          </cell>
        </row>
        <row r="377">
          <cell r="B377" t="str">
            <v>CEN-EBAT</v>
          </cell>
          <cell r="C377" t="str">
            <v>VAR_cap</v>
          </cell>
          <cell r="D377" t="str">
            <v>-</v>
          </cell>
          <cell r="E377">
            <v>1.4506819874447301E-5</v>
          </cell>
          <cell r="F377">
            <v>1.45465723629397E-5</v>
          </cell>
          <cell r="G377">
            <v>1.47917578200794E-5</v>
          </cell>
          <cell r="H377">
            <v>1.5758939902367102E-5</v>
          </cell>
          <cell r="I377">
            <v>1.0959089907488586</v>
          </cell>
          <cell r="J377">
            <v>1.0959095442038524</v>
          </cell>
        </row>
        <row r="378">
          <cell r="B378" t="str">
            <v>ESOL-PV</v>
          </cell>
          <cell r="C378" t="str">
            <v>VAR_fout</v>
          </cell>
          <cell r="D378" t="str">
            <v>ELC35</v>
          </cell>
          <cell r="E378"/>
          <cell r="F378"/>
          <cell r="G378">
            <v>0.14080554346780666</v>
          </cell>
          <cell r="H378">
            <v>0.23805442939073709</v>
          </cell>
          <cell r="I378">
            <v>1.42125073453763</v>
          </cell>
          <cell r="J378">
            <v>5.8670656457073287</v>
          </cell>
        </row>
        <row r="379">
          <cell r="B379" t="str">
            <v>ESOL-PV</v>
          </cell>
          <cell r="C379" t="str">
            <v>VAR_fin</v>
          </cell>
          <cell r="D379" t="str">
            <v>SOL</v>
          </cell>
          <cell r="E379"/>
          <cell r="F379"/>
          <cell r="G379">
            <v>0.14080554346780666</v>
          </cell>
          <cell r="H379">
            <v>0.23805442939073709</v>
          </cell>
          <cell r="I379">
            <v>1.42125073453763</v>
          </cell>
          <cell r="J379">
            <v>5.8670656457073287</v>
          </cell>
        </row>
        <row r="380">
          <cell r="B380" t="str">
            <v>ESOL-PV</v>
          </cell>
          <cell r="C380" t="str">
            <v>VAR_fin</v>
          </cell>
          <cell r="D380" t="str">
            <v>SOLPVC</v>
          </cell>
          <cell r="E380"/>
          <cell r="F380"/>
          <cell r="G380">
            <v>0.14080554346780699</v>
          </cell>
          <cell r="H380">
            <v>0.23805442939073701</v>
          </cell>
          <cell r="I380">
            <v>1.42125073453763</v>
          </cell>
          <cell r="J380">
            <v>5.8670656457073296</v>
          </cell>
        </row>
        <row r="381">
          <cell r="B381" t="str">
            <v>ESOL-PV</v>
          </cell>
          <cell r="C381" t="str">
            <v>VAR_ncap</v>
          </cell>
          <cell r="D381" t="str">
            <v>-</v>
          </cell>
          <cell r="E381"/>
          <cell r="F381"/>
          <cell r="G381">
            <v>4.4925411968095602E-2</v>
          </cell>
          <cell r="H381">
            <v>2.36987379131702E-2</v>
          </cell>
          <cell r="I381">
            <v>0.170540521490088</v>
          </cell>
          <cell r="J381">
            <v>1.37870396638526</v>
          </cell>
        </row>
        <row r="382">
          <cell r="B382" t="str">
            <v>ESOL-PV</v>
          </cell>
          <cell r="C382" t="str">
            <v>VAR_cap</v>
          </cell>
          <cell r="D382" t="str">
            <v>-</v>
          </cell>
          <cell r="E382"/>
          <cell r="F382"/>
          <cell r="G382">
            <v>4.4925411968095602E-2</v>
          </cell>
          <cell r="H382">
            <v>6.8624149881265806E-2</v>
          </cell>
          <cell r="I382">
            <v>0.40970515819456299</v>
          </cell>
          <cell r="J382">
            <v>1.69130395442607</v>
          </cell>
        </row>
        <row r="383">
          <cell r="B383" t="str">
            <v>RHEM-SHSTG-CHPNGA</v>
          </cell>
          <cell r="C383" t="str">
            <v>VAR_fout</v>
          </cell>
          <cell r="D383" t="str">
            <v>RHEM_LTH_CHPNGA</v>
          </cell>
          <cell r="E383">
            <v>0.19707406724674026</v>
          </cell>
          <cell r="F383">
            <v>4.7315912443839776E-6</v>
          </cell>
          <cell r="G383">
            <v>1.3940134230065787E-2</v>
          </cell>
          <cell r="H383">
            <v>2.3309915959517927E-2</v>
          </cell>
          <cell r="I383">
            <v>2.0782214300832477E-2</v>
          </cell>
          <cell r="J383">
            <v>1.9144221712059466E-5</v>
          </cell>
        </row>
        <row r="384">
          <cell r="B384" t="str">
            <v>RHEM-SHSTG-CHPNGA</v>
          </cell>
          <cell r="C384" t="str">
            <v>VAR_fout</v>
          </cell>
          <cell r="D384" t="str">
            <v>AUX_REM-CHPNGA_OUT</v>
          </cell>
          <cell r="E384">
            <v>0.19707406724674073</v>
          </cell>
          <cell r="F384">
            <v>4.7284389517494843E-6</v>
          </cell>
          <cell r="G384">
            <v>1.392562836718331E-2</v>
          </cell>
          <cell r="H384">
            <v>2.3309915959517927E-2</v>
          </cell>
          <cell r="I384">
            <v>2.0782214300832567E-2</v>
          </cell>
          <cell r="J384">
            <v>1.9144221712059487E-5</v>
          </cell>
        </row>
        <row r="385">
          <cell r="B385" t="str">
            <v>RHEM-SHSTG-CHPNGA</v>
          </cell>
          <cell r="C385" t="str">
            <v>VAR_fin</v>
          </cell>
          <cell r="D385" t="str">
            <v>AUX_REM-CHPNGA_IN</v>
          </cell>
          <cell r="E385">
            <v>0.26276444490861972</v>
          </cell>
          <cell r="F385">
            <v>6.1075350391183628E-6</v>
          </cell>
          <cell r="G385">
            <v>1.7987260790362537E-2</v>
          </cell>
          <cell r="H385">
            <v>2.9137381173523842E-2</v>
          </cell>
          <cell r="I385">
            <v>2.4449613128337079E-2</v>
          </cell>
          <cell r="J385">
            <v>2.126055913446424E-5</v>
          </cell>
        </row>
        <row r="386">
          <cell r="B386" t="str">
            <v>RHEM-SHSTG-CHPNGA</v>
          </cell>
          <cell r="C386" t="str">
            <v>VAR_fin</v>
          </cell>
          <cell r="D386" t="str">
            <v>RHEM_LTH_CHPNGA</v>
          </cell>
          <cell r="E386">
            <v>0.26276444490861972</v>
          </cell>
          <cell r="F386">
            <v>6.1075350391183628E-6</v>
          </cell>
          <cell r="G386">
            <v>1.7987260790362537E-2</v>
          </cell>
          <cell r="H386">
            <v>2.9137381173523842E-2</v>
          </cell>
          <cell r="I386">
            <v>2.4449613128337079E-2</v>
          </cell>
          <cell r="J386">
            <v>2.126055913446424E-5</v>
          </cell>
        </row>
        <row r="387">
          <cell r="B387" t="str">
            <v>RHEM-SHSTG-CHPNGA</v>
          </cell>
          <cell r="C387" t="str">
            <v>VAR_ncap</v>
          </cell>
          <cell r="D387" t="str">
            <v>-</v>
          </cell>
          <cell r="E387">
            <v>1.2499045469461401E-2</v>
          </cell>
          <cell r="F387">
            <v>4.7902048685228198E-7</v>
          </cell>
          <cell r="G387">
            <v>6.4335826688202596E-7</v>
          </cell>
          <cell r="H387">
            <v>1.58349064818348E-6</v>
          </cell>
          <cell r="I387">
            <v>1.7807578541414801E-6</v>
          </cell>
          <cell r="J387">
            <v>4.0276962320645E-7</v>
          </cell>
        </row>
        <row r="388">
          <cell r="B388" t="str">
            <v>RHEM-SHSTG-CHPNGA</v>
          </cell>
          <cell r="C388" t="str">
            <v>VAR_cap</v>
          </cell>
          <cell r="D388" t="str">
            <v>-</v>
          </cell>
          <cell r="E388">
            <v>1.2499045469461401E-2</v>
          </cell>
          <cell r="F388">
            <v>7.0415483656385298E-3</v>
          </cell>
          <cell r="G388">
            <v>7.03994068189459E-3</v>
          </cell>
          <cell r="H388">
            <v>7.0389114505111606E-3</v>
          </cell>
          <cell r="I388">
            <v>6.3440663445967519E-3</v>
          </cell>
          <cell r="J388">
            <v>1.1371713823073995E-4</v>
          </cell>
        </row>
        <row r="389">
          <cell r="B389" t="str">
            <v>RHNS-ESOLPV</v>
          </cell>
          <cell r="C389" t="str">
            <v>VAR_fout</v>
          </cell>
          <cell r="D389" t="str">
            <v>RHNS_SOL_ELC</v>
          </cell>
          <cell r="E389"/>
          <cell r="F389">
            <v>2.0433241098380001E-8</v>
          </cell>
          <cell r="G389">
            <v>3.8314617797240293</v>
          </cell>
          <cell r="H389">
            <v>4.916117527170238</v>
          </cell>
          <cell r="I389">
            <v>6.6068509504444695</v>
          </cell>
          <cell r="J389">
            <v>8.8790553243099772</v>
          </cell>
        </row>
        <row r="390">
          <cell r="B390" t="str">
            <v>RHNS-ESOLPV</v>
          </cell>
          <cell r="C390" t="str">
            <v>VAR_fin</v>
          </cell>
          <cell r="D390" t="str">
            <v>SOL</v>
          </cell>
          <cell r="E390"/>
          <cell r="F390">
            <v>2.0433241098380001E-8</v>
          </cell>
          <cell r="G390">
            <v>3.8314617797240293</v>
          </cell>
          <cell r="H390">
            <v>4.916117527170238</v>
          </cell>
          <cell r="I390">
            <v>6.6068509504444695</v>
          </cell>
          <cell r="J390">
            <v>8.8790553243099772</v>
          </cell>
        </row>
        <row r="391">
          <cell r="B391" t="str">
            <v>RHNS-ESOLPV</v>
          </cell>
          <cell r="C391" t="str">
            <v>VAR_fin</v>
          </cell>
          <cell r="D391" t="str">
            <v>SOLPVC</v>
          </cell>
          <cell r="E391"/>
          <cell r="F391">
            <v>2.0433241098380001E-8</v>
          </cell>
          <cell r="G391">
            <v>3.8314617797240298</v>
          </cell>
          <cell r="H391">
            <v>4.9161175271702504</v>
          </cell>
          <cell r="I391">
            <v>6.6068509504444703</v>
          </cell>
          <cell r="J391">
            <v>8.8790553243099808</v>
          </cell>
        </row>
        <row r="392">
          <cell r="B392" t="str">
            <v>RHNS-ESOLPV</v>
          </cell>
          <cell r="C392" t="str">
            <v>VAR_ncap</v>
          </cell>
          <cell r="D392" t="str">
            <v>-</v>
          </cell>
          <cell r="E392"/>
          <cell r="F392">
            <v>1.13452977630265E-7</v>
          </cell>
          <cell r="G392">
            <v>1.2224659534272699</v>
          </cell>
          <cell r="H392">
            <v>0.194707252543943</v>
          </cell>
          <cell r="I392">
            <v>0.26167020335345798</v>
          </cell>
          <cell r="J392">
            <v>2.06740511074416</v>
          </cell>
        </row>
        <row r="393">
          <cell r="B393" t="str">
            <v>RHNS-ESOLPV</v>
          </cell>
          <cell r="C393" t="str">
            <v>VAR_cap</v>
          </cell>
          <cell r="D393" t="str">
            <v>-</v>
          </cell>
          <cell r="E393"/>
          <cell r="F393">
            <v>1.13452977630265E-7</v>
          </cell>
          <cell r="G393">
            <v>1.2224660668802501</v>
          </cell>
          <cell r="H393">
            <v>1.41717331942419</v>
          </cell>
          <cell r="I393">
            <v>1.90456245368518</v>
          </cell>
          <cell r="J393">
            <v>2.5595727063113398</v>
          </cell>
        </row>
        <row r="394">
          <cell r="B394" t="str">
            <v>RHSA-WHSTG-CHP</v>
          </cell>
          <cell r="C394" t="str">
            <v>VAR_fout</v>
          </cell>
          <cell r="D394" t="str">
            <v>AUX_RHSA-CHP_OUT</v>
          </cell>
          <cell r="E394">
            <v>8.5782412483839146</v>
          </cell>
          <cell r="F394">
            <v>5.321304389258262E-6</v>
          </cell>
          <cell r="G394">
            <v>0.10100987511184419</v>
          </cell>
          <cell r="H394">
            <v>1.5124082180814187E-2</v>
          </cell>
          <cell r="I394">
            <v>1.2216446467834063</v>
          </cell>
          <cell r="J394">
            <v>1.1647448772959867</v>
          </cell>
        </row>
        <row r="395">
          <cell r="B395" t="str">
            <v>RHSA-WHSTG-CHP</v>
          </cell>
          <cell r="C395" t="str">
            <v>VAR_fout</v>
          </cell>
          <cell r="D395" t="str">
            <v>RHSA_LTH</v>
          </cell>
          <cell r="E395">
            <v>8.578241248383895</v>
          </cell>
          <cell r="F395">
            <v>5.3248519255177604E-6</v>
          </cell>
          <cell r="G395">
            <v>0.10111509373175229</v>
          </cell>
          <cell r="H395">
            <v>1.5124082180814187E-2</v>
          </cell>
          <cell r="I395">
            <v>1.2216446467834021</v>
          </cell>
          <cell r="J395">
            <v>1.1647448772959852</v>
          </cell>
        </row>
        <row r="396">
          <cell r="B396" t="str">
            <v>RHSA-WHSTG-CHP</v>
          </cell>
          <cell r="C396" t="str">
            <v>VAR_fin</v>
          </cell>
          <cell r="D396" t="str">
            <v>RHSA_LTH</v>
          </cell>
          <cell r="E396">
            <v>11.437654336603254</v>
          </cell>
          <cell r="F396">
            <v>6.345142172654469E-6</v>
          </cell>
          <cell r="G396">
            <v>0.13047105654242699</v>
          </cell>
          <cell r="H396">
            <v>1.8905099795299616E-2</v>
          </cell>
          <cell r="I396">
            <v>1.437228996220794</v>
          </cell>
          <cell r="J396">
            <v>1.2941610387180105</v>
          </cell>
        </row>
        <row r="397">
          <cell r="B397" t="str">
            <v>RHSA-WHSTG-CHP</v>
          </cell>
          <cell r="C397" t="str">
            <v>VAR_fin</v>
          </cell>
          <cell r="D397" t="str">
            <v>AUX_RHSA-CHP_IN</v>
          </cell>
          <cell r="E397">
            <v>11.437654336603254</v>
          </cell>
          <cell r="F397">
            <v>6.345142172654469E-6</v>
          </cell>
          <cell r="G397">
            <v>0.13047105654242699</v>
          </cell>
          <cell r="H397">
            <v>1.8905099795299616E-2</v>
          </cell>
          <cell r="I397">
            <v>1.437228996220794</v>
          </cell>
          <cell r="J397">
            <v>1.2941610387180105</v>
          </cell>
        </row>
        <row r="398">
          <cell r="B398" t="str">
            <v>RHSA-WHSTG-CHP</v>
          </cell>
          <cell r="C398" t="str">
            <v>VAR_ncap</v>
          </cell>
          <cell r="D398" t="str">
            <v>-</v>
          </cell>
          <cell r="E398">
            <v>0.54334319198118397</v>
          </cell>
          <cell r="F398">
            <v>4.2759930688184501E-7</v>
          </cell>
          <cell r="G398">
            <v>5.6834140779268995E-7</v>
          </cell>
          <cell r="H398">
            <v>4.8540149155816703E-7</v>
          </cell>
          <cell r="I398">
            <v>8.4026915831075504E-3</v>
          </cell>
          <cell r="J398">
            <v>3.8552310681231702E-2</v>
          </cell>
        </row>
        <row r="399">
          <cell r="B399" t="str">
            <v>RHSA-WHSTG-CHP</v>
          </cell>
          <cell r="C399" t="str">
            <v>VAR_cap</v>
          </cell>
          <cell r="D399" t="str">
            <v>-</v>
          </cell>
          <cell r="E399">
            <v>0.54402850091158528</v>
          </cell>
          <cell r="F399">
            <v>6.4776155333510221E-3</v>
          </cell>
          <cell r="G399">
            <v>6.4759165556659282E-3</v>
          </cell>
          <cell r="H399">
            <v>1.0779513227321402E-3</v>
          </cell>
          <cell r="I399">
            <v>7.7476297528955532E-2</v>
          </cell>
          <cell r="J399">
            <v>7.386776468726744E-2</v>
          </cell>
        </row>
        <row r="400">
          <cell r="B400" t="str">
            <v>G-INTC-SER</v>
          </cell>
          <cell r="C400" t="str">
            <v>VAR_fout</v>
          </cell>
          <cell r="D400" t="str">
            <v>ELC35</v>
          </cell>
          <cell r="E400">
            <v>8.186121442837314E-6</v>
          </cell>
          <cell r="F400">
            <v>9.5597933927314051E-5</v>
          </cell>
          <cell r="G400">
            <v>1.2017916699481824E-4</v>
          </cell>
          <cell r="H400">
            <v>4.2093015673632021E-5</v>
          </cell>
          <cell r="I400">
            <v>2.1270189743141659</v>
          </cell>
          <cell r="J400">
            <v>11.403071830975309</v>
          </cell>
        </row>
        <row r="401">
          <cell r="B401" t="str">
            <v>G-INTC-SER</v>
          </cell>
          <cell r="C401" t="str">
            <v>VAR_fout</v>
          </cell>
          <cell r="D401" t="str">
            <v>SCOM_ELC</v>
          </cell>
          <cell r="E401">
            <v>59.301429481313257</v>
          </cell>
          <cell r="F401">
            <v>58.868697550005002</v>
          </cell>
          <cell r="G401">
            <v>61.888219773259827</v>
          </cell>
          <cell r="H401">
            <v>59.10442014489653</v>
          </cell>
          <cell r="I401">
            <v>60.000838142486352</v>
          </cell>
          <cell r="J401">
            <v>62.105124626800183</v>
          </cell>
        </row>
        <row r="402">
          <cell r="B402" t="str">
            <v>G-INTC-SER</v>
          </cell>
          <cell r="C402" t="str">
            <v>VAR_fin</v>
          </cell>
          <cell r="D402" t="str">
            <v>ELC5</v>
          </cell>
          <cell r="E402">
            <v>59.301437518477648</v>
          </cell>
          <cell r="F402">
            <v>58.868793147939016</v>
          </cell>
          <cell r="G402">
            <v>61.888339952426847</v>
          </cell>
          <cell r="H402">
            <v>59.104462237912287</v>
          </cell>
          <cell r="I402">
            <v>62.127857116800499</v>
          </cell>
          <cell r="J402">
            <v>73.508196457775512</v>
          </cell>
        </row>
        <row r="403">
          <cell r="B403" t="str">
            <v>G-INTC-SER</v>
          </cell>
          <cell r="C403" t="str">
            <v>VAR_cap</v>
          </cell>
          <cell r="D403" t="str">
            <v>-</v>
          </cell>
          <cell r="E403">
            <v>4.3683888589490198</v>
          </cell>
          <cell r="F403">
            <v>4.3683888589490198</v>
          </cell>
          <cell r="G403">
            <v>4.3683888589490198</v>
          </cell>
          <cell r="H403">
            <v>4.3683888589490198</v>
          </cell>
          <cell r="I403">
            <v>4.3683888589490198</v>
          </cell>
          <cell r="J403">
            <v>4.3683888589490198</v>
          </cell>
        </row>
        <row r="404">
          <cell r="B404" t="str">
            <v>CHPWOD</v>
          </cell>
          <cell r="C404" t="str">
            <v>VAR_fout</v>
          </cell>
          <cell r="D404" t="str">
            <v>ELC35</v>
          </cell>
          <cell r="E404"/>
          <cell r="F404">
            <v>3.1671040842140648E-6</v>
          </cell>
          <cell r="G404">
            <v>0.26175965993436201</v>
          </cell>
          <cell r="H404">
            <v>0.15766698351654237</v>
          </cell>
          <cell r="I404">
            <v>0.53215642401093721</v>
          </cell>
          <cell r="J404">
            <v>1.3579309052244728</v>
          </cell>
        </row>
        <row r="405">
          <cell r="B405" t="str">
            <v>CHPWOD</v>
          </cell>
          <cell r="C405" t="str">
            <v>VAR_fout</v>
          </cell>
          <cell r="D405" t="str">
            <v>LTH</v>
          </cell>
          <cell r="E405"/>
          <cell r="F405">
            <v>1.068242001819247E-5</v>
          </cell>
          <cell r="G405">
            <v>0.68454986702435539</v>
          </cell>
          <cell r="H405">
            <v>0.4123282885813831</v>
          </cell>
          <cell r="I405">
            <v>1.3916873569601642</v>
          </cell>
          <cell r="J405">
            <v>3.5512402172833157</v>
          </cell>
        </row>
        <row r="406">
          <cell r="B406" t="str">
            <v>CHPWOD</v>
          </cell>
          <cell r="C406" t="str">
            <v>VAR_fin</v>
          </cell>
          <cell r="D406" t="str">
            <v>EWOD</v>
          </cell>
          <cell r="E406"/>
          <cell r="F406">
            <v>3.1271440627481163E-5</v>
          </cell>
          <cell r="G406">
            <v>1.0087062722864653</v>
          </cell>
          <cell r="H406">
            <v>0.57316587916688921</v>
          </cell>
          <cell r="I406">
            <v>1.7377482180517496</v>
          </cell>
          <cell r="J406">
            <v>4.4418460041964725</v>
          </cell>
        </row>
        <row r="407">
          <cell r="B407" t="str">
            <v>CHPWOD</v>
          </cell>
          <cell r="C407" t="str">
            <v>VAR_ncap</v>
          </cell>
          <cell r="D407" t="str">
            <v>-</v>
          </cell>
          <cell r="E407"/>
          <cell r="F407">
            <v>6.4125797967552396E-7</v>
          </cell>
          <cell r="G407">
            <v>9.7643709697338293E-3</v>
          </cell>
          <cell r="H407">
            <v>1.2736174067970299E-8</v>
          </cell>
          <cell r="I407">
            <v>3.1784695110426003E-2</v>
          </cell>
          <cell r="J407">
            <v>2.96857364457172E-2</v>
          </cell>
        </row>
        <row r="408">
          <cell r="B408" t="str">
            <v>CHPWOD</v>
          </cell>
          <cell r="C408" t="str">
            <v>VAR_cap</v>
          </cell>
          <cell r="D408" t="str">
            <v>-</v>
          </cell>
          <cell r="E408">
            <v>8.8810849500908784E-8</v>
          </cell>
          <cell r="F408">
            <v>7.32986097977395E-7</v>
          </cell>
          <cell r="G408">
            <v>9.7651018681395169E-3</v>
          </cell>
          <cell r="H408">
            <v>5.8818912486136785E-3</v>
          </cell>
          <cell r="I408">
            <v>3.1793151609663228E-2</v>
          </cell>
          <cell r="J408">
            <v>6.1470447048003557E-2</v>
          </cell>
        </row>
        <row r="409">
          <cell r="B409" t="str">
            <v>D-EH2R</v>
          </cell>
          <cell r="C409" t="str">
            <v>VAR_fout</v>
          </cell>
          <cell r="D409" t="str">
            <v>EH2</v>
          </cell>
          <cell r="E409"/>
          <cell r="F409"/>
          <cell r="G409"/>
          <cell r="H409"/>
          <cell r="I409">
            <v>1.124913034377797E-4</v>
          </cell>
          <cell r="J409">
            <v>1.2119636454206648E-4</v>
          </cell>
        </row>
        <row r="410">
          <cell r="B410" t="str">
            <v>D-EH2R</v>
          </cell>
          <cell r="C410" t="str">
            <v>VAR_fin</v>
          </cell>
          <cell r="D410" t="str">
            <v>H2</v>
          </cell>
          <cell r="E410"/>
          <cell r="F410"/>
          <cell r="G410"/>
          <cell r="H410"/>
          <cell r="I410">
            <v>1.124913034377797E-4</v>
          </cell>
          <cell r="J410">
            <v>1.2119636454206648E-4</v>
          </cell>
        </row>
        <row r="411">
          <cell r="B411" t="str">
            <v>D-EH2R</v>
          </cell>
          <cell r="C411" t="str">
            <v>VAR_ncap</v>
          </cell>
          <cell r="D411" t="str">
            <v>-</v>
          </cell>
          <cell r="E411"/>
          <cell r="F411"/>
          <cell r="G411"/>
          <cell r="H411"/>
          <cell r="I411">
            <v>1.1668879839620599E-5</v>
          </cell>
          <cell r="J411">
            <v>6.0953164978788601E-6</v>
          </cell>
        </row>
        <row r="412">
          <cell r="B412" t="str">
            <v>D-EH2R</v>
          </cell>
          <cell r="C412" t="str">
            <v>VAR_cap</v>
          </cell>
          <cell r="D412" t="str">
            <v>-</v>
          </cell>
          <cell r="E412"/>
          <cell r="F412"/>
          <cell r="G412"/>
          <cell r="H412"/>
          <cell r="I412">
            <v>1.1672946220803601E-5</v>
          </cell>
          <cell r="J412">
            <v>1.0092155768655599E-5</v>
          </cell>
        </row>
        <row r="413">
          <cell r="B413" t="str">
            <v>G-INTC1</v>
          </cell>
          <cell r="C413" t="str">
            <v>VAR_fout</v>
          </cell>
          <cell r="D413" t="str">
            <v>ELC13</v>
          </cell>
          <cell r="E413">
            <v>124.96915342860868</v>
          </cell>
          <cell r="F413">
            <v>139.36311824940694</v>
          </cell>
          <cell r="G413">
            <v>113.91867435737977</v>
          </cell>
          <cell r="H413">
            <v>95.845329141300255</v>
          </cell>
          <cell r="I413">
            <v>78.331747434714316</v>
          </cell>
          <cell r="J413">
            <v>73.235526383525112</v>
          </cell>
        </row>
        <row r="414">
          <cell r="B414" t="str">
            <v>G-INTC1</v>
          </cell>
          <cell r="C414" t="str">
            <v>VAR_fin</v>
          </cell>
          <cell r="D414" t="str">
            <v>ELC</v>
          </cell>
          <cell r="E414">
            <v>126.2852082542115</v>
          </cell>
          <cell r="F414">
            <v>142.97538726550914</v>
          </cell>
          <cell r="G414">
            <v>116.61772694993148</v>
          </cell>
          <cell r="H414">
            <v>97.762474288913054</v>
          </cell>
          <cell r="I414">
            <v>79.326647668251084</v>
          </cell>
          <cell r="J414">
            <v>73.638579551363776</v>
          </cell>
        </row>
        <row r="415">
          <cell r="B415" t="str">
            <v>G-INTC1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1.2072459870257401E-8</v>
          </cell>
          <cell r="J415">
            <v>3.9606484319342902E-8</v>
          </cell>
        </row>
        <row r="416">
          <cell r="B416" t="str">
            <v>G-INTC1</v>
          </cell>
          <cell r="C416" t="str">
            <v>VAR_cap</v>
          </cell>
          <cell r="D416" t="str">
            <v>-</v>
          </cell>
          <cell r="E416">
            <v>15.305609183965201</v>
          </cell>
          <cell r="F416">
            <v>15.305609183965201</v>
          </cell>
          <cell r="G416">
            <v>15.305609183965201</v>
          </cell>
          <cell r="H416">
            <v>15.305609183965201</v>
          </cell>
          <cell r="I416">
            <v>15.305609183965201</v>
          </cell>
          <cell r="J416">
            <v>15.305609199948236</v>
          </cell>
        </row>
        <row r="417">
          <cell r="B417" t="str">
            <v>EHYD-RUNS00</v>
          </cell>
          <cell r="C417" t="str">
            <v>VAR_fout</v>
          </cell>
          <cell r="D417" t="str">
            <v>ELC35</v>
          </cell>
          <cell r="E417">
            <v>12.240000018547887</v>
          </cell>
          <cell r="F417">
            <v>12.243220886555521</v>
          </cell>
          <cell r="G417">
            <v>12.248105537015348</v>
          </cell>
          <cell r="H417">
            <v>12.256263444471177</v>
          </cell>
          <cell r="I417">
            <v>12.272596816822194</v>
          </cell>
          <cell r="J417">
            <v>12.288949016457716</v>
          </cell>
        </row>
        <row r="418">
          <cell r="B418" t="str">
            <v>EHYD-RUNS00</v>
          </cell>
          <cell r="C418" t="str">
            <v>VAR_fin</v>
          </cell>
          <cell r="D418" t="str">
            <v>HYDR</v>
          </cell>
          <cell r="E418">
            <v>12.240000018547887</v>
          </cell>
          <cell r="F418">
            <v>12.243220886555521</v>
          </cell>
          <cell r="G418">
            <v>12.248105537015348</v>
          </cell>
          <cell r="H418">
            <v>12.256263444471177</v>
          </cell>
          <cell r="I418">
            <v>12.272596816822194</v>
          </cell>
          <cell r="J418">
            <v>12.288949016457716</v>
          </cell>
        </row>
        <row r="419">
          <cell r="B419" t="str">
            <v>EHYD-RUNS00</v>
          </cell>
          <cell r="C419" t="str">
            <v>VAR_cap</v>
          </cell>
          <cell r="D419" t="str">
            <v>-</v>
          </cell>
          <cell r="E419">
            <v>0.85785999999999896</v>
          </cell>
          <cell r="F419">
            <v>0.88297936593724102</v>
          </cell>
          <cell r="G419">
            <v>0.89707999999999899</v>
          </cell>
          <cell r="H419">
            <v>0.89707999999999899</v>
          </cell>
          <cell r="I419">
            <v>0.89707999999999899</v>
          </cell>
          <cell r="J419">
            <v>0.89707999999999899</v>
          </cell>
        </row>
        <row r="420">
          <cell r="B420" t="str">
            <v>RHNS-SHSTG-CHPWOD</v>
          </cell>
          <cell r="C420" t="str">
            <v>VAR_fout</v>
          </cell>
          <cell r="D420" t="str">
            <v>AUX_RNS-CHPWOD_OUT</v>
          </cell>
          <cell r="E420">
            <v>5.1404565070402163E-6</v>
          </cell>
          <cell r="F420">
            <v>3.9302195813320978E-6</v>
          </cell>
          <cell r="G420">
            <v>5.2418870587351382E-6</v>
          </cell>
          <cell r="H420">
            <v>2.6979657287507622E-5</v>
          </cell>
          <cell r="I420">
            <v>5.6967349451232069E-5</v>
          </cell>
          <cell r="J420">
            <v>2.4174377437483804E-5</v>
          </cell>
        </row>
        <row r="421">
          <cell r="B421" t="str">
            <v>RHNS-SHSTG-CHPWOD</v>
          </cell>
          <cell r="C421" t="str">
            <v>VAR_fout</v>
          </cell>
          <cell r="D421" t="str">
            <v>RHNS_LTH_CHPWOD</v>
          </cell>
          <cell r="E421">
            <v>5.1404565070402045E-6</v>
          </cell>
          <cell r="F421">
            <v>3.9328397277196448E-6</v>
          </cell>
          <cell r="G421">
            <v>5.2473473577546465E-6</v>
          </cell>
          <cell r="H421">
            <v>2.6979657287507622E-5</v>
          </cell>
          <cell r="I421">
            <v>5.6967349451231866E-5</v>
          </cell>
          <cell r="J421">
            <v>2.417437743748377E-5</v>
          </cell>
        </row>
        <row r="422">
          <cell r="B422" t="str">
            <v>RHNS-SHSTG-CHPWOD</v>
          </cell>
          <cell r="C422" t="str">
            <v>VAR_fin</v>
          </cell>
          <cell r="D422" t="str">
            <v>AUX_RNS-CHPWOD_IN</v>
          </cell>
          <cell r="E422">
            <v>4.1171350963924475E-6</v>
          </cell>
          <cell r="F422">
            <v>1.5567401936786009E-6</v>
          </cell>
          <cell r="G422">
            <v>4.2283663980153977E-6</v>
          </cell>
          <cell r="H422">
            <v>3.3695871872460454E-5</v>
          </cell>
          <cell r="I422">
            <v>6.6982797772908623E-5</v>
          </cell>
          <cell r="J422">
            <v>2.6734974819129242E-5</v>
          </cell>
        </row>
        <row r="423">
          <cell r="B423" t="str">
            <v>RHNS-SHSTG-CHPWOD</v>
          </cell>
          <cell r="C423" t="str">
            <v>VAR_fin</v>
          </cell>
          <cell r="D423" t="str">
            <v>RHNS_LTH_CHPWOD</v>
          </cell>
          <cell r="E423">
            <v>4.1171350963924475E-6</v>
          </cell>
          <cell r="F423">
            <v>1.5567401936786009E-6</v>
          </cell>
          <cell r="G423">
            <v>4.2283663980153977E-6</v>
          </cell>
          <cell r="H423">
            <v>3.3695871872460454E-5</v>
          </cell>
          <cell r="I423">
            <v>6.6982797772908623E-5</v>
          </cell>
          <cell r="J423">
            <v>2.6734974819129242E-5</v>
          </cell>
        </row>
        <row r="424">
          <cell r="B424" t="str">
            <v>RHNS-SHSTG-CHPWOD</v>
          </cell>
          <cell r="C424" t="str">
            <v>VAR_ncap</v>
          </cell>
          <cell r="D424" t="str">
            <v>-</v>
          </cell>
          <cell r="E424">
            <v>3.7847140684005697E-5</v>
          </cell>
          <cell r="F424">
            <v>8.4217580032202705E-7</v>
          </cell>
          <cell r="G424">
            <v>1.3106678867483301E-6</v>
          </cell>
          <cell r="H424">
            <v>1.05051970559066E-6</v>
          </cell>
          <cell r="I424">
            <v>3.0510051705445998E-6</v>
          </cell>
          <cell r="J424">
            <v>6.1870895019825899E-6</v>
          </cell>
        </row>
        <row r="425">
          <cell r="B425" t="str">
            <v>RHNS-SHSTG-CHPWOD</v>
          </cell>
          <cell r="C425" t="str">
            <v>VAR_cap</v>
          </cell>
          <cell r="D425" t="str">
            <v>-</v>
          </cell>
          <cell r="E425">
            <v>3.7847140684005697E-5</v>
          </cell>
          <cell r="F425">
            <v>3.8584571750136942E-5</v>
          </cell>
          <cell r="G425">
            <v>3.9625329702456567E-5</v>
          </cell>
          <cell r="H425">
            <v>4.0249924705775561E-5</v>
          </cell>
          <cell r="I425">
            <v>5.3446897052439637E-5</v>
          </cell>
          <cell r="J425">
            <v>2.9254113631630562E-5</v>
          </cell>
        </row>
        <row r="426">
          <cell r="B426" t="str">
            <v>HPLOIL</v>
          </cell>
          <cell r="C426" t="str">
            <v>VAR_fout</v>
          </cell>
          <cell r="D426" t="str">
            <v>LTH</v>
          </cell>
          <cell r="E426">
            <v>0.18406380153671531</v>
          </cell>
          <cell r="F426">
            <v>4.0637997040911156</v>
          </cell>
          <cell r="G426">
            <v>4.1723940085221968E-5</v>
          </cell>
          <cell r="H426">
            <v>1.5240068554876192E-5</v>
          </cell>
          <cell r="I426">
            <v>9.1871169262481471E-6</v>
          </cell>
          <cell r="J426"/>
        </row>
        <row r="427">
          <cell r="B427" t="str">
            <v>HPLOIL</v>
          </cell>
          <cell r="C427" t="str">
            <v>VAR_fout</v>
          </cell>
          <cell r="D427" t="str">
            <v>CO2_E</v>
          </cell>
          <cell r="E427">
            <v>15.8762041264318</v>
          </cell>
          <cell r="F427">
            <v>350.51820668940201</v>
          </cell>
          <cell r="G427">
            <v>3.5988487916776002E-3</v>
          </cell>
          <cell r="H427">
            <v>1.31451397427411E-3</v>
          </cell>
          <cell r="I427">
            <v>7.9242383584812498E-4</v>
          </cell>
          <cell r="J427"/>
        </row>
        <row r="428">
          <cell r="B428" t="str">
            <v>HPLOIL</v>
          </cell>
          <cell r="C428" t="str">
            <v>VAR_fin</v>
          </cell>
          <cell r="D428" t="str">
            <v>ELFO</v>
          </cell>
          <cell r="E428">
            <v>0.21541660958523418</v>
          </cell>
          <cell r="F428">
            <v>4.7560136592863289</v>
          </cell>
          <cell r="G428">
            <v>4.8831055518013486E-5</v>
          </cell>
          <cell r="H428">
            <v>1.783601050575449E-5</v>
          </cell>
          <cell r="I428">
            <v>1.0752019482335477E-5</v>
          </cell>
          <cell r="J428"/>
        </row>
        <row r="429">
          <cell r="B429" t="str">
            <v>HPLOIL</v>
          </cell>
          <cell r="C429" t="str">
            <v>VAR_ncap</v>
          </cell>
          <cell r="D429" t="str">
            <v>-</v>
          </cell>
          <cell r="E429">
            <v>4.4806161229094802E-6</v>
          </cell>
          <cell r="F429">
            <v>0.47587057982663999</v>
          </cell>
          <cell r="G429">
            <v>7.9252031148176404E-8</v>
          </cell>
          <cell r="H429">
            <v>8.4159394596948395E-8</v>
          </cell>
          <cell r="I429">
            <v>1.86345353845426E-7</v>
          </cell>
          <cell r="J429">
            <v>7.0370049105483301E-6</v>
          </cell>
        </row>
        <row r="430">
          <cell r="B430" t="str">
            <v>HPLOIL</v>
          </cell>
          <cell r="C430" t="str">
            <v>VAR_cap</v>
          </cell>
          <cell r="D430" t="str">
            <v>-</v>
          </cell>
          <cell r="E430">
            <v>3.9578303410406933E-2</v>
          </cell>
          <cell r="F430">
            <v>0.5154488843414049</v>
          </cell>
          <cell r="G430">
            <v>7.3817587541435969E-5</v>
          </cell>
          <cell r="H430">
            <v>5.5251051531868267E-5</v>
          </cell>
          <cell r="I430">
            <v>2.8119248524999252E-5</v>
          </cell>
          <cell r="J430">
            <v>7.2499477296437633E-6</v>
          </cell>
        </row>
        <row r="431">
          <cell r="B431" t="str">
            <v>V2G</v>
          </cell>
          <cell r="C431" t="str">
            <v>VAR_fout</v>
          </cell>
          <cell r="D431" t="str">
            <v>ELC35</v>
          </cell>
          <cell r="E431"/>
          <cell r="F431"/>
          <cell r="H431">
            <v>6.9183186506014377E-2</v>
          </cell>
          <cell r="I431">
            <v>3.6601376895271884</v>
          </cell>
          <cell r="J431">
            <v>10.040360362866551</v>
          </cell>
        </row>
        <row r="432">
          <cell r="B432" t="str">
            <v>V2G</v>
          </cell>
          <cell r="C432" t="str">
            <v>VAR_fin</v>
          </cell>
          <cell r="D432" t="str">
            <v>T-ELC-Bus_c_BatSTGout_S1</v>
          </cell>
          <cell r="E432"/>
          <cell r="F432"/>
          <cell r="H432">
            <v>2.3124735318982547E-4</v>
          </cell>
          <cell r="I432">
            <v>1.0978061810059039E-4</v>
          </cell>
          <cell r="J432">
            <v>5.3599699920004983E-5</v>
          </cell>
        </row>
        <row r="433">
          <cell r="B433" t="str">
            <v>V2G</v>
          </cell>
          <cell r="C433" t="str">
            <v>VAR_fin</v>
          </cell>
          <cell r="D433" t="str">
            <v>T-ELC-Bus_c_BatSTGout_S2</v>
          </cell>
          <cell r="E433"/>
          <cell r="F433"/>
          <cell r="H433">
            <v>1.1057271001930317E-4</v>
          </cell>
          <cell r="I433">
            <v>1.6894330736775612E-4</v>
          </cell>
          <cell r="J433">
            <v>5.3975446319490708E-5</v>
          </cell>
        </row>
        <row r="434">
          <cell r="B434" t="str">
            <v>V2G</v>
          </cell>
          <cell r="C434" t="str">
            <v>VAR_fin</v>
          </cell>
          <cell r="D434" t="str">
            <v>T-ELC-Bus_c_BatSTGout_S3</v>
          </cell>
          <cell r="E434"/>
          <cell r="F434"/>
          <cell r="H434">
            <v>5.722783098927634E-6</v>
          </cell>
          <cell r="I434">
            <v>5.4332323906412753E-5</v>
          </cell>
          <cell r="J434">
            <v>4.2818482776089263E-5</v>
          </cell>
        </row>
        <row r="435">
          <cell r="B435" t="str">
            <v>V2G</v>
          </cell>
          <cell r="C435" t="str">
            <v>VAR_fin</v>
          </cell>
          <cell r="D435" t="str">
            <v>T-ELC-Bus_c_BatSTGout_S4</v>
          </cell>
          <cell r="E435"/>
          <cell r="F435"/>
          <cell r="H435">
            <v>9.0603238940531352E-6</v>
          </cell>
          <cell r="I435">
            <v>1.1806291035347232E-5</v>
          </cell>
          <cell r="J435">
            <v>6.6489353086191359E-6</v>
          </cell>
        </row>
        <row r="436">
          <cell r="B436" t="str">
            <v>V2G</v>
          </cell>
          <cell r="C436" t="str">
            <v>VAR_fin</v>
          </cell>
          <cell r="D436" t="str">
            <v>T-ELC-car-BatSTGOut_S1</v>
          </cell>
          <cell r="E436"/>
          <cell r="F436"/>
          <cell r="G436"/>
          <cell r="H436">
            <v>1.3060113039341211E-2</v>
          </cell>
          <cell r="I436">
            <v>1.1695763586404322</v>
          </cell>
          <cell r="J436">
            <v>3.2562191543497132</v>
          </cell>
        </row>
        <row r="437">
          <cell r="B437" t="str">
            <v>V2G</v>
          </cell>
          <cell r="C437" t="str">
            <v>VAR_fin</v>
          </cell>
          <cell r="D437" t="str">
            <v>T-ELC-car-BatSTGOut_S2</v>
          </cell>
          <cell r="E437"/>
          <cell r="F437"/>
          <cell r="G437"/>
          <cell r="H437">
            <v>1.3198606612773351E-2</v>
          </cell>
          <cell r="I437">
            <v>0.59253248621355636</v>
          </cell>
          <cell r="J437">
            <v>1.8489306900968192</v>
          </cell>
        </row>
        <row r="438">
          <cell r="B438" t="str">
            <v>V2G</v>
          </cell>
          <cell r="C438" t="str">
            <v>VAR_fin</v>
          </cell>
          <cell r="D438" t="str">
            <v>T-ELC-car-BatSTGOut_S3</v>
          </cell>
          <cell r="E438"/>
          <cell r="F438"/>
          <cell r="G438"/>
          <cell r="H438">
            <v>8.4587074109814999E-3</v>
          </cell>
          <cell r="I438">
            <v>0.69664179809517812</v>
          </cell>
          <cell r="J438">
            <v>1.4028698681666247</v>
          </cell>
        </row>
        <row r="439">
          <cell r="B439" t="str">
            <v>V2G</v>
          </cell>
          <cell r="C439" t="str">
            <v>VAR_fin</v>
          </cell>
          <cell r="D439" t="str">
            <v>T-ELC-car-BatSTGOut_S4</v>
          </cell>
          <cell r="E439"/>
          <cell r="F439"/>
          <cell r="G439"/>
          <cell r="H439">
            <v>1.607768229110567E-2</v>
          </cell>
          <cell r="I439">
            <v>0.60561955595983297</v>
          </cell>
          <cell r="J439">
            <v>1.8247977911274129</v>
          </cell>
        </row>
        <row r="440">
          <cell r="B440" t="str">
            <v>V2G</v>
          </cell>
          <cell r="C440" t="str">
            <v>VAR_fin</v>
          </cell>
          <cell r="D440" t="str">
            <v>T-ELC-car-PlgSTGOut_S1</v>
          </cell>
          <cell r="E440"/>
          <cell r="F440"/>
          <cell r="G440"/>
          <cell r="H440">
            <v>1.1592484253818123E-5</v>
          </cell>
          <cell r="I440">
            <v>4.1643970759463674E-5</v>
          </cell>
          <cell r="J440">
            <v>5.0460552877537576E-5</v>
          </cell>
        </row>
        <row r="441">
          <cell r="B441" t="str">
            <v>V2G</v>
          </cell>
          <cell r="C441" t="str">
            <v>VAR_fin</v>
          </cell>
          <cell r="D441" t="str">
            <v>T-ELC-car-PlgSTGOut_S2</v>
          </cell>
          <cell r="E441"/>
          <cell r="F441"/>
          <cell r="G441"/>
          <cell r="H441">
            <v>1.357242878505058E-6</v>
          </cell>
          <cell r="I441">
            <v>2.4804110160398946E-5</v>
          </cell>
          <cell r="J441">
            <v>1.3646811521043454E-5</v>
          </cell>
        </row>
        <row r="442">
          <cell r="B442" t="str">
            <v>V2G</v>
          </cell>
          <cell r="C442" t="str">
            <v>VAR_fin</v>
          </cell>
          <cell r="D442" t="str">
            <v>T-ELC-car-PlgSTGOut_S3</v>
          </cell>
          <cell r="E442"/>
          <cell r="F442"/>
          <cell r="G442"/>
          <cell r="H442">
            <v>1.5884923767526513E-2</v>
          </cell>
          <cell r="I442">
            <v>0.59184978278362144</v>
          </cell>
          <cell r="J442">
            <v>1.7048739684757828</v>
          </cell>
        </row>
        <row r="443">
          <cell r="B443" t="str">
            <v>V2G</v>
          </cell>
          <cell r="C443" t="str">
            <v>VAR_fin</v>
          </cell>
          <cell r="D443" t="str">
            <v>T-ELC-TWSTGout_S1</v>
          </cell>
          <cell r="E443"/>
          <cell r="F443"/>
          <cell r="G443"/>
          <cell r="H443">
            <v>2.2297947250527562E-4</v>
          </cell>
          <cell r="I443">
            <v>1.0409448278761388E-4</v>
          </cell>
          <cell r="J443">
            <v>2.1632332693549917E-5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T-ELC-car-PlgSTGOut_S4</v>
          </cell>
          <cell r="E444"/>
          <cell r="F444"/>
          <cell r="G444"/>
          <cell r="H444">
            <v>1.1599240855828255E-6</v>
          </cell>
          <cell r="I444">
            <v>3.4157673285309642E-4</v>
          </cell>
          <cell r="J444">
            <v>2.6032559047869144E-4</v>
          </cell>
        </row>
        <row r="445">
          <cell r="B445" t="str">
            <v>V2G</v>
          </cell>
          <cell r="C445" t="str">
            <v>VAR_fin</v>
          </cell>
          <cell r="D445" t="str">
            <v>T-ELC-TWSTGout_S2</v>
          </cell>
          <cell r="E445"/>
          <cell r="F445"/>
          <cell r="G445"/>
          <cell r="H445">
            <v>1.0341944250900442E-4</v>
          </cell>
          <cell r="I445">
            <v>1.402939972389571E-4</v>
          </cell>
          <cell r="J445">
            <v>9.5308726196778387E-5</v>
          </cell>
        </row>
        <row r="446">
          <cell r="B446" t="str">
            <v>V2G</v>
          </cell>
          <cell r="C446" t="str">
            <v>VAR_fin</v>
          </cell>
          <cell r="D446" t="str">
            <v>T-ELC-TWSTGout_S3</v>
          </cell>
          <cell r="E446"/>
          <cell r="F446"/>
          <cell r="G446"/>
          <cell r="H446">
            <v>7.9003943705613263E-5</v>
          </cell>
          <cell r="I446">
            <v>2.1159015612111969E-4</v>
          </cell>
          <cell r="J446">
            <v>1.506972543390642E-4</v>
          </cell>
        </row>
        <row r="447">
          <cell r="B447" t="str">
            <v>V2G</v>
          </cell>
          <cell r="C447" t="str">
            <v>VAR_fin</v>
          </cell>
          <cell r="D447" t="str">
            <v>T-ELC-TWSTGout_S4</v>
          </cell>
          <cell r="H447">
            <v>1.0769699536961104E-4</v>
          </cell>
          <cell r="I447">
            <v>2.5853526208172248E-4</v>
          </cell>
          <cell r="J447">
            <v>2.4632821665853256E-4</v>
          </cell>
        </row>
        <row r="448">
          <cell r="B448" t="str">
            <v>V2G</v>
          </cell>
          <cell r="C448" t="str">
            <v>VAR_fin</v>
          </cell>
          <cell r="D448" t="str">
            <v>T-ELC-Bus_u_BatSTGout_S1</v>
          </cell>
          <cell r="H448">
            <v>1.0473101262604412E-6</v>
          </cell>
          <cell r="I448">
            <v>2.4706289312975332E-6</v>
          </cell>
          <cell r="J448">
            <v>1.2563880307171031E-6</v>
          </cell>
        </row>
        <row r="449">
          <cell r="B449" t="str">
            <v>V2G</v>
          </cell>
          <cell r="C449" t="str">
            <v>VAR_fin</v>
          </cell>
          <cell r="D449" t="str">
            <v>T-ELC-Bus_u_BatSTGout_S2</v>
          </cell>
          <cell r="H449">
            <v>1.6616055161669868E-6</v>
          </cell>
          <cell r="I449">
            <v>1.2960140176513748E-6</v>
          </cell>
          <cell r="J449">
            <v>9.9628625842249835E-7</v>
          </cell>
        </row>
        <row r="450">
          <cell r="B450" t="str">
            <v>V2G</v>
          </cell>
          <cell r="C450" t="str">
            <v>VAR_fin</v>
          </cell>
          <cell r="D450" t="str">
            <v>T-ELC-Bus_u_BatSTGout_S3</v>
          </cell>
          <cell r="H450">
            <v>2.1590080331006812E-5</v>
          </cell>
          <cell r="I450">
            <v>4.9890860272643618E-7</v>
          </cell>
        </row>
        <row r="451">
          <cell r="B451" t="str">
            <v>V2G</v>
          </cell>
          <cell r="C451" t="str">
            <v>VAR_fin</v>
          </cell>
          <cell r="D451" t="str">
            <v>T-ELC-Bus_u_BatSTGout_S4</v>
          </cell>
          <cell r="H451">
            <v>3.8391893087741239E-6</v>
          </cell>
          <cell r="I451">
            <v>5.4436080513718546E-6</v>
          </cell>
          <cell r="J451">
            <v>3.3405486557194063E-6</v>
          </cell>
        </row>
        <row r="452">
          <cell r="B452" t="str">
            <v>V2G</v>
          </cell>
          <cell r="C452" t="str">
            <v>VAR_fin</v>
          </cell>
          <cell r="D452" t="str">
            <v>T-ELC-LGV_BatSTGout</v>
          </cell>
          <cell r="H452">
            <v>1.3025651470941498E-5</v>
          </cell>
          <cell r="I452">
            <v>1.5458659515476299E-5</v>
          </cell>
          <cell r="J452">
            <v>1.0007712732896152E-5</v>
          </cell>
        </row>
        <row r="453">
          <cell r="B453" t="str">
            <v>V2G</v>
          </cell>
          <cell r="C453" t="str">
            <v>VAR_fin</v>
          </cell>
          <cell r="D453" t="str">
            <v>T-ELC-HGV_BatSTGout</v>
          </cell>
          <cell r="H453">
            <v>1.5766625118504992E-3</v>
          </cell>
          <cell r="I453">
            <v>2.4240623097269154E-3</v>
          </cell>
          <cell r="J453">
            <v>1.6547277544551183E-3</v>
          </cell>
        </row>
        <row r="454">
          <cell r="B454" t="str">
            <v>V2G</v>
          </cell>
          <cell r="C454" t="str">
            <v>VAR_ncap</v>
          </cell>
          <cell r="D454" t="str">
            <v>-</v>
          </cell>
          <cell r="H454">
            <v>3.1603294306395899E-2</v>
          </cell>
          <cell r="I454">
            <v>2.1788278866075799</v>
          </cell>
          <cell r="J454">
            <v>5.7857765204893798</v>
          </cell>
        </row>
        <row r="455">
          <cell r="B455" t="str">
            <v>V2G</v>
          </cell>
          <cell r="C455" t="str">
            <v>VAR_cap</v>
          </cell>
          <cell r="D455" t="str">
            <v>-</v>
          </cell>
          <cell r="H455">
            <v>3.1603294306395899E-2</v>
          </cell>
          <cell r="I455">
            <v>3.1861981293226243</v>
          </cell>
          <cell r="J455">
            <v>7.7840069644293912</v>
          </cell>
        </row>
        <row r="456">
          <cell r="B456" t="str">
            <v>D-EBIO</v>
          </cell>
          <cell r="C456" t="str">
            <v>VAR_fout</v>
          </cell>
          <cell r="D456" t="str">
            <v>EBIO</v>
          </cell>
          <cell r="E456">
            <v>1.183949302255894</v>
          </cell>
          <cell r="F456">
            <v>6.9117682602309818E-6</v>
          </cell>
          <cell r="G456">
            <v>4.6785293975121651E-5</v>
          </cell>
          <cell r="H456">
            <v>1.5815288102760805E-5</v>
          </cell>
          <cell r="I456">
            <v>1.7001869339435249</v>
          </cell>
          <cell r="J456">
            <v>8.4822662393216071E-7</v>
          </cell>
        </row>
        <row r="457">
          <cell r="B457" t="str">
            <v>D-EBIO</v>
          </cell>
          <cell r="C457" t="str">
            <v>VAR_fin</v>
          </cell>
          <cell r="D457" t="str">
            <v>BIO</v>
          </cell>
          <cell r="E457">
            <v>1.183949302255894</v>
          </cell>
          <cell r="F457">
            <v>6.9117682602309818E-6</v>
          </cell>
          <cell r="G457">
            <v>4.6785293975121651E-5</v>
          </cell>
          <cell r="H457">
            <v>1.5815288102760805E-5</v>
          </cell>
          <cell r="I457">
            <v>1.7001869339435249</v>
          </cell>
          <cell r="J457">
            <v>8.4822662393216071E-7</v>
          </cell>
        </row>
        <row r="458">
          <cell r="B458" t="str">
            <v>G-INTC3</v>
          </cell>
          <cell r="C458" t="str">
            <v>VAR_fout</v>
          </cell>
          <cell r="D458" t="str">
            <v>ELC35</v>
          </cell>
          <cell r="E458">
            <v>136.11374578411468</v>
          </cell>
          <cell r="F458">
            <v>105.70111354945006</v>
          </cell>
          <cell r="G458">
            <v>91.897029470314536</v>
          </cell>
          <cell r="H458">
            <v>105.75584414656313</v>
          </cell>
          <cell r="I458">
            <v>100.27765362934826</v>
          </cell>
          <cell r="J458">
            <v>108.75041276777655</v>
          </cell>
        </row>
        <row r="459">
          <cell r="B459" t="str">
            <v>G-INTC3</v>
          </cell>
          <cell r="C459" t="str">
            <v>VAR_fout</v>
          </cell>
          <cell r="D459" t="str">
            <v>ELC3</v>
          </cell>
          <cell r="E459">
            <v>39.567483483443418</v>
          </cell>
          <cell r="F459">
            <v>68.949584830963076</v>
          </cell>
          <cell r="G459">
            <v>68.311648439695361</v>
          </cell>
          <cell r="H459">
            <v>36.623964576597665</v>
          </cell>
          <cell r="I459">
            <v>28.005748685406182</v>
          </cell>
          <cell r="J459">
            <v>25.224292522077121</v>
          </cell>
        </row>
        <row r="460">
          <cell r="B460" t="str">
            <v>G-INTC3</v>
          </cell>
          <cell r="C460" t="str">
            <v>VAR_fout</v>
          </cell>
          <cell r="D460" t="str">
            <v>ELC</v>
          </cell>
          <cell r="E460">
            <v>8.2928937508947254E-6</v>
          </cell>
          <cell r="F460">
            <v>5.7023363206547791E-5</v>
          </cell>
          <cell r="G460">
            <v>7.106694554872451E-5</v>
          </cell>
          <cell r="H460">
            <v>0.48567201161746781</v>
          </cell>
          <cell r="I460">
            <v>3.2314670340806986</v>
          </cell>
          <cell r="J460">
            <v>4.8535286413725407</v>
          </cell>
        </row>
        <row r="461">
          <cell r="B461" t="str">
            <v>G-INTC3</v>
          </cell>
          <cell r="C461" t="str">
            <v>VAR_fin</v>
          </cell>
          <cell r="D461" t="str">
            <v>ELC13</v>
          </cell>
          <cell r="E461">
            <v>179.36156284092817</v>
          </cell>
          <cell r="F461">
            <v>182.88153186234359</v>
          </cell>
          <cell r="G461">
            <v>167.20768192157502</v>
          </cell>
          <cell r="H461">
            <v>148.29462177925268</v>
          </cell>
          <cell r="I461">
            <v>135.0416248498033</v>
          </cell>
          <cell r="J461">
            <v>141.03137351035278</v>
          </cell>
        </row>
        <row r="462">
          <cell r="B462" t="str">
            <v>G-INTC3</v>
          </cell>
          <cell r="C462" t="str">
            <v>VAR_ncap</v>
          </cell>
          <cell r="D462" t="str">
            <v>-</v>
          </cell>
          <cell r="I462">
            <v>1.6796772924518901E-8</v>
          </cell>
          <cell r="J462">
            <v>5.43046201926932E-8</v>
          </cell>
        </row>
        <row r="463">
          <cell r="B463" t="str">
            <v>G-INTC3</v>
          </cell>
          <cell r="C463" t="str">
            <v>VAR_cap</v>
          </cell>
          <cell r="D463" t="str">
            <v>-</v>
          </cell>
          <cell r="E463">
            <v>13.914190167241101</v>
          </cell>
          <cell r="F463">
            <v>13.914190167241101</v>
          </cell>
          <cell r="G463">
            <v>13.914190167241101</v>
          </cell>
          <cell r="H463">
            <v>13.914190167241101</v>
          </cell>
          <cell r="I463">
            <v>13.914190167241101</v>
          </cell>
          <cell r="J463">
            <v>13.914190200378068</v>
          </cell>
        </row>
        <row r="464">
          <cell r="B464" t="str">
            <v>HPLBIO</v>
          </cell>
          <cell r="C464" t="str">
            <v>VAR_fout</v>
          </cell>
          <cell r="D464" t="str">
            <v>LTH</v>
          </cell>
          <cell r="E464">
            <v>0.90177376464566961</v>
          </cell>
          <cell r="F464">
            <v>5.038613949333598E-6</v>
          </cell>
          <cell r="G464">
            <v>3.5634761216220643E-5</v>
          </cell>
          <cell r="H464">
            <v>1.2045965029252568E-5</v>
          </cell>
          <cell r="I464">
            <v>1.2949743364268549</v>
          </cell>
        </row>
        <row r="465">
          <cell r="B465" t="str">
            <v>HPLBIO</v>
          </cell>
          <cell r="C465" t="str">
            <v>VAR_fin</v>
          </cell>
          <cell r="D465" t="str">
            <v>EBIO</v>
          </cell>
          <cell r="E465">
            <v>1.183949302255894</v>
          </cell>
          <cell r="F465">
            <v>6.6152550712032627E-6</v>
          </cell>
          <cell r="G465">
            <v>4.6785293975121651E-5</v>
          </cell>
          <cell r="H465">
            <v>1.5815288102760805E-5</v>
          </cell>
          <cell r="I465">
            <v>1.7001869228855768</v>
          </cell>
        </row>
        <row r="466">
          <cell r="B466" t="str">
            <v>HPLBIO</v>
          </cell>
          <cell r="C466" t="str">
            <v>VAR_ncap</v>
          </cell>
          <cell r="D466" t="str">
            <v>-</v>
          </cell>
          <cell r="E466">
            <v>1.6405860589587199E-7</v>
          </cell>
          <cell r="F466">
            <v>1.15937231451034E-7</v>
          </cell>
          <cell r="G466">
            <v>1.8222574787276699E-7</v>
          </cell>
          <cell r="H466">
            <v>4.3564690369080302E-7</v>
          </cell>
          <cell r="I466">
            <v>1.09960377899125E-2</v>
          </cell>
          <cell r="J466">
            <v>3.6665405886978397E-8</v>
          </cell>
        </row>
        <row r="467">
          <cell r="B467" t="str">
            <v>HPLBIO</v>
          </cell>
          <cell r="C467" t="str">
            <v>VAR_cap</v>
          </cell>
          <cell r="D467" t="str">
            <v>-</v>
          </cell>
          <cell r="E467">
            <v>0.11438033605515589</v>
          </cell>
          <cell r="F467">
            <v>7.1478212960343623E-5</v>
          </cell>
          <cell r="G467">
            <v>6.9444210760216674E-5</v>
          </cell>
          <cell r="H467">
            <v>3.0663435118011284E-5</v>
          </cell>
          <cell r="I467">
            <v>0.16425340002821695</v>
          </cell>
          <cell r="J467">
            <v>3.6124133048986984E-5</v>
          </cell>
        </row>
        <row r="468">
          <cell r="B468" t="str">
            <v>CHPGFC</v>
          </cell>
          <cell r="C468" t="str">
            <v>VAR_fout</v>
          </cell>
          <cell r="D468" t="str">
            <v>ELC35</v>
          </cell>
          <cell r="I468">
            <v>1.5583948882726278E-4</v>
          </cell>
          <cell r="J468">
            <v>9.8414829406429692E-6</v>
          </cell>
        </row>
        <row r="469">
          <cell r="B469" t="str">
            <v>CHPGFC</v>
          </cell>
          <cell r="C469" t="str">
            <v>VAR_fout</v>
          </cell>
          <cell r="D469" t="str">
            <v>LTH</v>
          </cell>
          <cell r="I469">
            <v>1.986953482547603E-4</v>
          </cell>
          <cell r="J469">
            <v>1.316816101112694E-5</v>
          </cell>
        </row>
        <row r="470">
          <cell r="B470" t="str">
            <v>CHPGFC</v>
          </cell>
          <cell r="C470" t="str">
            <v>VAR_fout</v>
          </cell>
          <cell r="D470" t="str">
            <v>CO2_E</v>
          </cell>
          <cell r="I470">
            <v>2.1973367924644101E-2</v>
          </cell>
          <cell r="J470">
            <v>1.4079248817706301E-3</v>
          </cell>
        </row>
        <row r="471">
          <cell r="B471" t="str">
            <v>CHPGFC</v>
          </cell>
          <cell r="C471" t="str">
            <v>VAR_fin</v>
          </cell>
          <cell r="D471" t="str">
            <v>ENGA</v>
          </cell>
          <cell r="I471">
            <v>3.8959872206815685E-4</v>
          </cell>
          <cell r="J471">
            <v>2.4963207123592791E-5</v>
          </cell>
        </row>
        <row r="472">
          <cell r="B472" t="str">
            <v>CHPGFC</v>
          </cell>
          <cell r="C472" t="str">
            <v>VAR_ncap</v>
          </cell>
          <cell r="D472" t="str">
            <v>-</v>
          </cell>
          <cell r="I472">
            <v>6.6211719282930404E-6</v>
          </cell>
        </row>
        <row r="473">
          <cell r="B473" t="str">
            <v>CHPGFC</v>
          </cell>
          <cell r="C473" t="str">
            <v>VAR_cap</v>
          </cell>
          <cell r="D473" t="str">
            <v>-</v>
          </cell>
          <cell r="I473">
            <v>6.6211719282930404E-6</v>
          </cell>
          <cell r="J473">
            <v>3.3904872930154803E-6</v>
          </cell>
        </row>
        <row r="474">
          <cell r="B474" t="str">
            <v>G-INTC5</v>
          </cell>
          <cell r="C474" t="str">
            <v>VAR_fout</v>
          </cell>
          <cell r="D474" t="str">
            <v>ELC5</v>
          </cell>
          <cell r="E474">
            <v>151.66479929565784</v>
          </cell>
          <cell r="F474">
            <v>120.75482982852573</v>
          </cell>
          <cell r="G474">
            <v>110.49914789066139</v>
          </cell>
          <cell r="H474">
            <v>130.76290475044988</v>
          </cell>
          <cell r="I474">
            <v>124.36125244469908</v>
          </cell>
          <cell r="J474">
            <v>133.12681180789204</v>
          </cell>
        </row>
        <row r="475">
          <cell r="B475" t="str">
            <v>G-INTC5</v>
          </cell>
          <cell r="C475" t="str">
            <v>VAR_fout</v>
          </cell>
          <cell r="D475" t="str">
            <v>ELC13</v>
          </cell>
          <cell r="E475">
            <v>4.9489871096571418E-6</v>
          </cell>
          <cell r="F475">
            <v>4.9027609484423376E-5</v>
          </cell>
          <cell r="G475">
            <v>6.2070981726269729E-5</v>
          </cell>
          <cell r="H475">
            <v>2.3350204265292962E-5</v>
          </cell>
          <cell r="I475">
            <v>1.380715019868912</v>
          </cell>
          <cell r="J475">
            <v>13.804103452205304</v>
          </cell>
        </row>
        <row r="476">
          <cell r="B476" t="str">
            <v>G-INTC5</v>
          </cell>
          <cell r="C476" t="str">
            <v>VAR_fin</v>
          </cell>
          <cell r="D476" t="str">
            <v>ELC35</v>
          </cell>
          <cell r="E476">
            <v>156.45495001557777</v>
          </cell>
          <cell r="F476">
            <v>126.46575917465647</v>
          </cell>
          <cell r="G476">
            <v>115.47385503265451</v>
          </cell>
          <cell r="H476">
            <v>136.15723114236263</v>
          </cell>
          <cell r="I476">
            <v>129.99192663600053</v>
          </cell>
          <cell r="J476">
            <v>150.81745980097725</v>
          </cell>
        </row>
        <row r="477">
          <cell r="B477" t="str">
            <v>G-INTC5</v>
          </cell>
          <cell r="C477" t="str">
            <v>VAR_ncap</v>
          </cell>
          <cell r="D477" t="str">
            <v>-</v>
          </cell>
          <cell r="E477">
            <v>1.71688352615504E-8</v>
          </cell>
          <cell r="F477">
            <v>1.8304775654115398E-8</v>
          </cell>
          <cell r="G477">
            <v>2.23204460708153E-8</v>
          </cell>
          <cell r="H477">
            <v>2.0456659650207798</v>
          </cell>
          <cell r="I477">
            <v>1.42286141625584</v>
          </cell>
          <cell r="J477">
            <v>1.2049935901936499</v>
          </cell>
        </row>
        <row r="478">
          <cell r="B478" t="str">
            <v>G-INTC5</v>
          </cell>
          <cell r="C478" t="str">
            <v>VAR_cap</v>
          </cell>
          <cell r="D478" t="str">
            <v>-</v>
          </cell>
          <cell r="E478">
            <v>12.649263788401001</v>
          </cell>
          <cell r="F478">
            <v>12.649263788401001</v>
          </cell>
          <cell r="G478">
            <v>12.649263788401001</v>
          </cell>
          <cell r="H478">
            <v>12.649263805306422</v>
          </cell>
          <cell r="I478">
            <v>14.694929811215841</v>
          </cell>
          <cell r="J478">
            <v>17.301218927833162</v>
          </cell>
        </row>
        <row r="479">
          <cell r="B479" t="str">
            <v>D-SLFO</v>
          </cell>
          <cell r="C479" t="str">
            <v>VAR_fout</v>
          </cell>
          <cell r="D479" t="str">
            <v>CO2</v>
          </cell>
          <cell r="E479">
            <v>2267.78861912506</v>
          </cell>
          <cell r="F479">
            <v>1754.7349188339699</v>
          </cell>
          <cell r="G479">
            <v>1776.8761883324601</v>
          </cell>
          <cell r="H479">
            <v>1463.3166246794401</v>
          </cell>
          <cell r="I479">
            <v>433.090085013666</v>
          </cell>
        </row>
        <row r="480">
          <cell r="B480" t="str">
            <v>D-SLFO</v>
          </cell>
          <cell r="C480" t="str">
            <v>VAR_fout</v>
          </cell>
          <cell r="D480" t="str">
            <v>SLFO</v>
          </cell>
          <cell r="E480">
            <v>30.256633735620319</v>
          </cell>
          <cell r="F480">
            <v>23.411516970548444</v>
          </cell>
          <cell r="G480">
            <v>23.706928499737373</v>
          </cell>
          <cell r="H480">
            <v>19.523442003694349</v>
          </cell>
          <cell r="I480">
            <v>5.7782559590665237</v>
          </cell>
          <cell r="J480">
            <v>0.65982826151303131</v>
          </cell>
        </row>
        <row r="481">
          <cell r="B481" t="str">
            <v>D-SLFO</v>
          </cell>
          <cell r="C481" t="str">
            <v>VAR_fin</v>
          </cell>
          <cell r="D481" t="str">
            <v>LFO</v>
          </cell>
          <cell r="E481">
            <v>30.770537572931584</v>
          </cell>
          <cell r="F481">
            <v>23.809157650393093</v>
          </cell>
          <cell r="G481">
            <v>24.109581931240946</v>
          </cell>
          <cell r="H481">
            <v>19.855042397278748</v>
          </cell>
          <cell r="I481">
            <v>5.8763919269154155</v>
          </cell>
        </row>
        <row r="482">
          <cell r="B482" t="str">
            <v>D-SLFO</v>
          </cell>
          <cell r="C482" t="str">
            <v>VAR_fin</v>
          </cell>
          <cell r="D482" t="str">
            <v>BDS</v>
          </cell>
          <cell r="G482">
            <v>4.9095833989404087E-6</v>
          </cell>
          <cell r="I482">
            <v>7.0558313917254129E-6</v>
          </cell>
          <cell r="J482">
            <v>0.67103562453488952</v>
          </cell>
        </row>
        <row r="483">
          <cell r="B483" t="str">
            <v>D-RCOA</v>
          </cell>
          <cell r="C483" t="str">
            <v>VAR_fout</v>
          </cell>
          <cell r="D483" t="str">
            <v>CO2</v>
          </cell>
          <cell r="E483">
            <v>9.2700045141148397</v>
          </cell>
          <cell r="F483">
            <v>9.2700006649734892</v>
          </cell>
          <cell r="G483">
            <v>4.9784938634261297E-3</v>
          </cell>
          <cell r="H483">
            <v>3.3250272409315901E-3</v>
          </cell>
        </row>
        <row r="484">
          <cell r="B484" t="str">
            <v>D-RCOA</v>
          </cell>
          <cell r="C484" t="str">
            <v>VAR_fout</v>
          </cell>
          <cell r="D484" t="str">
            <v>RCOA</v>
          </cell>
          <cell r="E484">
            <v>0.10000004869595301</v>
          </cell>
          <cell r="F484">
            <v>0.10000000717339259</v>
          </cell>
          <cell r="G484">
            <v>5.3705435419915091E-5</v>
          </cell>
          <cell r="H484">
            <v>3.586868652569132E-5</v>
          </cell>
        </row>
        <row r="485">
          <cell r="B485" t="str">
            <v>D-RCOA</v>
          </cell>
          <cell r="C485" t="str">
            <v>VAR_fin</v>
          </cell>
          <cell r="D485" t="str">
            <v>COA</v>
          </cell>
          <cell r="E485">
            <v>0.10000004869595301</v>
          </cell>
          <cell r="F485">
            <v>0.10000000717339259</v>
          </cell>
          <cell r="G485">
            <v>5.3705435419915091E-5</v>
          </cell>
          <cell r="H485">
            <v>3.586868652569132E-5</v>
          </cell>
        </row>
        <row r="486">
          <cell r="B486" t="str">
            <v>EHYD-RUN00</v>
          </cell>
          <cell r="C486" t="str">
            <v>VAR_fout</v>
          </cell>
          <cell r="D486" t="str">
            <v>ELC13</v>
          </cell>
          <cell r="E486">
            <v>54.392400126879721</v>
          </cell>
          <cell r="F486">
            <v>43.520634448161246</v>
          </cell>
          <cell r="G486">
            <v>53.299277581051903</v>
          </cell>
          <cell r="H486">
            <v>52.206222102303194</v>
          </cell>
          <cell r="I486">
            <v>50.02011826827686</v>
          </cell>
          <cell r="J486">
            <v>47.834019987929167</v>
          </cell>
        </row>
        <row r="487">
          <cell r="B487" t="str">
            <v>EHYD-RUN00</v>
          </cell>
          <cell r="C487" t="str">
            <v>VAR_fin</v>
          </cell>
          <cell r="D487" t="str">
            <v>HYDR</v>
          </cell>
          <cell r="E487">
            <v>54.392400126879721</v>
          </cell>
          <cell r="F487">
            <v>43.520634448161246</v>
          </cell>
          <cell r="G487">
            <v>53.299277581051903</v>
          </cell>
          <cell r="H487">
            <v>52.206222102303194</v>
          </cell>
          <cell r="I487">
            <v>50.02011826827686</v>
          </cell>
          <cell r="J487">
            <v>47.834019987929167</v>
          </cell>
        </row>
        <row r="488">
          <cell r="B488" t="str">
            <v>EHYD-RUN00</v>
          </cell>
          <cell r="C488" t="str">
            <v>VAR_cap</v>
          </cell>
          <cell r="D488" t="str">
            <v>-</v>
          </cell>
          <cell r="E488">
            <v>3.86687</v>
          </cell>
          <cell r="F488">
            <v>3.9240852000672399</v>
          </cell>
          <cell r="G488">
            <v>3.9610124303882599</v>
          </cell>
          <cell r="H488">
            <v>3.9647700000000001</v>
          </cell>
          <cell r="I488">
            <v>3.9647700000000001</v>
          </cell>
          <cell r="J488">
            <v>3.9647700000000001</v>
          </cell>
        </row>
        <row r="489">
          <cell r="B489" t="str">
            <v>HPLELCHP</v>
          </cell>
          <cell r="C489" t="str">
            <v>VAR_fout</v>
          </cell>
          <cell r="D489" t="str">
            <v>LTH</v>
          </cell>
          <cell r="F489">
            <v>2.2860001381332675</v>
          </cell>
          <cell r="G489">
            <v>2.3552684682178233</v>
          </cell>
          <cell r="H489">
            <v>9.2701353030776872</v>
          </cell>
          <cell r="I489">
            <v>11.392779180411825</v>
          </cell>
          <cell r="J489">
            <v>12.584722747267183</v>
          </cell>
        </row>
        <row r="490">
          <cell r="B490" t="str">
            <v>HPLELCHP</v>
          </cell>
          <cell r="C490" t="str">
            <v>VAR_fin</v>
          </cell>
          <cell r="D490" t="str">
            <v>ELC35</v>
          </cell>
          <cell r="F490">
            <v>0.76200004604442295</v>
          </cell>
          <cell r="G490">
            <v>0.78508948940594048</v>
          </cell>
          <cell r="H490">
            <v>3.0900451010258956</v>
          </cell>
          <cell r="I490">
            <v>3.7975930601372747</v>
          </cell>
          <cell r="J490">
            <v>4.1949075824223971</v>
          </cell>
        </row>
        <row r="491">
          <cell r="B491" t="str">
            <v>HPLELCHP</v>
          </cell>
          <cell r="C491" t="str">
            <v>VAR_ncap</v>
          </cell>
          <cell r="D491" t="str">
            <v>-</v>
          </cell>
          <cell r="F491">
            <v>0.14075928061222001</v>
          </cell>
          <cell r="G491">
            <v>4.2652834246753799E-3</v>
          </cell>
          <cell r="H491">
            <v>0.425772483335006</v>
          </cell>
          <cell r="I491">
            <v>0.117095527849404</v>
          </cell>
          <cell r="J491">
            <v>0.48445362057105401</v>
          </cell>
        </row>
        <row r="492">
          <cell r="B492" t="str">
            <v>HPLELCHP</v>
          </cell>
          <cell r="C492" t="str">
            <v>VAR_cap</v>
          </cell>
          <cell r="D492" t="str">
            <v>-</v>
          </cell>
          <cell r="F492">
            <v>0.14075928061222001</v>
          </cell>
          <cell r="G492">
            <v>0.14502456403689501</v>
          </cell>
          <cell r="H492">
            <v>0.57079703365388168</v>
          </cell>
          <cell r="I492">
            <v>0.7075092975163545</v>
          </cell>
          <cell r="J492">
            <v>0.78190359837399681</v>
          </cell>
        </row>
        <row r="493">
          <cell r="B493" t="str">
            <v>D-ITOT_LTH</v>
          </cell>
          <cell r="C493" t="str">
            <v>VAR_fout</v>
          </cell>
          <cell r="D493" t="str">
            <v>ITOT_LTH_DH</v>
          </cell>
          <cell r="E493">
            <v>7.1200006612419386</v>
          </cell>
          <cell r="F493">
            <v>7.6289059329465259</v>
          </cell>
          <cell r="G493">
            <v>7.5139871364380113</v>
          </cell>
          <cell r="H493">
            <v>8.3949673767944688</v>
          </cell>
          <cell r="I493">
            <v>9.8387700515039729</v>
          </cell>
          <cell r="J493">
            <v>12.434120265686856</v>
          </cell>
        </row>
        <row r="494">
          <cell r="B494" t="str">
            <v>D-ITOT_LTH</v>
          </cell>
          <cell r="C494" t="str">
            <v>VAR_fin</v>
          </cell>
          <cell r="D494" t="str">
            <v>LTH</v>
          </cell>
          <cell r="E494">
            <v>7.7403364093959413</v>
          </cell>
          <cell r="F494">
            <v>8.2914008064230931</v>
          </cell>
          <cell r="G494">
            <v>8.1632843366297223</v>
          </cell>
          <cell r="H494">
            <v>9.1144055906582384</v>
          </cell>
          <cell r="I494">
            <v>10.667936757929851</v>
          </cell>
          <cell r="J494">
            <v>13.464360029277053</v>
          </cell>
        </row>
        <row r="495">
          <cell r="B495" t="str">
            <v>D-ITOT_LTH</v>
          </cell>
          <cell r="C495" t="str">
            <v>VAR_ncap</v>
          </cell>
          <cell r="D495" t="str">
            <v>-</v>
          </cell>
          <cell r="E495">
            <v>0.79547229371766104</v>
          </cell>
        </row>
        <row r="496">
          <cell r="B496" t="str">
            <v>D-ITOT_LTH</v>
          </cell>
          <cell r="C496" t="str">
            <v>VAR_cap</v>
          </cell>
          <cell r="D496" t="str">
            <v>-</v>
          </cell>
          <cell r="E496">
            <v>0.79547229371766104</v>
          </cell>
          <cell r="F496">
            <v>0.79547229371766104</v>
          </cell>
          <cell r="G496">
            <v>0.79547229371766104</v>
          </cell>
          <cell r="H496">
            <v>0.79547229371766104</v>
          </cell>
          <cell r="I496">
            <v>0.79547229371766104</v>
          </cell>
          <cell r="J496">
            <v>0.79547229371766104</v>
          </cell>
        </row>
        <row r="497">
          <cell r="B497" t="str">
            <v>D-IH2</v>
          </cell>
          <cell r="C497" t="str">
            <v>VAR_fout</v>
          </cell>
          <cell r="D497" t="str">
            <v>IH2</v>
          </cell>
          <cell r="H497">
            <v>4.7898626177442893E-5</v>
          </cell>
          <cell r="I497">
            <v>1.8349331876339339</v>
          </cell>
          <cell r="J497">
            <v>11.435257832881282</v>
          </cell>
        </row>
        <row r="498">
          <cell r="B498" t="str">
            <v>D-IH2</v>
          </cell>
          <cell r="C498" t="str">
            <v>VAR_fin</v>
          </cell>
          <cell r="D498" t="str">
            <v>H2</v>
          </cell>
          <cell r="H498">
            <v>4.8263536497208714E-5</v>
          </cell>
          <cell r="I498">
            <v>1.8489124206450833</v>
          </cell>
          <cell r="J498">
            <v>11.522376064142094</v>
          </cell>
        </row>
        <row r="499">
          <cell r="B499" t="str">
            <v>D-IH2</v>
          </cell>
          <cell r="C499" t="str">
            <v>VAR_ncap</v>
          </cell>
          <cell r="D499" t="str">
            <v>-</v>
          </cell>
          <cell r="H499">
            <v>6.0649049343349902E-6</v>
          </cell>
          <cell r="I499">
            <v>3.13671574091889E-6</v>
          </cell>
          <cell r="J499">
            <v>0.72311436771545801</v>
          </cell>
        </row>
        <row r="500">
          <cell r="B500" t="str">
            <v>D-IH2</v>
          </cell>
          <cell r="C500" t="str">
            <v>VAR_cap</v>
          </cell>
          <cell r="D500" t="str">
            <v>-</v>
          </cell>
          <cell r="H500">
            <v>6.0649049343349902E-6</v>
          </cell>
          <cell r="I500">
            <v>0.141423833289719</v>
          </cell>
          <cell r="J500">
            <v>0.86453820100517698</v>
          </cell>
        </row>
        <row r="501">
          <cell r="B501" t="str">
            <v>RHEM-ESOLPV</v>
          </cell>
          <cell r="C501" t="str">
            <v>VAR_fout</v>
          </cell>
          <cell r="D501" t="str">
            <v>RHEM_SOL_ELC</v>
          </cell>
          <cell r="E501">
            <v>0.86248322578584768</v>
          </cell>
          <cell r="F501">
            <v>1.2875825748415717</v>
          </cell>
          <cell r="G501">
            <v>2.1083153908537833</v>
          </cell>
          <cell r="H501">
            <v>4.5856858608954552</v>
          </cell>
          <cell r="I501">
            <v>7.96219423339695</v>
          </cell>
          <cell r="J501">
            <v>10.806181902088838</v>
          </cell>
        </row>
        <row r="502">
          <cell r="B502" t="str">
            <v>RHEM-ESOLPV</v>
          </cell>
          <cell r="C502" t="str">
            <v>VAR_fin</v>
          </cell>
          <cell r="D502" t="str">
            <v>SOL</v>
          </cell>
          <cell r="E502">
            <v>0.86248322578584768</v>
          </cell>
          <cell r="F502">
            <v>1.2875825748415717</v>
          </cell>
          <cell r="G502">
            <v>2.1083153908537833</v>
          </cell>
          <cell r="H502">
            <v>4.5856858608954552</v>
          </cell>
          <cell r="I502">
            <v>7.96219423339695</v>
          </cell>
          <cell r="J502">
            <v>10.806181902088838</v>
          </cell>
        </row>
        <row r="503">
          <cell r="B503" t="str">
            <v>RHEM-ESOLPV</v>
          </cell>
          <cell r="C503" t="str">
            <v>VAR_fin</v>
          </cell>
          <cell r="D503" t="str">
            <v>SOLPVC</v>
          </cell>
          <cell r="E503">
            <v>0.86248322578584802</v>
          </cell>
          <cell r="F503">
            <v>1.2875825748415699</v>
          </cell>
          <cell r="G503">
            <v>2.1083153908537802</v>
          </cell>
          <cell r="H503">
            <v>4.5856858608954596</v>
          </cell>
          <cell r="I503">
            <v>7.9621942333969402</v>
          </cell>
          <cell r="J503">
            <v>10.806181902088801</v>
          </cell>
        </row>
        <row r="504">
          <cell r="B504" t="str">
            <v>RHEM-ESOLPV</v>
          </cell>
          <cell r="C504" t="str">
            <v>VAR_ncap</v>
          </cell>
          <cell r="D504" t="str">
            <v>-</v>
          </cell>
          <cell r="G504">
            <v>0.18953104500578599</v>
          </cell>
          <cell r="H504">
            <v>0.66096525650115501</v>
          </cell>
          <cell r="I504">
            <v>0.71371601807170204</v>
          </cell>
          <cell r="J504">
            <v>1.7728607447073099</v>
          </cell>
        </row>
        <row r="505">
          <cell r="B505" t="str">
            <v>RHEM-ESOLPV</v>
          </cell>
          <cell r="C505" t="str">
            <v>VAR_cap</v>
          </cell>
          <cell r="D505" t="str">
            <v>-</v>
          </cell>
          <cell r="E505">
            <v>0.27424799999999999</v>
          </cell>
          <cell r="F505">
            <v>0.43894531747641302</v>
          </cell>
          <cell r="G505">
            <v>0.67267904500578601</v>
          </cell>
          <cell r="H505">
            <v>1.3219195137664239</v>
          </cell>
          <cell r="I505">
            <v>2.2952684068891021</v>
          </cell>
          <cell r="J505">
            <v>3.1151071009883999</v>
          </cell>
        </row>
        <row r="506">
          <cell r="B506" t="str">
            <v>HPLNUC</v>
          </cell>
          <cell r="C506" t="str">
            <v>VAR_fout</v>
          </cell>
          <cell r="D506" t="str">
            <v>LTH</v>
          </cell>
          <cell r="E506">
            <v>1.4500003295488022</v>
          </cell>
          <cell r="F506">
            <v>3.8018894088457182</v>
          </cell>
          <cell r="G506">
            <v>3.8019170355349732</v>
          </cell>
          <cell r="H506">
            <v>0.78074851885163332</v>
          </cell>
        </row>
        <row r="507">
          <cell r="B507" t="str">
            <v>HPLNUC</v>
          </cell>
          <cell r="C507" t="str">
            <v>VAR_fin</v>
          </cell>
          <cell r="D507" t="str">
            <v>URN</v>
          </cell>
          <cell r="E507">
            <v>1.4500003295488022</v>
          </cell>
          <cell r="F507">
            <v>3.8018894088457182</v>
          </cell>
          <cell r="G507">
            <v>3.8019170355349732</v>
          </cell>
          <cell r="H507">
            <v>0.78074851885163332</v>
          </cell>
        </row>
        <row r="508">
          <cell r="B508" t="str">
            <v>HPLNUC</v>
          </cell>
          <cell r="C508" t="str">
            <v>VAR_cap</v>
          </cell>
          <cell r="D508" t="str">
            <v>-</v>
          </cell>
          <cell r="E508">
            <v>0.120558721922211</v>
          </cell>
          <cell r="F508">
            <v>0.120558721922211</v>
          </cell>
          <cell r="G508">
            <v>0.120558721922211</v>
          </cell>
          <cell r="H508">
            <v>0.11197225056919</v>
          </cell>
          <cell r="I508">
            <v>1.56851844506808E-2</v>
          </cell>
        </row>
        <row r="509">
          <cell r="B509" t="str">
            <v>ITOT-CHPWODCCS</v>
          </cell>
          <cell r="C509" t="str">
            <v>VAR_fout</v>
          </cell>
          <cell r="D509" t="str">
            <v>CO2_O</v>
          </cell>
          <cell r="I509">
            <v>275.13030625457924</v>
          </cell>
          <cell r="J509">
            <v>1092.0100400956205</v>
          </cell>
        </row>
        <row r="510">
          <cell r="B510" t="str">
            <v>ITOT-CHPWODCCS</v>
          </cell>
          <cell r="C510" t="str">
            <v>VAR_fout</v>
          </cell>
          <cell r="D510" t="str">
            <v>CO2</v>
          </cell>
          <cell r="I510">
            <v>-275.13030625457901</v>
          </cell>
          <cell r="J510">
            <v>-1092.0100400956201</v>
          </cell>
        </row>
        <row r="511">
          <cell r="B511" t="str">
            <v>ITOT-CHPWODCCS</v>
          </cell>
          <cell r="C511" t="str">
            <v>VAR_fout</v>
          </cell>
          <cell r="D511" t="str">
            <v>ITOT_LTH_CHP</v>
          </cell>
          <cell r="I511">
            <v>1.9586172523365495</v>
          </cell>
          <cell r="J511">
            <v>8.0951136474693381</v>
          </cell>
        </row>
        <row r="512">
          <cell r="B512" t="str">
            <v>ITOT-CHPWODCCS</v>
          </cell>
          <cell r="C512" t="str">
            <v>VAR_fout</v>
          </cell>
          <cell r="D512" t="str">
            <v>ITOT_KEV_WOD_ELC_CHP</v>
          </cell>
          <cell r="I512">
            <v>0.92589179201364036</v>
          </cell>
          <cell r="J512">
            <v>3.8267809969854985</v>
          </cell>
        </row>
        <row r="513">
          <cell r="B513" t="str">
            <v>ITOT-CHPWODCCS</v>
          </cell>
          <cell r="C513" t="str">
            <v>VAR_fin</v>
          </cell>
          <cell r="D513" t="str">
            <v>IWOD</v>
          </cell>
          <cell r="I513">
            <v>2.7621061913424274</v>
          </cell>
          <cell r="J513">
            <v>10.976314836820739</v>
          </cell>
        </row>
        <row r="514">
          <cell r="B514" t="str">
            <v>ITOT-CHPWODCCS</v>
          </cell>
          <cell r="C514" t="str">
            <v>VAR_ncap</v>
          </cell>
          <cell r="D514" t="str">
            <v>-</v>
          </cell>
          <cell r="I514">
            <v>4.7083413448321697E-2</v>
          </cell>
          <cell r="J514">
            <v>0.13609702017690201</v>
          </cell>
        </row>
        <row r="515">
          <cell r="B515" t="str">
            <v>ITOT-CHPWODCCS</v>
          </cell>
          <cell r="C515" t="str">
            <v>VAR_cap</v>
          </cell>
          <cell r="D515" t="str">
            <v>-</v>
          </cell>
          <cell r="I515">
            <v>4.7083413448321697E-2</v>
          </cell>
          <cell r="J515">
            <v>0.170267031734851</v>
          </cell>
        </row>
        <row r="516">
          <cell r="B516" t="str">
            <v>SUP_WODBIO</v>
          </cell>
          <cell r="C516" t="str">
            <v>VAR_fout</v>
          </cell>
          <cell r="D516" t="str">
            <v>ELC35</v>
          </cell>
          <cell r="J516">
            <v>1.0639543637602725E-6</v>
          </cell>
        </row>
        <row r="517">
          <cell r="B517" t="str">
            <v>SUP_WODBIO</v>
          </cell>
          <cell r="C517" t="str">
            <v>VAR_fout</v>
          </cell>
          <cell r="D517" t="str">
            <v>BIO</v>
          </cell>
          <cell r="F517">
            <v>7.336304042408516E-6</v>
          </cell>
          <cell r="G517">
            <v>8.1740487681566798E-6</v>
          </cell>
          <cell r="H517">
            <v>6.3549415187640211E-6</v>
          </cell>
          <cell r="I517">
            <v>6.921139242036239E-6</v>
          </cell>
          <cell r="J517">
            <v>3.6126659915007323E-5</v>
          </cell>
        </row>
        <row r="518">
          <cell r="B518" t="str">
            <v>SUP_WODBIO</v>
          </cell>
          <cell r="C518" t="str">
            <v>VAR_fout</v>
          </cell>
          <cell r="D518" t="str">
            <v>LTH</v>
          </cell>
          <cell r="F518">
            <v>2.5294535178786687E-7</v>
          </cell>
          <cell r="J518">
            <v>3.2496772359322996E-6</v>
          </cell>
        </row>
        <row r="519">
          <cell r="B519" t="str">
            <v>SUP_WODBIO</v>
          </cell>
          <cell r="C519" t="str">
            <v>VAR_fin</v>
          </cell>
          <cell r="D519" t="str">
            <v>CWOD</v>
          </cell>
          <cell r="F519">
            <v>9.9040104572514965E-6</v>
          </cell>
          <cell r="G519">
            <v>1.1034965837011522E-5</v>
          </cell>
          <cell r="H519">
            <v>8.5791710503314344E-6</v>
          </cell>
          <cell r="I519">
            <v>9.3435379767489305E-6</v>
          </cell>
          <cell r="J519">
            <v>4.8770990885259907E-5</v>
          </cell>
        </row>
        <row r="520">
          <cell r="B520" t="str">
            <v>SUP_WODBIO</v>
          </cell>
          <cell r="C520" t="str">
            <v>VAR_ncap</v>
          </cell>
          <cell r="D520" t="str">
            <v>-</v>
          </cell>
          <cell r="E520">
            <v>1.6715811400049199E-8</v>
          </cell>
          <cell r="F520">
            <v>8.1114341896737198E-7</v>
          </cell>
          <cell r="G520">
            <v>1.4007447045798001E-8</v>
          </cell>
          <cell r="I520">
            <v>2.33952682045151E-7</v>
          </cell>
          <cell r="J520">
            <v>1.2411413037110099E-6</v>
          </cell>
        </row>
        <row r="521">
          <cell r="B521" t="str">
            <v>SUP_WODBIO</v>
          </cell>
          <cell r="C521" t="str">
            <v>VAR_cap</v>
          </cell>
          <cell r="D521" t="str">
            <v>-</v>
          </cell>
          <cell r="E521">
            <v>1.6715811400049199E-8</v>
          </cell>
          <cell r="F521">
            <v>8.27859230367422E-7</v>
          </cell>
          <cell r="G521">
            <v>8.4186667741322002E-7</v>
          </cell>
          <cell r="H521">
            <v>8.4186667741322002E-7</v>
          </cell>
          <cell r="I521">
            <v>8.4173471881170285E-7</v>
          </cell>
          <cell r="J521">
            <v>1.6180234151849599E-6</v>
          </cell>
        </row>
        <row r="522">
          <cell r="B522" t="str">
            <v>D-RLFO</v>
          </cell>
          <cell r="C522" t="str">
            <v>VAR_fout</v>
          </cell>
          <cell r="D522" t="str">
            <v>CO2</v>
          </cell>
          <cell r="E522">
            <v>4514.4819495501397</v>
          </cell>
          <cell r="F522">
            <v>3757.8574616790402</v>
          </cell>
          <cell r="G522">
            <v>3556.7031102288202</v>
          </cell>
          <cell r="H522">
            <v>3253.26538751822</v>
          </cell>
          <cell r="I522">
            <v>1586.84699478587</v>
          </cell>
        </row>
        <row r="523">
          <cell r="B523" t="str">
            <v>D-RLFO</v>
          </cell>
          <cell r="C523" t="str">
            <v>VAR_fout</v>
          </cell>
          <cell r="D523" t="str">
            <v>RLFO</v>
          </cell>
          <cell r="E523">
            <v>60.231816008630958</v>
          </cell>
          <cell r="F523">
            <v>50.136999493611349</v>
          </cell>
          <cell r="G523">
            <v>47.453220871506019</v>
          </cell>
          <cell r="H523">
            <v>43.40477917790281</v>
          </cell>
          <cell r="I523">
            <v>21.17157796711858</v>
          </cell>
          <cell r="J523">
            <v>1.8357087654091187E-5</v>
          </cell>
        </row>
        <row r="524">
          <cell r="B524" t="str">
            <v>D-RLFO</v>
          </cell>
          <cell r="C524" t="str">
            <v>VAR_fin</v>
          </cell>
          <cell r="D524" t="str">
            <v>LFO</v>
          </cell>
          <cell r="E524">
            <v>61.254843277478159</v>
          </cell>
          <cell r="F524">
            <v>50.98856800107253</v>
          </cell>
          <cell r="G524">
            <v>48.259200952901217</v>
          </cell>
          <cell r="H524">
            <v>44.141999830640735</v>
          </cell>
          <cell r="I524">
            <v>21.531166822060591</v>
          </cell>
        </row>
        <row r="525">
          <cell r="B525" t="str">
            <v>D-RLFO</v>
          </cell>
          <cell r="C525" t="str">
            <v>VAR_fin</v>
          </cell>
          <cell r="D525" t="str">
            <v>BDS</v>
          </cell>
          <cell r="G525">
            <v>4.9076364890431342E-6</v>
          </cell>
          <cell r="I525">
            <v>6.8059319268244929E-6</v>
          </cell>
          <cell r="J525">
            <v>1.8577857407930155E-5</v>
          </cell>
        </row>
        <row r="526">
          <cell r="B526" t="str">
            <v>G-INTC-EXP00-IT</v>
          </cell>
          <cell r="C526" t="str">
            <v>VAR_fout</v>
          </cell>
          <cell r="D526" t="str">
            <v>ELC_E-IT</v>
          </cell>
          <cell r="E526">
            <v>71.694107740823128</v>
          </cell>
          <cell r="F526">
            <v>35.848710588054082</v>
          </cell>
          <cell r="G526">
            <v>54.720276276058428</v>
          </cell>
          <cell r="H526">
            <v>28.845567860330437</v>
          </cell>
          <cell r="I526">
            <v>16.040241064637229</v>
          </cell>
          <cell r="J526">
            <v>21.519559282777781</v>
          </cell>
        </row>
        <row r="527">
          <cell r="B527" t="str">
            <v>G-INTC-EXP00-IT</v>
          </cell>
          <cell r="C527" t="str">
            <v>VAR_fin</v>
          </cell>
          <cell r="D527" t="str">
            <v>ELC</v>
          </cell>
          <cell r="E527">
            <v>71.694107740823128</v>
          </cell>
          <cell r="F527">
            <v>35.848710588054082</v>
          </cell>
          <cell r="G527">
            <v>54.720276276058428</v>
          </cell>
          <cell r="H527">
            <v>28.845567860330437</v>
          </cell>
          <cell r="I527">
            <v>16.040241064637229</v>
          </cell>
          <cell r="J527">
            <v>21.519559282777781</v>
          </cell>
        </row>
        <row r="528">
          <cell r="B528" t="str">
            <v>G-INTC-EXP00-IT</v>
          </cell>
          <cell r="C528" t="str">
            <v>VAR_ncap</v>
          </cell>
          <cell r="D528" t="str">
            <v>-</v>
          </cell>
          <cell r="E528">
            <v>5.93397780330676E-8</v>
          </cell>
          <cell r="F528">
            <v>6.7148096304888005E-8</v>
          </cell>
          <cell r="G528">
            <v>2.00475674004332E-7</v>
          </cell>
          <cell r="H528">
            <v>4.7217510516733497E-8</v>
          </cell>
          <cell r="I528">
            <v>5.7009479657711298E-8</v>
          </cell>
          <cell r="J528">
            <v>8.9215278896844795E-8</v>
          </cell>
        </row>
        <row r="529">
          <cell r="B529" t="str">
            <v>G-INTC-EXP00-IT</v>
          </cell>
          <cell r="C529" t="str">
            <v>VAR_cap</v>
          </cell>
          <cell r="D529" t="str">
            <v>-</v>
          </cell>
          <cell r="E529">
            <v>3.7499999709022567</v>
          </cell>
          <cell r="F529">
            <v>3.7499999488766589</v>
          </cell>
          <cell r="G529">
            <v>3.7499999388261722</v>
          </cell>
          <cell r="H529">
            <v>3.7499999926612961</v>
          </cell>
          <cell r="I529">
            <v>2.4000000024873791</v>
          </cell>
          <cell r="J529">
            <v>2.4000000168549045</v>
          </cell>
        </row>
        <row r="530">
          <cell r="B530" t="str">
            <v>EWOD-CCS</v>
          </cell>
          <cell r="C530" t="str">
            <v>VAR_fout</v>
          </cell>
          <cell r="D530" t="str">
            <v>CO2_O</v>
          </cell>
          <cell r="I530">
            <v>7.2808673084794832E-3</v>
          </cell>
          <cell r="J530">
            <v>262.5803793704261</v>
          </cell>
        </row>
        <row r="531">
          <cell r="B531" t="str">
            <v>EWOD-CCS</v>
          </cell>
          <cell r="C531" t="str">
            <v>VAR_fout</v>
          </cell>
          <cell r="D531" t="str">
            <v>CO2</v>
          </cell>
          <cell r="I531">
            <v>-7.2808673084794797E-3</v>
          </cell>
          <cell r="J531">
            <v>-262.58037937042599</v>
          </cell>
        </row>
        <row r="532">
          <cell r="B532" t="str">
            <v>EWOD-CCS</v>
          </cell>
          <cell r="C532" t="str">
            <v>VAR_fout</v>
          </cell>
          <cell r="D532" t="str">
            <v>ELC13</v>
          </cell>
          <cell r="I532">
            <v>1.6136901677229642E-5</v>
          </cell>
          <cell r="J532">
            <v>0.58196827173809873</v>
          </cell>
        </row>
        <row r="533">
          <cell r="B533" t="str">
            <v>EWOD-CCS</v>
          </cell>
          <cell r="C533" t="str">
            <v>VAR_fin</v>
          </cell>
          <cell r="D533" t="str">
            <v>EWOD</v>
          </cell>
          <cell r="I533">
            <v>8.3755962117562378E-5</v>
          </cell>
          <cell r="J533">
            <v>2.2006028913467937</v>
          </cell>
        </row>
        <row r="534">
          <cell r="B534" t="str">
            <v>EWOD-CCS</v>
          </cell>
          <cell r="C534" t="str">
            <v>VAR_ncap</v>
          </cell>
          <cell r="D534" t="str">
            <v>-</v>
          </cell>
          <cell r="I534">
            <v>2.9812386417917601E-6</v>
          </cell>
          <cell r="J534">
            <v>2.6341715765601601E-2</v>
          </cell>
        </row>
        <row r="535">
          <cell r="B535" t="str">
            <v>EWOD-CCS</v>
          </cell>
          <cell r="C535" t="str">
            <v>VAR_cap</v>
          </cell>
          <cell r="D535" t="str">
            <v>-</v>
          </cell>
          <cell r="I535">
            <v>2.9812386417917601E-6</v>
          </cell>
          <cell r="J535">
            <v>2.6344697004243401E-2</v>
          </cell>
        </row>
        <row r="536">
          <cell r="B536" t="str">
            <v>EOIL-ENG</v>
          </cell>
          <cell r="C536" t="str">
            <v>VAR_fout</v>
          </cell>
          <cell r="D536" t="str">
            <v>ELC35</v>
          </cell>
          <cell r="E536">
            <v>3.9600082626038043E-2</v>
          </cell>
          <cell r="G536">
            <v>1.1661150254330397E-4</v>
          </cell>
          <cell r="H536">
            <v>3.0902502194427289E-5</v>
          </cell>
          <cell r="I536">
            <v>1.1783478721086932E-4</v>
          </cell>
        </row>
        <row r="537">
          <cell r="B537" t="str">
            <v>EOIL-ENG</v>
          </cell>
          <cell r="C537" t="str">
            <v>VAR_fout</v>
          </cell>
          <cell r="D537" t="str">
            <v>CO2_E</v>
          </cell>
          <cell r="E537">
            <v>8.3448446058415495</v>
          </cell>
          <cell r="F537">
            <v>0.29651238266568902</v>
          </cell>
          <cell r="G537">
            <v>2.8627926014545502E-2</v>
          </cell>
          <cell r="H537">
            <v>7.6445193330479302E-3</v>
          </cell>
          <cell r="I537">
            <v>2.6172527448468E-2</v>
          </cell>
        </row>
        <row r="538">
          <cell r="B538" t="str">
            <v>EOIL-ENG</v>
          </cell>
          <cell r="C538" t="str">
            <v>VAR_fin</v>
          </cell>
          <cell r="D538" t="str">
            <v>ELFO</v>
          </cell>
          <cell r="E538">
            <v>0.11322719953652029</v>
          </cell>
          <cell r="F538">
            <v>4.023234500212876E-3</v>
          </cell>
          <cell r="G538">
            <v>3.8843861620821532E-4</v>
          </cell>
          <cell r="H538">
            <v>1.0372482134393399E-4</v>
          </cell>
          <cell r="I538">
            <v>3.5512248912439591E-4</v>
          </cell>
        </row>
        <row r="539">
          <cell r="B539" t="str">
            <v>EOIL-ENG</v>
          </cell>
          <cell r="C539" t="str">
            <v>VAR_ncap</v>
          </cell>
          <cell r="D539" t="str">
            <v>-</v>
          </cell>
          <cell r="F539">
            <v>4.1444110151787297E-8</v>
          </cell>
          <cell r="G539">
            <v>6.1518586775477394E-8</v>
          </cell>
          <cell r="H539">
            <v>7.0773807149299705E-8</v>
          </cell>
          <cell r="I539">
            <v>1.5960601544407299E-7</v>
          </cell>
          <cell r="J539">
            <v>2.8343625923138202E-7</v>
          </cell>
        </row>
        <row r="540">
          <cell r="B540" t="str">
            <v>EOIL-ENG</v>
          </cell>
          <cell r="C540" t="str">
            <v>VAR_cap</v>
          </cell>
          <cell r="D540" t="str">
            <v>-</v>
          </cell>
          <cell r="E540">
            <v>6.1073981984510056E-3</v>
          </cell>
          <cell r="F540">
            <v>5.535086325596239E-5</v>
          </cell>
          <cell r="G540">
            <v>5.5228239011120839E-5</v>
          </cell>
          <cell r="H540">
            <v>5.5213276014616681E-5</v>
          </cell>
          <cell r="I540">
            <v>5.9072747091828796E-5</v>
          </cell>
          <cell r="J540">
            <v>4.2175023362801899E-6</v>
          </cell>
        </row>
        <row r="541">
          <cell r="B541" t="str">
            <v>D-SWOD</v>
          </cell>
          <cell r="C541" t="str">
            <v>VAR_fout</v>
          </cell>
          <cell r="D541" t="str">
            <v>SWOD</v>
          </cell>
          <cell r="E541">
            <v>8.574367177176379</v>
          </cell>
          <cell r="F541">
            <v>9.9817474873670022</v>
          </cell>
          <cell r="G541">
            <v>8.2280627129207105</v>
          </cell>
          <cell r="H541">
            <v>6.6136220828625021</v>
          </cell>
          <cell r="I541">
            <v>2.9465936104744337</v>
          </cell>
          <cell r="J541">
            <v>7.710433650892293</v>
          </cell>
        </row>
        <row r="542">
          <cell r="B542" t="str">
            <v>D-SWOD</v>
          </cell>
          <cell r="C542" t="str">
            <v>VAR_fin</v>
          </cell>
          <cell r="D542" t="str">
            <v>WOD</v>
          </cell>
          <cell r="E542">
            <v>8.574367177176379</v>
          </cell>
          <cell r="F542">
            <v>9.9817474873670022</v>
          </cell>
          <cell r="G542">
            <v>8.2280627129207105</v>
          </cell>
          <cell r="H542">
            <v>6.6136220828625021</v>
          </cell>
          <cell r="I542">
            <v>2.9465936104744337</v>
          </cell>
          <cell r="J542">
            <v>7.710433650892293</v>
          </cell>
        </row>
        <row r="543">
          <cell r="B543" t="str">
            <v>SCOM-CHPWOD</v>
          </cell>
          <cell r="C543" t="str">
            <v>VAR_fout</v>
          </cell>
          <cell r="D543" t="str">
            <v>SCOM_KEV_WOD_ELC_CHP</v>
          </cell>
          <cell r="H543">
            <v>5.6702427001202524E-5</v>
          </cell>
          <cell r="I543">
            <v>8.5097507807132202E-5</v>
          </cell>
          <cell r="J543">
            <v>4.0604009328213196E-5</v>
          </cell>
        </row>
        <row r="544">
          <cell r="B544" t="str">
            <v>SCOM-CHPWOD</v>
          </cell>
          <cell r="C544" t="str">
            <v>VAR_fout</v>
          </cell>
          <cell r="D544" t="str">
            <v>SCOM_LTH_CHPWOD</v>
          </cell>
          <cell r="H544">
            <v>9.0620027963726342E-5</v>
          </cell>
          <cell r="I544">
            <v>1.3013807388715439E-4</v>
          </cell>
          <cell r="J544">
            <v>5.9630888083613596E-5</v>
          </cell>
        </row>
        <row r="545">
          <cell r="B545" t="str">
            <v>SCOM-CHPWOD</v>
          </cell>
          <cell r="C545" t="str">
            <v>VAR_fin</v>
          </cell>
          <cell r="D545" t="str">
            <v>SWOD</v>
          </cell>
          <cell r="H545">
            <v>1.7727453289030396E-4</v>
          </cell>
          <cell r="I545">
            <v>2.5740376567868074E-4</v>
          </cell>
          <cell r="J545">
            <v>1.1653857600209208E-4</v>
          </cell>
        </row>
        <row r="546">
          <cell r="B546" t="str">
            <v>SCOM-CHPWOD</v>
          </cell>
          <cell r="C546" t="str">
            <v>VAR_ncap</v>
          </cell>
          <cell r="D546" t="str">
            <v>-</v>
          </cell>
          <cell r="H546">
            <v>3.83130111869346E-6</v>
          </cell>
          <cell r="I546">
            <v>3.1975229775865802E-6</v>
          </cell>
          <cell r="J546">
            <v>1.0100090773578399E-6</v>
          </cell>
        </row>
        <row r="547">
          <cell r="B547" t="str">
            <v>SCOM-CHPWOD</v>
          </cell>
          <cell r="C547" t="str">
            <v>VAR_cap</v>
          </cell>
          <cell r="D547" t="str">
            <v>-</v>
          </cell>
          <cell r="H547">
            <v>3.83130111869346E-6</v>
          </cell>
          <cell r="I547">
            <v>6.6729223067106898E-6</v>
          </cell>
          <cell r="J547">
            <v>3.69377283125121E-6</v>
          </cell>
        </row>
        <row r="548">
          <cell r="B548" t="str">
            <v>ENUC_BMGL</v>
          </cell>
          <cell r="C548" t="str">
            <v>VAR_fout</v>
          </cell>
          <cell r="D548" t="str">
            <v>ELC</v>
          </cell>
          <cell r="E548">
            <v>32.820800019548535</v>
          </cell>
          <cell r="F548">
            <v>32.820799585896388</v>
          </cell>
          <cell r="G548">
            <v>13.808576859707037</v>
          </cell>
          <cell r="H548">
            <v>4.6328393289890055</v>
          </cell>
          <cell r="I548">
            <v>4.576308383766575</v>
          </cell>
        </row>
        <row r="549">
          <cell r="B549" t="str">
            <v>ENUC_BMGL</v>
          </cell>
          <cell r="C549" t="str">
            <v>VAR_fin</v>
          </cell>
          <cell r="D549" t="str">
            <v>URN</v>
          </cell>
          <cell r="E549">
            <v>98.945499465596413</v>
          </cell>
          <cell r="F549">
            <v>98.945498158256981</v>
          </cell>
          <cell r="G549">
            <v>41.628983250834949</v>
          </cell>
          <cell r="H549">
            <v>13.966710167870589</v>
          </cell>
          <cell r="I549">
            <v>13.796285235907813</v>
          </cell>
        </row>
        <row r="550">
          <cell r="B550" t="str">
            <v>ENUC_BMGL</v>
          </cell>
          <cell r="C550" t="str">
            <v>VAR_cap</v>
          </cell>
          <cell r="D550" t="str">
            <v>-</v>
          </cell>
          <cell r="E550">
            <v>1.22</v>
          </cell>
          <cell r="F550">
            <v>1.22</v>
          </cell>
          <cell r="G550">
            <v>0.52589408992882403</v>
          </cell>
          <cell r="H550">
            <v>0.17220983127260991</v>
          </cell>
          <cell r="I550">
            <v>0.17220978838371992</v>
          </cell>
        </row>
        <row r="551">
          <cell r="B551" t="str">
            <v>D-RSH2R</v>
          </cell>
          <cell r="C551" t="str">
            <v>VAR_fout</v>
          </cell>
          <cell r="D551" t="str">
            <v>RSH2</v>
          </cell>
          <cell r="H551">
            <v>4.2401408309837848E-5</v>
          </cell>
          <cell r="I551">
            <v>6.0790612086985743E-5</v>
          </cell>
          <cell r="J551">
            <v>8.1635851850517195E-5</v>
          </cell>
        </row>
        <row r="552">
          <cell r="B552" t="str">
            <v>D-RSH2R</v>
          </cell>
          <cell r="C552" t="str">
            <v>VAR_fin</v>
          </cell>
          <cell r="D552" t="str">
            <v>H2</v>
          </cell>
          <cell r="H552">
            <v>4.2401408309837848E-5</v>
          </cell>
          <cell r="I552">
            <v>6.0790612086985743E-5</v>
          </cell>
          <cell r="J552">
            <v>8.1635851850517195E-5</v>
          </cell>
        </row>
        <row r="553">
          <cell r="B553" t="str">
            <v>D-RSH2R</v>
          </cell>
          <cell r="C553" t="str">
            <v>VAR_ncap</v>
          </cell>
          <cell r="D553" t="str">
            <v>-</v>
          </cell>
          <cell r="H553">
            <v>2.5094381398206E-6</v>
          </cell>
          <cell r="I553">
            <v>3.2643642859293899E-6</v>
          </cell>
          <cell r="J553">
            <v>2.8957856130658201E-6</v>
          </cell>
        </row>
        <row r="554">
          <cell r="B554" t="str">
            <v>D-RSH2R</v>
          </cell>
          <cell r="C554" t="str">
            <v>VAR_cap</v>
          </cell>
          <cell r="D554" t="str">
            <v>-</v>
          </cell>
          <cell r="H554">
            <v>2.5094381398206E-6</v>
          </cell>
          <cell r="I554">
            <v>3.7317755782384399E-6</v>
          </cell>
          <cell r="J554">
            <v>4.0138997381100604E-6</v>
          </cell>
        </row>
        <row r="555">
          <cell r="B555" t="str">
            <v>ENGA-GTOC</v>
          </cell>
          <cell r="C555" t="str">
            <v>VAR_fout</v>
          </cell>
          <cell r="D555" t="str">
            <v>ELC13</v>
          </cell>
          <cell r="F555">
            <v>8.0217810645886912E-6</v>
          </cell>
          <cell r="G555">
            <v>1.0770915087497878E-3</v>
          </cell>
          <cell r="H555">
            <v>0.2450461440425474</v>
          </cell>
          <cell r="I555">
            <v>1.738871181380143</v>
          </cell>
          <cell r="J555">
            <v>7.3776317834011972E-3</v>
          </cell>
        </row>
        <row r="556">
          <cell r="B556" t="str">
            <v>ENGA-GTOC</v>
          </cell>
          <cell r="C556" t="str">
            <v>VAR_fout</v>
          </cell>
          <cell r="D556" t="str">
            <v>CO2_E</v>
          </cell>
          <cell r="F556">
            <v>3.4833457442438299E-3</v>
          </cell>
          <cell r="G556">
            <v>0.16107063752408901</v>
          </cell>
          <cell r="H556">
            <v>33.542092758054203</v>
          </cell>
          <cell r="I556">
            <v>237.16059047895399</v>
          </cell>
          <cell r="J556">
            <v>1.0203498841460299</v>
          </cell>
        </row>
        <row r="557">
          <cell r="B557" t="str">
            <v>ENGA-GTOC</v>
          </cell>
          <cell r="C557" t="str">
            <v>VAR_fin</v>
          </cell>
          <cell r="D557" t="str">
            <v>ENGA</v>
          </cell>
          <cell r="F557">
            <v>6.176144936602549E-5</v>
          </cell>
          <cell r="G557">
            <v>2.8558623674483914E-3</v>
          </cell>
          <cell r="H557">
            <v>0.59471795670308769</v>
          </cell>
          <cell r="I557">
            <v>4.2049750084920872</v>
          </cell>
          <cell r="J557">
            <v>1.8091310002589268E-2</v>
          </cell>
        </row>
        <row r="558">
          <cell r="B558" t="str">
            <v>ENGA-GTOC</v>
          </cell>
          <cell r="C558" t="str">
            <v>VAR_fin</v>
          </cell>
          <cell r="D558" t="str">
            <v>GTC</v>
          </cell>
          <cell r="F558">
            <v>0.25</v>
          </cell>
          <cell r="G558">
            <v>0.24883495353138285</v>
          </cell>
          <cell r="H558">
            <v>0.24883494414744975</v>
          </cell>
          <cell r="I558">
            <v>0.24883491812544001</v>
          </cell>
          <cell r="J558">
            <v>2.5546495469259127E-2</v>
          </cell>
        </row>
        <row r="559">
          <cell r="B559" t="str">
            <v>ENGA-GTOC</v>
          </cell>
          <cell r="C559" t="str">
            <v>VAR_ncap</v>
          </cell>
          <cell r="D559" t="str">
            <v>-</v>
          </cell>
          <cell r="F559">
            <v>0.25</v>
          </cell>
          <cell r="G559">
            <v>2.8214201857623501E-8</v>
          </cell>
          <cell r="H559">
            <v>3.9036906483088602E-8</v>
          </cell>
          <cell r="I559">
            <v>3.0352592301573901E-8</v>
          </cell>
          <cell r="J559">
            <v>1.8169135892550601E-8</v>
          </cell>
        </row>
        <row r="560">
          <cell r="B560" t="str">
            <v>ENGA-GTOC</v>
          </cell>
          <cell r="C560" t="str">
            <v>VAR_cap</v>
          </cell>
          <cell r="D560" t="str">
            <v>-</v>
          </cell>
          <cell r="F560">
            <v>0.25</v>
          </cell>
          <cell r="G560">
            <v>0.24883495353138313</v>
          </cell>
          <cell r="H560">
            <v>0.24883494414744917</v>
          </cell>
          <cell r="I560">
            <v>0.24883491812544034</v>
          </cell>
          <cell r="J560">
            <v>2.5546495469259103E-2</v>
          </cell>
        </row>
        <row r="561">
          <cell r="B561" t="str">
            <v>D-RSH2</v>
          </cell>
          <cell r="C561" t="str">
            <v>VAR_fout</v>
          </cell>
          <cell r="D561" t="str">
            <v>RSH2</v>
          </cell>
          <cell r="H561">
            <v>3.1828478926119778E-5</v>
          </cell>
          <cell r="I561">
            <v>6.8355051706032975E-5</v>
          </cell>
          <cell r="J561">
            <v>6.6109114878975649E-5</v>
          </cell>
        </row>
        <row r="562">
          <cell r="B562" t="str">
            <v>D-RSH2</v>
          </cell>
          <cell r="C562" t="str">
            <v>VAR_fin</v>
          </cell>
          <cell r="D562" t="str">
            <v>H2</v>
          </cell>
          <cell r="H562">
            <v>3.2070960628612941E-5</v>
          </cell>
          <cell r="I562">
            <v>6.8875807012944122E-5</v>
          </cell>
          <cell r="J562">
            <v>6.6612759767673504E-5</v>
          </cell>
        </row>
        <row r="563">
          <cell r="B563" t="str">
            <v>D-RSH2</v>
          </cell>
          <cell r="C563" t="str">
            <v>VAR_ncap</v>
          </cell>
          <cell r="D563" t="str">
            <v>-</v>
          </cell>
          <cell r="H563">
            <v>2.78824588192539E-6</v>
          </cell>
          <cell r="I563">
            <v>5.0439207546842799E-8</v>
          </cell>
          <cell r="J563">
            <v>4.3081545115204798E-8</v>
          </cell>
        </row>
        <row r="564">
          <cell r="B564" t="str">
            <v>D-RSH2</v>
          </cell>
          <cell r="C564" t="str">
            <v>VAR_cap</v>
          </cell>
          <cell r="D564" t="str">
            <v>-</v>
          </cell>
          <cell r="H564">
            <v>2.78824588192539E-6</v>
          </cell>
          <cell r="I564">
            <v>5.1185861459462997E-6</v>
          </cell>
          <cell r="J564">
            <v>5.1616676910615097E-6</v>
          </cell>
        </row>
        <row r="565">
          <cell r="B565" t="str">
            <v>D-RWOD</v>
          </cell>
          <cell r="C565" t="str">
            <v>VAR_fout</v>
          </cell>
          <cell r="D565" t="str">
            <v>RWOD</v>
          </cell>
          <cell r="E565">
            <v>13.722983392603357</v>
          </cell>
          <cell r="F565">
            <v>14.186687577159754</v>
          </cell>
          <cell r="G565">
            <v>10.723923029567676</v>
          </cell>
          <cell r="H565">
            <v>9.3670919544949953</v>
          </cell>
          <cell r="I565">
            <v>9.0966519689521057</v>
          </cell>
          <cell r="J565">
            <v>5.8290843127427312</v>
          </cell>
        </row>
        <row r="566">
          <cell r="B566" t="str">
            <v>D-RWOD</v>
          </cell>
          <cell r="C566" t="str">
            <v>VAR_fin</v>
          </cell>
          <cell r="D566" t="str">
            <v>WOD</v>
          </cell>
          <cell r="E566">
            <v>13.722983392603357</v>
          </cell>
          <cell r="F566">
            <v>14.186687577159754</v>
          </cell>
          <cell r="G566">
            <v>10.723923029567676</v>
          </cell>
          <cell r="H566">
            <v>9.3670919544949953</v>
          </cell>
          <cell r="I566">
            <v>9.0966519689521057</v>
          </cell>
          <cell r="J566">
            <v>5.8290843127427312</v>
          </cell>
        </row>
        <row r="567">
          <cell r="B567" t="str">
            <v>SCOM-CHPGFC</v>
          </cell>
          <cell r="C567" t="str">
            <v>VAR_fout</v>
          </cell>
          <cell r="D567" t="str">
            <v>CO2_S</v>
          </cell>
          <cell r="H567">
            <v>2.7539502304124901E-3</v>
          </cell>
          <cell r="I567">
            <v>8.2591401921681597E-3</v>
          </cell>
          <cell r="J567">
            <v>1.3169306786414701E-3</v>
          </cell>
        </row>
        <row r="568">
          <cell r="B568" t="str">
            <v>SCOM-CHPGFC</v>
          </cell>
          <cell r="C568" t="str">
            <v>VAR_fout</v>
          </cell>
          <cell r="D568" t="str">
            <v>SCOM_NKEV_GAS_ELC_CHP</v>
          </cell>
          <cell r="H568">
            <v>2.9297342876728635E-5</v>
          </cell>
          <cell r="I568">
            <v>8.9327580092598964E-5</v>
          </cell>
          <cell r="J568">
            <v>1.4476897531165095E-5</v>
          </cell>
        </row>
        <row r="569">
          <cell r="B569" t="str">
            <v>SCOM-CHPGFC</v>
          </cell>
          <cell r="C569" t="str">
            <v>VAR_fout</v>
          </cell>
          <cell r="D569" t="str">
            <v>SCOM_LTH_CHPNGA</v>
          </cell>
          <cell r="H569">
            <v>8.7892028630185877E-6</v>
          </cell>
          <cell r="I569">
            <v>2.6358958060111182E-5</v>
          </cell>
          <cell r="J569">
            <v>3.6400234034580544E-6</v>
          </cell>
        </row>
        <row r="570">
          <cell r="B570" t="str">
            <v>SCOM-CHPGFC</v>
          </cell>
          <cell r="C570" t="str">
            <v>VAR_fin</v>
          </cell>
          <cell r="D570" t="str">
            <v>SNGA</v>
          </cell>
          <cell r="H570">
            <v>4.8828904794547716E-5</v>
          </cell>
          <cell r="I570">
            <v>1.4643865588950635E-4</v>
          </cell>
          <cell r="J570">
            <v>2.3349834727685623E-5</v>
          </cell>
        </row>
        <row r="571">
          <cell r="B571" t="str">
            <v>SCOM-CHPGFC</v>
          </cell>
          <cell r="C571" t="str">
            <v>VAR_ncap</v>
          </cell>
          <cell r="D571" t="str">
            <v>-</v>
          </cell>
          <cell r="H571">
            <v>1.71941771784689E-6</v>
          </cell>
          <cell r="I571">
            <v>8.6799607539886003E-8</v>
          </cell>
        </row>
        <row r="572">
          <cell r="B572" t="str">
            <v>SCOM-CHPGFC</v>
          </cell>
          <cell r="C572" t="str">
            <v>VAR_cap</v>
          </cell>
          <cell r="D572" t="str">
            <v>-</v>
          </cell>
          <cell r="H572">
            <v>1.71941771784689E-6</v>
          </cell>
          <cell r="I572">
            <v>5.23968514541602E-6</v>
          </cell>
          <cell r="J572">
            <v>1.74589739142145E-6</v>
          </cell>
        </row>
        <row r="573">
          <cell r="B573" t="str">
            <v>CHPOIL</v>
          </cell>
          <cell r="C573" t="str">
            <v>VAR_fout</v>
          </cell>
          <cell r="D573" t="str">
            <v>ELC35</v>
          </cell>
          <cell r="E573">
            <v>1.8000826539148324E-3</v>
          </cell>
          <cell r="G573">
            <v>3.3675282717906457E-5</v>
          </cell>
          <cell r="H573">
            <v>1.642753048653415E-5</v>
          </cell>
          <cell r="I573">
            <v>2.1464726674794424E-5</v>
          </cell>
        </row>
        <row r="574">
          <cell r="B574" t="str">
            <v>CHPOIL</v>
          </cell>
          <cell r="C574" t="str">
            <v>VAR_fout</v>
          </cell>
          <cell r="D574" t="str">
            <v>LTH</v>
          </cell>
          <cell r="E574">
            <v>9.2575679344191319E-3</v>
          </cell>
          <cell r="F574">
            <v>5.9295693116225075E-6</v>
          </cell>
          <cell r="G574">
            <v>1.7318716826351892E-4</v>
          </cell>
          <cell r="H574">
            <v>8.448444250217558E-5</v>
          </cell>
          <cell r="I574">
            <v>1.1039002289894266E-4</v>
          </cell>
        </row>
        <row r="575">
          <cell r="B575" t="str">
            <v>CHPOIL</v>
          </cell>
          <cell r="C575" t="str">
            <v>VAR_fout</v>
          </cell>
          <cell r="D575" t="str">
            <v>CO2_E</v>
          </cell>
          <cell r="E575">
            <v>1.15298699239891</v>
          </cell>
          <cell r="F575">
            <v>0.29768276675568101</v>
          </cell>
          <cell r="G575">
            <v>2.5198591411722201E-2</v>
          </cell>
          <cell r="H575">
            <v>1.1715849734937099E-2</v>
          </cell>
          <cell r="I575">
            <v>1.48508414917096E-2</v>
          </cell>
        </row>
        <row r="576">
          <cell r="B576" t="str">
            <v>CHPOIL</v>
          </cell>
          <cell r="C576" t="str">
            <v>VAR_fin</v>
          </cell>
          <cell r="D576" t="str">
            <v>ELFO</v>
          </cell>
          <cell r="E576">
            <v>1.5644328255073371E-2</v>
          </cell>
          <cell r="F576">
            <v>4.0391148813525238E-3</v>
          </cell>
          <cell r="G576">
            <v>3.4190761752675951E-4</v>
          </cell>
          <cell r="H576">
            <v>1.5896675352696245E-4</v>
          </cell>
          <cell r="I576">
            <v>2.0150395511139152E-4</v>
          </cell>
        </row>
        <row r="577">
          <cell r="B577" t="str">
            <v>CHPOIL</v>
          </cell>
          <cell r="C577" t="str">
            <v>VAR_ncap</v>
          </cell>
          <cell r="D577" t="str">
            <v>-</v>
          </cell>
          <cell r="F577">
            <v>1.9960068284811E-8</v>
          </cell>
          <cell r="G577">
            <v>1.9466037173863199E-8</v>
          </cell>
          <cell r="H577">
            <v>2.80433598709076E-8</v>
          </cell>
          <cell r="I577">
            <v>2.3678154621587299E-7</v>
          </cell>
          <cell r="J577">
            <v>1.4858593739823801E-6</v>
          </cell>
        </row>
        <row r="578">
          <cell r="B578" t="str">
            <v>CHPOIL</v>
          </cell>
          <cell r="C578" t="str">
            <v>VAR_cap</v>
          </cell>
          <cell r="D578" t="str">
            <v>-</v>
          </cell>
          <cell r="E578">
            <v>1.0115909094237704E-3</v>
          </cell>
          <cell r="F578">
            <v>2.3252994625983653E-5</v>
          </cell>
          <cell r="G578">
            <v>2.2402381367558552E-5</v>
          </cell>
          <cell r="H578">
            <v>2.0516380817738392E-5</v>
          </cell>
          <cell r="I578">
            <v>7.1126022718354673E-6</v>
          </cell>
          <cell r="J578">
            <v>1.7629595358804246E-6</v>
          </cell>
        </row>
        <row r="579">
          <cell r="B579" t="str">
            <v>CHPHFC</v>
          </cell>
          <cell r="C579" t="str">
            <v>VAR_fout</v>
          </cell>
          <cell r="D579" t="str">
            <v>ELC35</v>
          </cell>
          <cell r="I579">
            <v>4.6889977480317174E-2</v>
          </cell>
          <cell r="J579">
            <v>3.7470507599158577E-2</v>
          </cell>
        </row>
        <row r="580">
          <cell r="B580" t="str">
            <v>CHPHFC</v>
          </cell>
          <cell r="C580" t="str">
            <v>VAR_fout</v>
          </cell>
          <cell r="D580" t="str">
            <v>LTH</v>
          </cell>
          <cell r="I580">
            <v>5.6937829797527775E-2</v>
          </cell>
          <cell r="J580">
            <v>4.7284223584900975E-2</v>
          </cell>
        </row>
        <row r="581">
          <cell r="B581" t="str">
            <v>CHPHFC</v>
          </cell>
          <cell r="C581" t="str">
            <v>VAR_fin</v>
          </cell>
          <cell r="D581" t="str">
            <v>EH2</v>
          </cell>
          <cell r="I581">
            <v>0.11164280352456449</v>
          </cell>
          <cell r="J581">
            <v>8.9215516197926586E-2</v>
          </cell>
        </row>
        <row r="582">
          <cell r="B582" t="str">
            <v>CHPHFC</v>
          </cell>
          <cell r="C582" t="str">
            <v>VAR_ncap</v>
          </cell>
          <cell r="D582" t="str">
            <v>-</v>
          </cell>
          <cell r="I582">
            <v>5.4895106327084798E-3</v>
          </cell>
          <cell r="J582">
            <v>1.48128514611624E-8</v>
          </cell>
        </row>
        <row r="583">
          <cell r="B583" t="str">
            <v>CHPHFC</v>
          </cell>
          <cell r="C583" t="str">
            <v>VAR_cap</v>
          </cell>
          <cell r="D583" t="str">
            <v>-</v>
          </cell>
          <cell r="I583">
            <v>5.4895106327084798E-3</v>
          </cell>
          <cell r="J583">
            <v>5.4895254455599399E-3</v>
          </cell>
        </row>
        <row r="584">
          <cell r="B584" t="str">
            <v>ITOT-ESOLPV</v>
          </cell>
          <cell r="C584" t="str">
            <v>VAR_fout</v>
          </cell>
          <cell r="D584" t="str">
            <v>ITOT_SOL_ELC</v>
          </cell>
          <cell r="E584">
            <v>3.517953999707534</v>
          </cell>
          <cell r="F584">
            <v>4.849835727311385</v>
          </cell>
          <cell r="G584">
            <v>9.594502625248591</v>
          </cell>
          <cell r="H584">
            <v>17.736887127628659</v>
          </cell>
          <cell r="I584">
            <v>39.100486962321192</v>
          </cell>
          <cell r="J584">
            <v>62.600446721574222</v>
          </cell>
        </row>
        <row r="585">
          <cell r="B585" t="str">
            <v>ITOT-ESOLPV</v>
          </cell>
          <cell r="C585" t="str">
            <v>VAR_fin</v>
          </cell>
          <cell r="D585" t="str">
            <v>SOL</v>
          </cell>
          <cell r="E585">
            <v>3.517953999707534</v>
          </cell>
          <cell r="F585">
            <v>4.849835727311385</v>
          </cell>
          <cell r="G585">
            <v>9.594502625248591</v>
          </cell>
          <cell r="H585">
            <v>17.736887127628659</v>
          </cell>
          <cell r="I585">
            <v>39.100486962321192</v>
          </cell>
          <cell r="J585">
            <v>62.600446721574222</v>
          </cell>
        </row>
        <row r="586">
          <cell r="B586" t="str">
            <v>ITOT-ESOLPV</v>
          </cell>
          <cell r="C586" t="str">
            <v>VAR_fin</v>
          </cell>
          <cell r="D586" t="str">
            <v>SOLPVC</v>
          </cell>
          <cell r="E586">
            <v>3.51795399970753</v>
          </cell>
          <cell r="F586">
            <v>4.8498357273113797</v>
          </cell>
          <cell r="G586">
            <v>9.5945026252485892</v>
          </cell>
          <cell r="H586">
            <v>17.736887127628599</v>
          </cell>
          <cell r="I586">
            <v>39.100486962321199</v>
          </cell>
          <cell r="J586">
            <v>62.600446721574301</v>
          </cell>
        </row>
        <row r="587">
          <cell r="B587" t="str">
            <v>ITOT-ESOLPV</v>
          </cell>
          <cell r="C587" t="str">
            <v>VAR_ncap</v>
          </cell>
          <cell r="D587" t="str">
            <v>-</v>
          </cell>
          <cell r="G587">
            <v>1.2679644416214899</v>
          </cell>
          <cell r="H587">
            <v>2.1224159047765601</v>
          </cell>
          <cell r="I587">
            <v>3.7926802308579401</v>
          </cell>
          <cell r="J587">
            <v>10.844323864966601</v>
          </cell>
        </row>
        <row r="588">
          <cell r="B588" t="str">
            <v>ITOT-ESOLPV</v>
          </cell>
          <cell r="C588" t="str">
            <v>VAR_cap</v>
          </cell>
          <cell r="D588" t="str">
            <v>-</v>
          </cell>
          <cell r="E588">
            <v>1.1186210000000001</v>
          </cell>
          <cell r="F588">
            <v>1.65292701458705</v>
          </cell>
          <cell r="G588">
            <v>3.0611854416214896</v>
          </cell>
          <cell r="H588">
            <v>5.1146854495939404</v>
          </cell>
          <cell r="I588">
            <v>11.275185436821737</v>
          </cell>
          <cell r="J588">
            <v>18.0517353983787</v>
          </cell>
        </row>
        <row r="589">
          <cell r="B589" t="str">
            <v>SUP_WODBIOCCS</v>
          </cell>
          <cell r="C589" t="str">
            <v>VAR_fout</v>
          </cell>
          <cell r="D589" t="str">
            <v>CO2_O</v>
          </cell>
          <cell r="I589">
            <v>4.6646327694992623E-4</v>
          </cell>
          <cell r="J589">
            <v>1.5414151007093967E-3</v>
          </cell>
        </row>
        <row r="590">
          <cell r="B590" t="str">
            <v>SUP_WODBIOCCS</v>
          </cell>
          <cell r="C590" t="str">
            <v>VAR_fout</v>
          </cell>
          <cell r="D590" t="str">
            <v>CO2</v>
          </cell>
          <cell r="I590">
            <v>-4.6646327694992601E-4</v>
          </cell>
          <cell r="J590">
            <v>-1.5414151007094E-3</v>
          </cell>
        </row>
        <row r="591">
          <cell r="B591" t="str">
            <v>SUP_WODBIOCCS</v>
          </cell>
          <cell r="C591" t="str">
            <v>VAR_fout</v>
          </cell>
          <cell r="D591" t="str">
            <v>BIO</v>
          </cell>
          <cell r="I591">
            <v>8.4912751680559813E-6</v>
          </cell>
          <cell r="J591">
            <v>2.583451725745202E-5</v>
          </cell>
        </row>
        <row r="592">
          <cell r="B592" t="str">
            <v>SUP_WODBIOCCS</v>
          </cell>
          <cell r="C592" t="str">
            <v>VAR_fout</v>
          </cell>
          <cell r="D592" t="str">
            <v>LTH</v>
          </cell>
          <cell r="J592">
            <v>2.2246685672131017E-6</v>
          </cell>
        </row>
        <row r="593">
          <cell r="B593" t="str">
            <v>SUP_WODBIOCCS</v>
          </cell>
          <cell r="C593" t="str">
            <v>VAR_fin</v>
          </cell>
          <cell r="D593" t="str">
            <v>CWOD</v>
          </cell>
          <cell r="I593">
            <v>1.2511165593320683E-5</v>
          </cell>
          <cell r="J593">
            <v>3.8620708709673093E-5</v>
          </cell>
        </row>
        <row r="594">
          <cell r="B594" t="str">
            <v>SUP_WODBIOCCS</v>
          </cell>
          <cell r="C594" t="str">
            <v>VAR_ncap</v>
          </cell>
          <cell r="D594" t="str">
            <v>-</v>
          </cell>
          <cell r="I594">
            <v>5.8233461055413901E-7</v>
          </cell>
          <cell r="J594">
            <v>4.7949913683519096E-7</v>
          </cell>
        </row>
        <row r="595">
          <cell r="B595" t="str">
            <v>SUP_WODBIOCCS</v>
          </cell>
          <cell r="C595" t="str">
            <v>VAR_cap</v>
          </cell>
          <cell r="D595" t="str">
            <v>-</v>
          </cell>
          <cell r="I595">
            <v>5.8233461055413901E-7</v>
          </cell>
          <cell r="J595">
            <v>1.0618337473893301E-6</v>
          </cell>
        </row>
        <row r="596">
          <cell r="B596" t="str">
            <v>RHNS-CHPNGA</v>
          </cell>
          <cell r="C596" t="str">
            <v>VAR_fout</v>
          </cell>
          <cell r="D596" t="str">
            <v>CO2_R</v>
          </cell>
          <cell r="F596">
            <v>7.6272396218613994E-2</v>
          </cell>
          <cell r="G596">
            <v>8.2171488057521794E-2</v>
          </cell>
          <cell r="H596">
            <v>7.8179914557576502E-2</v>
          </cell>
          <cell r="I596">
            <v>4.1840593851734498E-2</v>
          </cell>
          <cell r="J596">
            <v>2.1740481939049399E-3</v>
          </cell>
        </row>
        <row r="597">
          <cell r="B597" t="str">
            <v>RHNS-CHPNGA</v>
          </cell>
          <cell r="C597" t="str">
            <v>VAR_fout</v>
          </cell>
          <cell r="D597" t="str">
            <v>RHNS_LTH_CHPNGA</v>
          </cell>
          <cell r="F597">
            <v>8.7105415882005629E-4</v>
          </cell>
          <cell r="G597">
            <v>8.9754792482991464E-4</v>
          </cell>
          <cell r="H597">
            <v>8.7426729186722318E-4</v>
          </cell>
          <cell r="I597">
            <v>4.6331784336781816E-4</v>
          </cell>
          <cell r="J597">
            <v>2.2285795038162113E-5</v>
          </cell>
        </row>
        <row r="598">
          <cell r="B598" t="str">
            <v>RHNS-CHPNGA</v>
          </cell>
          <cell r="C598" t="str">
            <v>VAR_fout</v>
          </cell>
          <cell r="D598" t="str">
            <v>RHNS_NKEV_GAS_ELC_CHP</v>
          </cell>
          <cell r="F598">
            <v>3.6551784195601786E-4</v>
          </cell>
          <cell r="G598">
            <v>3.8249505703010975E-4</v>
          </cell>
          <cell r="H598">
            <v>3.8249194019190962E-4</v>
          </cell>
          <cell r="I598">
            <v>2.0632122712473146E-4</v>
          </cell>
          <cell r="J598">
            <v>9.9914930394407847E-6</v>
          </cell>
        </row>
        <row r="599">
          <cell r="B599" t="str">
            <v>RHNS-CHPNGA</v>
          </cell>
          <cell r="C599" t="str">
            <v>VAR_fin</v>
          </cell>
          <cell r="D599" t="str">
            <v>RNGA</v>
          </cell>
          <cell r="F599">
            <v>1.3523474506846463E-3</v>
          </cell>
          <cell r="G599">
            <v>1.4569412776156343E-3</v>
          </cell>
          <cell r="H599">
            <v>1.3861686978293708E-3</v>
          </cell>
          <cell r="I599">
            <v>7.4185450091727979E-4</v>
          </cell>
          <cell r="J599">
            <v>3.8546953792640808E-5</v>
          </cell>
        </row>
        <row r="600">
          <cell r="B600" t="str">
            <v>RHNS-CHPNGA</v>
          </cell>
          <cell r="C600" t="str">
            <v>VAR_ncap</v>
          </cell>
          <cell r="D600" t="str">
            <v>-</v>
          </cell>
          <cell r="F600">
            <v>3.2543904438683902E-5</v>
          </cell>
          <cell r="G600">
            <v>1.4543034545746299E-6</v>
          </cell>
          <cell r="I600">
            <v>1.7611076878675199E-8</v>
          </cell>
          <cell r="J600">
            <v>1.0163979590022E-6</v>
          </cell>
        </row>
        <row r="601">
          <cell r="B601" t="str">
            <v>RHNS-CHPNGA</v>
          </cell>
          <cell r="C601" t="str">
            <v>VAR_cap</v>
          </cell>
          <cell r="D601" t="str">
            <v>-</v>
          </cell>
          <cell r="F601">
            <v>3.2543904438683902E-5</v>
          </cell>
          <cell r="G601">
            <v>3.39982078932586E-5</v>
          </cell>
          <cell r="H601">
            <v>3.39982078932586E-5</v>
          </cell>
          <cell r="I601">
            <v>1.834628683746E-5</v>
          </cell>
          <cell r="J601">
            <v>1.03400903588088E-6</v>
          </cell>
        </row>
        <row r="602">
          <cell r="B602" t="str">
            <v>ENUC_BEZ</v>
          </cell>
          <cell r="C602" t="str">
            <v>VAR_fout</v>
          </cell>
          <cell r="D602" t="str">
            <v>ELC</v>
          </cell>
          <cell r="E602">
            <v>20.22480003645898</v>
          </cell>
          <cell r="F602">
            <v>20.224799351409771</v>
          </cell>
          <cell r="G602">
            <v>12.856671313619358</v>
          </cell>
          <cell r="H602">
            <v>5.5626360714111174</v>
          </cell>
        </row>
        <row r="603">
          <cell r="B603" t="str">
            <v>ENUC_BEZ</v>
          </cell>
          <cell r="C603" t="str">
            <v>VAR_fin</v>
          </cell>
          <cell r="D603" t="str">
            <v>URN</v>
          </cell>
          <cell r="E603">
            <v>60.972095135015955</v>
          </cell>
          <cell r="F603">
            <v>60.972093069784819</v>
          </cell>
          <cell r="G603">
            <v>38.759255223315243</v>
          </cell>
          <cell r="H603">
            <v>16.769786358141499</v>
          </cell>
        </row>
        <row r="604">
          <cell r="B604" t="str">
            <v>ENUC_BEZ</v>
          </cell>
          <cell r="C604" t="str">
            <v>VAR_cap</v>
          </cell>
          <cell r="D604" t="str">
            <v>-</v>
          </cell>
          <cell r="E604">
            <v>0.73</v>
          </cell>
          <cell r="F604">
            <v>0.73</v>
          </cell>
          <cell r="G604">
            <v>0.48963767819367904</v>
          </cell>
          <cell r="H604">
            <v>0.2007796747070752</v>
          </cell>
        </row>
        <row r="605">
          <cell r="B605" t="str">
            <v>RHNM-CHPWOD</v>
          </cell>
          <cell r="C605" t="str">
            <v>VAR_fout</v>
          </cell>
          <cell r="D605" t="str">
            <v>RHNM_LTH_CHPWOD</v>
          </cell>
          <cell r="H605">
            <v>8.5385185245841544E-5</v>
          </cell>
          <cell r="I605">
            <v>1.9668276153016998E-4</v>
          </cell>
          <cell r="J605">
            <v>8.2570783752327476E-4</v>
          </cell>
        </row>
        <row r="606">
          <cell r="B606" t="str">
            <v>RHNM-CHPWOD</v>
          </cell>
          <cell r="C606" t="str">
            <v>VAR_fout</v>
          </cell>
          <cell r="D606" t="str">
            <v>RHNM_KEV_WOD_ELC_CHP</v>
          </cell>
          <cell r="H606">
            <v>3.2098504823899653E-5</v>
          </cell>
          <cell r="I606">
            <v>7.3938149241897116E-5</v>
          </cell>
          <cell r="J606">
            <v>3.1040498336523084E-4</v>
          </cell>
        </row>
        <row r="607">
          <cell r="B607" t="str">
            <v>RHNM-CHPWOD</v>
          </cell>
          <cell r="C607" t="str">
            <v>VAR_fin</v>
          </cell>
          <cell r="D607" t="str">
            <v>RWOD</v>
          </cell>
          <cell r="H607">
            <v>1.3176451278052045E-4</v>
          </cell>
          <cell r="I607">
            <v>2.8514632424172002E-4</v>
          </cell>
          <cell r="J607">
            <v>1.0927767826674436E-3</v>
          </cell>
        </row>
        <row r="608">
          <cell r="B608" t="str">
            <v>RHNM-CHPWOD</v>
          </cell>
          <cell r="C608" t="str">
            <v>VAR_ncap</v>
          </cell>
          <cell r="D608" t="str">
            <v>-</v>
          </cell>
          <cell r="H608">
            <v>2.38300981808941E-6</v>
          </cell>
          <cell r="I608">
            <v>3.7911912088458798E-6</v>
          </cell>
          <cell r="J608">
            <v>2.1095935223685099E-5</v>
          </cell>
        </row>
        <row r="609">
          <cell r="B609" t="str">
            <v>RHNM-CHPWOD</v>
          </cell>
          <cell r="C609" t="str">
            <v>VAR_cap</v>
          </cell>
          <cell r="D609" t="str">
            <v>-</v>
          </cell>
          <cell r="H609">
            <v>2.38300981808941E-6</v>
          </cell>
          <cell r="I609">
            <v>5.52465991894251E-6</v>
          </cell>
          <cell r="J609">
            <v>2.3892127293798201E-5</v>
          </cell>
        </row>
        <row r="610">
          <cell r="B610" t="str">
            <v>RHNM-SHSTG-CHPNGA</v>
          </cell>
          <cell r="C610" t="str">
            <v>VAR_fout</v>
          </cell>
          <cell r="D610" t="str">
            <v>AUX_RNM-CHPNGA_OUT</v>
          </cell>
          <cell r="E610">
            <v>5.7965040483161658E-6</v>
          </cell>
          <cell r="F610">
            <v>4.3393153668551905E-5</v>
          </cell>
          <cell r="G610">
            <v>3.0323775610673997E-4</v>
          </cell>
          <cell r="H610">
            <v>2.8588415961149967E-4</v>
          </cell>
          <cell r="I610">
            <v>2.5294578723301909E-4</v>
          </cell>
          <cell r="J610">
            <v>1.9307189356225734E-5</v>
          </cell>
        </row>
        <row r="611">
          <cell r="B611" t="str">
            <v>RHNM-SHSTG-CHPNGA</v>
          </cell>
          <cell r="C611" t="str">
            <v>VAR_fout</v>
          </cell>
          <cell r="D611" t="str">
            <v>RHNM_LTH_CHPNGA</v>
          </cell>
          <cell r="E611">
            <v>5.7965040483161523E-6</v>
          </cell>
          <cell r="F611">
            <v>4.3718924663012239E-5</v>
          </cell>
          <cell r="G611">
            <v>3.035536287693509E-4</v>
          </cell>
          <cell r="H611">
            <v>2.8588415961149967E-4</v>
          </cell>
          <cell r="I611">
            <v>2.5294578723301822E-4</v>
          </cell>
          <cell r="J611">
            <v>1.930718935622572E-5</v>
          </cell>
        </row>
        <row r="612">
          <cell r="B612" t="str">
            <v>RHNM-SHSTG-CHPNGA</v>
          </cell>
          <cell r="C612" t="str">
            <v>VAR_fin</v>
          </cell>
          <cell r="D612" t="str">
            <v>AUX_RNM-CHPNGA_IN</v>
          </cell>
          <cell r="E612">
            <v>4.6428763504463805E-6</v>
          </cell>
          <cell r="F612">
            <v>5.7426375418159981E-5</v>
          </cell>
          <cell r="G612">
            <v>3.9167291772213117E-4</v>
          </cell>
          <cell r="H612">
            <v>3.5734601559849095E-4</v>
          </cell>
          <cell r="I612">
            <v>2.9753744615269254E-4</v>
          </cell>
          <cell r="J612">
            <v>2.1444438978278525E-5</v>
          </cell>
        </row>
        <row r="613">
          <cell r="B613" t="str">
            <v>RHNM-SHSTG-CHPNGA</v>
          </cell>
          <cell r="C613" t="str">
            <v>VAR_fin</v>
          </cell>
          <cell r="D613" t="str">
            <v>RHNM_LTH_CHPNGA</v>
          </cell>
          <cell r="E613">
            <v>4.6428763504463805E-6</v>
          </cell>
          <cell r="F613">
            <v>5.7426375418159981E-5</v>
          </cell>
          <cell r="G613">
            <v>3.9167291772213117E-4</v>
          </cell>
          <cell r="H613">
            <v>3.5734601559849095E-4</v>
          </cell>
          <cell r="I613">
            <v>2.9753744615269254E-4</v>
          </cell>
          <cell r="J613">
            <v>2.1444438978278525E-5</v>
          </cell>
        </row>
        <row r="614">
          <cell r="B614" t="str">
            <v>RHNM-SHSTG-CHPNGA</v>
          </cell>
          <cell r="C614" t="str">
            <v>VAR_ncap</v>
          </cell>
          <cell r="D614" t="str">
            <v>-</v>
          </cell>
          <cell r="E614">
            <v>9.3829971578480604E-5</v>
          </cell>
          <cell r="F614">
            <v>2.7954563232464902E-6</v>
          </cell>
          <cell r="G614">
            <v>2.8507598113460001E-6</v>
          </cell>
          <cell r="H614">
            <v>1.06083372271348E-6</v>
          </cell>
          <cell r="I614">
            <v>1.0509048166287801E-5</v>
          </cell>
          <cell r="J614">
            <v>6.1705316165958504E-6</v>
          </cell>
        </row>
        <row r="615">
          <cell r="B615" t="str">
            <v>RHNM-SHSTG-CHPNGA</v>
          </cell>
          <cell r="C615" t="str">
            <v>VAR_cap</v>
          </cell>
          <cell r="D615" t="str">
            <v>-</v>
          </cell>
          <cell r="E615">
            <v>9.3829971578480604E-5</v>
          </cell>
          <cell r="F615">
            <v>9.6487856398433451E-5</v>
          </cell>
          <cell r="G615">
            <v>9.8948909397995644E-5</v>
          </cell>
          <cell r="H615">
            <v>9.8975029983470832E-5</v>
          </cell>
          <cell r="I615">
            <v>9.0706499969881883E-5</v>
          </cell>
          <cell r="J615">
            <v>4.7073218317735182E-5</v>
          </cell>
        </row>
        <row r="616">
          <cell r="B616" t="str">
            <v>CT_CWODBDS</v>
          </cell>
          <cell r="C616" t="str">
            <v>VAR_fout</v>
          </cell>
          <cell r="D616" t="str">
            <v>BDS</v>
          </cell>
          <cell r="F616">
            <v>2.3078154672581802E-5</v>
          </cell>
          <cell r="G616">
            <v>0.66034499094386112</v>
          </cell>
          <cell r="H616">
            <v>9.0787055832810621E-6</v>
          </cell>
          <cell r="I616">
            <v>8.0160745700363768E-6</v>
          </cell>
          <cell r="J616">
            <v>4.8935894263689934E-6</v>
          </cell>
        </row>
        <row r="617">
          <cell r="B617" t="str">
            <v>CT_CWODBDS</v>
          </cell>
          <cell r="C617" t="str">
            <v>VAR_fout</v>
          </cell>
          <cell r="D617" t="str">
            <v>LTH</v>
          </cell>
          <cell r="F617">
            <v>9.0004803223068902E-6</v>
          </cell>
          <cell r="G617">
            <v>0.25753454646810559</v>
          </cell>
          <cell r="H617">
            <v>1.9993782490936129E-6</v>
          </cell>
          <cell r="I617">
            <v>2.0906862317146399E-6</v>
          </cell>
          <cell r="J617">
            <v>1.2245085930546101E-6</v>
          </cell>
        </row>
        <row r="618">
          <cell r="B618" t="str">
            <v>CT_CWODBDS</v>
          </cell>
          <cell r="C618" t="str">
            <v>VAR_fin</v>
          </cell>
          <cell r="D618" t="str">
            <v>CWOD</v>
          </cell>
          <cell r="F618">
            <v>6.5761201739521785E-5</v>
          </cell>
          <cell r="G618">
            <v>1.8816530516945311</v>
          </cell>
          <cell r="H618">
            <v>2.5869771559559402E-5</v>
          </cell>
          <cell r="I618">
            <v>2.2841804487318671E-5</v>
          </cell>
          <cell r="J618">
            <v>1.4889131805961203E-5</v>
          </cell>
        </row>
        <row r="619">
          <cell r="B619" t="str">
            <v>CT_CWODBDS</v>
          </cell>
          <cell r="C619" t="str">
            <v>VAR_fin</v>
          </cell>
          <cell r="D619" t="str">
            <v>CELC</v>
          </cell>
          <cell r="F619">
            <v>1.6039317497444362E-6</v>
          </cell>
          <cell r="G619">
            <v>4.5893976870598298E-2</v>
          </cell>
          <cell r="H619">
            <v>6.3097003803803445E-7</v>
          </cell>
          <cell r="I619">
            <v>5.5711718261752788E-7</v>
          </cell>
          <cell r="J619">
            <v>3.6314955624295599E-7</v>
          </cell>
        </row>
        <row r="620">
          <cell r="B620" t="str">
            <v>CT_CWODBDS</v>
          </cell>
          <cell r="C620" t="str">
            <v>VAR_ncap</v>
          </cell>
          <cell r="D620" t="str">
            <v>-</v>
          </cell>
          <cell r="I620">
            <v>1.5251998964595601E-7</v>
          </cell>
          <cell r="J620">
            <v>1.57869216449136E-8</v>
          </cell>
        </row>
        <row r="621">
          <cell r="B621" t="str">
            <v>CT_CWODBDS</v>
          </cell>
          <cell r="C621" t="str">
            <v>VAR_cap</v>
          </cell>
          <cell r="D621" t="str">
            <v>-</v>
          </cell>
          <cell r="E621">
            <v>3.4242135290571296E-2</v>
          </cell>
          <cell r="F621">
            <v>3.4242089890866696E-2</v>
          </cell>
          <cell r="G621">
            <v>3.4242082493790196E-2</v>
          </cell>
          <cell r="H621">
            <v>1.3410070252989348E-6</v>
          </cell>
          <cell r="I621">
            <v>7.6059752587465002E-7</v>
          </cell>
          <cell r="J621">
            <v>6.5285975167439803E-7</v>
          </cell>
        </row>
        <row r="622">
          <cell r="B622" t="str">
            <v>RHNS-EBAT</v>
          </cell>
          <cell r="C622" t="str">
            <v>VAR_fout</v>
          </cell>
          <cell r="D622" t="str">
            <v>RHNS_ELC</v>
          </cell>
          <cell r="E622">
            <v>6.3230596661139425E-6</v>
          </cell>
          <cell r="F622">
            <v>3.0479800976047733E-5</v>
          </cell>
          <cell r="G622">
            <v>3.0785258513317094E-5</v>
          </cell>
          <cell r="H622">
            <v>1.1112116022310423E-2</v>
          </cell>
          <cell r="I622">
            <v>4.2220415268006267E-2</v>
          </cell>
          <cell r="J622">
            <v>0.19346801947235856</v>
          </cell>
        </row>
        <row r="623">
          <cell r="B623" t="str">
            <v>RHNS-EBAT</v>
          </cell>
          <cell r="C623" t="str">
            <v>VAR_fout</v>
          </cell>
          <cell r="D623" t="str">
            <v>AUX_RHNS-EBAT_OUT</v>
          </cell>
          <cell r="E623">
            <v>6.3230596661139459E-6</v>
          </cell>
          <cell r="F623">
            <v>3.047980097604776E-5</v>
          </cell>
          <cell r="G623">
            <v>3.0785258513317128E-5</v>
          </cell>
          <cell r="H623">
            <v>1.1112116022310431E-2</v>
          </cell>
          <cell r="I623">
            <v>4.2220415268006316E-2</v>
          </cell>
          <cell r="J623">
            <v>0.19346801947235862</v>
          </cell>
        </row>
        <row r="624">
          <cell r="B624" t="str">
            <v>RHNS-EBAT</v>
          </cell>
          <cell r="C624" t="str">
            <v>VAR_fin</v>
          </cell>
          <cell r="D624" t="str">
            <v>RHNS_ELC</v>
          </cell>
          <cell r="E624">
            <v>7.176127406357261E-6</v>
          </cell>
          <cell r="F624">
            <v>3.3880172307909573E-5</v>
          </cell>
          <cell r="G624">
            <v>3.4075644308811119E-5</v>
          </cell>
          <cell r="H624">
            <v>1.2288548998064575E-2</v>
          </cell>
          <cell r="I624">
            <v>4.6690092624449168E-2</v>
          </cell>
          <cell r="J624">
            <v>0.21394946712949778</v>
          </cell>
        </row>
        <row r="625">
          <cell r="B625" t="str">
            <v>RHNS-EBAT</v>
          </cell>
          <cell r="C625" t="str">
            <v>VAR_fin</v>
          </cell>
          <cell r="D625" t="str">
            <v>AUX_RHNS-EBAT_IN</v>
          </cell>
          <cell r="E625">
            <v>7.176127406357261E-6</v>
          </cell>
          <cell r="F625">
            <v>3.3880172307909573E-5</v>
          </cell>
          <cell r="G625">
            <v>3.4075644308811119E-5</v>
          </cell>
          <cell r="H625">
            <v>1.2288548998064575E-2</v>
          </cell>
          <cell r="I625">
            <v>4.6690092624449168E-2</v>
          </cell>
          <cell r="J625">
            <v>0.21394946712949778</v>
          </cell>
        </row>
        <row r="626">
          <cell r="B626" t="str">
            <v>RHNS-EBAT</v>
          </cell>
          <cell r="C626" t="str">
            <v>VAR_ncap</v>
          </cell>
          <cell r="D626" t="str">
            <v>-</v>
          </cell>
          <cell r="E626">
            <v>9.7163288850768599E-6</v>
          </cell>
          <cell r="F626">
            <v>3.23873387870291E-8</v>
          </cell>
          <cell r="G626">
            <v>1.13398846883707E-7</v>
          </cell>
          <cell r="H626">
            <v>2.50836498799351E-2</v>
          </cell>
          <cell r="I626">
            <v>1.8676526999364E-2</v>
          </cell>
          <cell r="J626">
            <v>9.6231968188286096E-2</v>
          </cell>
        </row>
        <row r="627">
          <cell r="B627" t="str">
            <v>RHNS-EBAT</v>
          </cell>
          <cell r="C627" t="str">
            <v>VAR_cap</v>
          </cell>
          <cell r="D627" t="str">
            <v>-</v>
          </cell>
          <cell r="E627">
            <v>1.24810073516486E-5</v>
          </cell>
          <cell r="F627">
            <v>1.251339469043563E-5</v>
          </cell>
          <cell r="G627">
            <v>1.2615614365331151E-5</v>
          </cell>
          <cell r="H627">
            <v>2.50909007812712E-2</v>
          </cell>
          <cell r="I627">
            <v>2.3538013501050854E-2</v>
          </cell>
          <cell r="J627">
            <v>0.10567180519358965</v>
          </cell>
        </row>
        <row r="628">
          <cell r="B628" t="str">
            <v>G-INTC-EXP00-AT</v>
          </cell>
          <cell r="C628" t="str">
            <v>VAR_fout</v>
          </cell>
          <cell r="D628" t="str">
            <v>ELC_E-AT</v>
          </cell>
          <cell r="E628">
            <v>6.2295546065188487</v>
          </cell>
          <cell r="F628">
            <v>1.7909743186246783E-5</v>
          </cell>
          <cell r="G628">
            <v>1.9897607787596781E-5</v>
          </cell>
          <cell r="H628">
            <v>3.1434688220198899E-6</v>
          </cell>
          <cell r="I628">
            <v>3.0611128210020304E-6</v>
          </cell>
          <cell r="J628">
            <v>1.6942317726444799E-6</v>
          </cell>
        </row>
        <row r="629">
          <cell r="B629" t="str">
            <v>G-INTC-EXP00-AT</v>
          </cell>
          <cell r="C629" t="str">
            <v>VAR_fin</v>
          </cell>
          <cell r="D629" t="str">
            <v>ELC</v>
          </cell>
          <cell r="E629">
            <v>6.2295546065188487</v>
          </cell>
          <cell r="F629">
            <v>1.7909743186246783E-5</v>
          </cell>
          <cell r="G629">
            <v>1.9897607787596781E-5</v>
          </cell>
          <cell r="H629">
            <v>3.1434688220198899E-6</v>
          </cell>
          <cell r="I629">
            <v>3.0611128210020304E-6</v>
          </cell>
          <cell r="J629">
            <v>1.6942317726444799E-6</v>
          </cell>
        </row>
        <row r="630">
          <cell r="B630" t="str">
            <v>G-INTC-EXP00-AT</v>
          </cell>
          <cell r="C630" t="str">
            <v>VAR_ncap</v>
          </cell>
          <cell r="D630" t="str">
            <v>-</v>
          </cell>
          <cell r="H630">
            <v>1.15857625477998E-8</v>
          </cell>
          <cell r="I630">
            <v>2.31749416824931E-8</v>
          </cell>
          <cell r="J630">
            <v>5.8684687721940602E-8</v>
          </cell>
        </row>
        <row r="631">
          <cell r="B631" t="str">
            <v>G-INTC-EXP00-AT</v>
          </cell>
          <cell r="C631" t="str">
            <v>VAR_cap</v>
          </cell>
          <cell r="D631" t="str">
            <v>-</v>
          </cell>
          <cell r="E631">
            <v>0.23705403841461792</v>
          </cell>
          <cell r="F631">
            <v>1.0553946899971578E-5</v>
          </cell>
          <cell r="G631">
            <v>1.0465671139936461E-5</v>
          </cell>
          <cell r="H631">
            <v>1.0381268779946495E-5</v>
          </cell>
          <cell r="I631">
            <v>1.0295033212592841E-5</v>
          </cell>
          <cell r="J631">
            <v>1.0417146901531282E-5</v>
          </cell>
        </row>
        <row r="632">
          <cell r="B632" t="str">
            <v>G-INTC-IMP00-DE</v>
          </cell>
          <cell r="C632" t="str">
            <v>VAR_fout</v>
          </cell>
          <cell r="D632" t="str">
            <v>ELC</v>
          </cell>
          <cell r="E632">
            <v>46.398475602474825</v>
          </cell>
          <cell r="F632">
            <v>27.460572130332515</v>
          </cell>
          <cell r="G632">
            <v>22.765678825570166</v>
          </cell>
          <cell r="H632">
            <v>13.704685379685971</v>
          </cell>
          <cell r="I632">
            <v>13.609504325788304</v>
          </cell>
          <cell r="J632">
            <v>9.0843649007620506</v>
          </cell>
        </row>
        <row r="633">
          <cell r="B633" t="str">
            <v>G-INTC-IMP00-DE</v>
          </cell>
          <cell r="C633" t="str">
            <v>VAR_fin</v>
          </cell>
          <cell r="D633" t="str">
            <v>ELC_I-DE</v>
          </cell>
          <cell r="E633">
            <v>46.398475602474825</v>
          </cell>
          <cell r="F633">
            <v>27.460572130332515</v>
          </cell>
          <cell r="G633">
            <v>22.765678825570166</v>
          </cell>
          <cell r="H633">
            <v>13.704685379685971</v>
          </cell>
          <cell r="I633">
            <v>13.609504325788304</v>
          </cell>
          <cell r="J633">
            <v>9.0843649007620506</v>
          </cell>
        </row>
        <row r="634">
          <cell r="B634" t="str">
            <v>G-INTC-IMP00-DE</v>
          </cell>
          <cell r="C634" t="str">
            <v>VAR_ncap</v>
          </cell>
          <cell r="D634" t="str">
            <v>-</v>
          </cell>
          <cell r="E634">
            <v>3.2389611022419201E-8</v>
          </cell>
          <cell r="F634">
            <v>2.9269933650858401E-8</v>
          </cell>
          <cell r="G634">
            <v>3.8484862071656101E-8</v>
          </cell>
          <cell r="H634">
            <v>2.3549336855770101E-7</v>
          </cell>
          <cell r="I634">
            <v>4.4641915189672799E-8</v>
          </cell>
          <cell r="J634">
            <v>6.8575430878248906E-8</v>
          </cell>
        </row>
        <row r="635">
          <cell r="B635" t="str">
            <v>G-INTC-IMP00-DE</v>
          </cell>
          <cell r="C635" t="str">
            <v>VAR_cap</v>
          </cell>
          <cell r="D635" t="str">
            <v>-</v>
          </cell>
          <cell r="E635">
            <v>1.9750844811964601</v>
          </cell>
          <cell r="F635">
            <v>1.9750824025283902</v>
          </cell>
          <cell r="G635">
            <v>1.9750823548073901</v>
          </cell>
          <cell r="H635">
            <v>1.9750823566687901</v>
          </cell>
          <cell r="I635">
            <v>1.9750825885103256</v>
          </cell>
          <cell r="J635">
            <v>1.8341043776686017</v>
          </cell>
        </row>
        <row r="636">
          <cell r="B636" t="str">
            <v>RHEM-SHSTG-CHPWOD</v>
          </cell>
          <cell r="C636" t="str">
            <v>VAR_fout</v>
          </cell>
          <cell r="D636" t="str">
            <v>AUX_REM-CHPWOD_OUT</v>
          </cell>
          <cell r="E636">
            <v>5.7965170688692345E-6</v>
          </cell>
          <cell r="F636">
            <v>4.2735505908057585E-6</v>
          </cell>
          <cell r="G636">
            <v>6.5037416875237681E-6</v>
          </cell>
          <cell r="H636">
            <v>3.6658975640585594E-5</v>
          </cell>
          <cell r="I636">
            <v>7.5241041040537485E-5</v>
          </cell>
          <cell r="J636">
            <v>1.948026268617567E-2</v>
          </cell>
        </row>
        <row r="637">
          <cell r="B637" t="str">
            <v>RHEM-SHSTG-CHPWOD</v>
          </cell>
          <cell r="C637" t="str">
            <v>VAR_fout</v>
          </cell>
          <cell r="D637" t="str">
            <v>RHEM_LTH_CHPWOD</v>
          </cell>
          <cell r="E637">
            <v>5.7965170688692176E-6</v>
          </cell>
          <cell r="F637">
            <v>4.2763996245329512E-6</v>
          </cell>
          <cell r="G637">
            <v>6.5105164184482666E-6</v>
          </cell>
          <cell r="H637">
            <v>3.6658975640585594E-5</v>
          </cell>
          <cell r="I637">
            <v>7.5241041040537281E-5</v>
          </cell>
          <cell r="J637">
            <v>1.9480262686175656E-2</v>
          </cell>
        </row>
        <row r="638">
          <cell r="B638" t="str">
            <v>RHEM-SHSTG-CHPWOD</v>
          </cell>
          <cell r="C638" t="str">
            <v>VAR_fin</v>
          </cell>
          <cell r="D638" t="str">
            <v>AUX_REM-CHPWOD_IN</v>
          </cell>
          <cell r="E638">
            <v>4.6428937111796563E-6</v>
          </cell>
          <cell r="F638">
            <v>2.3382734350369366E-6</v>
          </cell>
          <cell r="G638">
            <v>5.2409433656031338E-6</v>
          </cell>
          <cell r="H638">
            <v>4.5814535634636558E-5</v>
          </cell>
          <cell r="I638">
            <v>8.8514399698798893E-5</v>
          </cell>
          <cell r="J638">
            <v>2.1644729183338023E-2</v>
          </cell>
        </row>
        <row r="639">
          <cell r="B639" t="str">
            <v>RHEM-SHSTG-CHPWOD</v>
          </cell>
          <cell r="C639" t="str">
            <v>VAR_fin</v>
          </cell>
          <cell r="D639" t="str">
            <v>RHEM_LTH_CHPWOD</v>
          </cell>
          <cell r="E639">
            <v>4.6428937111796563E-6</v>
          </cell>
          <cell r="F639">
            <v>2.3382734350369366E-6</v>
          </cell>
          <cell r="G639">
            <v>5.2409433656031338E-6</v>
          </cell>
          <cell r="H639">
            <v>4.5814535634636558E-5</v>
          </cell>
          <cell r="I639">
            <v>8.8514399698798893E-5</v>
          </cell>
          <cell r="J639">
            <v>2.1644729183338023E-2</v>
          </cell>
        </row>
        <row r="640">
          <cell r="B640" t="str">
            <v>RHEM-SHSTG-CHPWOD</v>
          </cell>
          <cell r="C640" t="str">
            <v>VAR_ncap</v>
          </cell>
          <cell r="D640" t="str">
            <v>-</v>
          </cell>
          <cell r="E640">
            <v>6.0501797437266301E-5</v>
          </cell>
          <cell r="F640">
            <v>1.37333224184345E-6</v>
          </cell>
          <cell r="G640">
            <v>2.0838555455399099E-6</v>
          </cell>
          <cell r="H640">
            <v>1.6727684227340101E-6</v>
          </cell>
          <cell r="I640">
            <v>5.4110867830924399E-6</v>
          </cell>
          <cell r="J640">
            <v>6.7019535031379298E-3</v>
          </cell>
        </row>
        <row r="641">
          <cell r="B641" t="str">
            <v>RHEM-SHSTG-CHPWOD</v>
          </cell>
          <cell r="C641" t="str">
            <v>VAR_cap</v>
          </cell>
          <cell r="D641" t="str">
            <v>-</v>
          </cell>
          <cell r="E641">
            <v>6.0501797437266301E-5</v>
          </cell>
          <cell r="F641">
            <v>6.1706851028857311E-5</v>
          </cell>
          <cell r="G641">
            <v>6.3363545700188592E-5</v>
          </cell>
          <cell r="H641">
            <v>6.4363892277014191E-5</v>
          </cell>
          <cell r="I641">
            <v>8.6177582184622558E-5</v>
          </cell>
          <cell r="J641">
            <v>6.7393137084206202E-3</v>
          </cell>
        </row>
        <row r="642">
          <cell r="B642" t="str">
            <v>RHNM-CHPGFC</v>
          </cell>
          <cell r="C642" t="str">
            <v>VAR_fout</v>
          </cell>
          <cell r="D642" t="str">
            <v>CO2_R</v>
          </cell>
          <cell r="H642">
            <v>2.5234284072499602E-3</v>
          </cell>
          <cell r="I642">
            <v>5.66813722443854E-3</v>
          </cell>
          <cell r="J642">
            <v>2.3757425181103898E-3</v>
          </cell>
        </row>
        <row r="643">
          <cell r="B643" t="str">
            <v>RHNM-CHPGFC</v>
          </cell>
          <cell r="C643" t="str">
            <v>VAR_fout</v>
          </cell>
          <cell r="D643" t="str">
            <v>RHNM_NKEV_GAS_ELC_CHP</v>
          </cell>
          <cell r="H643">
            <v>1.879148813909547E-5</v>
          </cell>
          <cell r="I643">
            <v>4.4219510261577292E-5</v>
          </cell>
          <cell r="J643">
            <v>1.8955392431731825E-5</v>
          </cell>
        </row>
        <row r="644">
          <cell r="B644" t="str">
            <v>RHNM-CHPGFC</v>
          </cell>
          <cell r="C644" t="str">
            <v>VAR_fout</v>
          </cell>
          <cell r="D644" t="str">
            <v>RHNM_LTH_CHPNGA</v>
          </cell>
          <cell r="H644">
            <v>2.1046466715786926E-5</v>
          </cell>
          <cell r="I644">
            <v>4.6872680877271957E-5</v>
          </cell>
          <cell r="J644">
            <v>1.8955392431731825E-5</v>
          </cell>
        </row>
        <row r="645">
          <cell r="B645" t="str">
            <v>RHNM-CHPGFC</v>
          </cell>
          <cell r="C645" t="str">
            <v>VAR_fin</v>
          </cell>
          <cell r="D645" t="str">
            <v>RNGA</v>
          </cell>
          <cell r="H645">
            <v>4.4741638426417754E-5</v>
          </cell>
          <cell r="I645">
            <v>1.004988869581302E-4</v>
          </cell>
          <cell r="J645">
            <v>4.2123094292737379E-5</v>
          </cell>
        </row>
        <row r="646">
          <cell r="B646" t="str">
            <v>RHNM-CHPGFC</v>
          </cell>
          <cell r="C646" t="str">
            <v>VAR_ncap</v>
          </cell>
          <cell r="D646" t="str">
            <v>-</v>
          </cell>
          <cell r="H646">
            <v>1.66873638376318E-6</v>
          </cell>
          <cell r="I646">
            <v>1.3416697212260701E-8</v>
          </cell>
        </row>
        <row r="647">
          <cell r="B647" t="str">
            <v>RHNM-CHPGFC</v>
          </cell>
          <cell r="C647" t="str">
            <v>VAR_cap</v>
          </cell>
          <cell r="D647" t="str">
            <v>-</v>
          </cell>
          <cell r="H647">
            <v>1.66873638376318E-6</v>
          </cell>
          <cell r="I647">
            <v>3.9165904683440602E-6</v>
          </cell>
          <cell r="J647">
            <v>2.2224603472308086E-6</v>
          </cell>
        </row>
        <row r="648">
          <cell r="B648" t="str">
            <v>G-INTC-EXP00-FR</v>
          </cell>
          <cell r="C648" t="str">
            <v>VAR_fout</v>
          </cell>
          <cell r="D648" t="str">
            <v>ELC_E-FR</v>
          </cell>
          <cell r="E648">
            <v>12.753358638327628</v>
          </cell>
          <cell r="F648">
            <v>1.3943632990559621E-5</v>
          </cell>
          <cell r="G648">
            <v>1.332000078564204E-5</v>
          </cell>
          <cell r="H648">
            <v>6.9239713114160777E-6</v>
          </cell>
          <cell r="I648">
            <v>2.0548876645272837E-5</v>
          </cell>
          <cell r="J648">
            <v>1.1124242002545611E-5</v>
          </cell>
        </row>
        <row r="649">
          <cell r="B649" t="str">
            <v>G-INTC-EXP00-FR</v>
          </cell>
          <cell r="C649" t="str">
            <v>VAR_fin</v>
          </cell>
          <cell r="D649" t="str">
            <v>ELC</v>
          </cell>
          <cell r="E649">
            <v>12.753358638327628</v>
          </cell>
          <cell r="F649">
            <v>1.3943632990559621E-5</v>
          </cell>
          <cell r="G649">
            <v>1.332000078564204E-5</v>
          </cell>
          <cell r="H649">
            <v>6.9239713114160777E-6</v>
          </cell>
          <cell r="I649">
            <v>2.0548876645272837E-5</v>
          </cell>
          <cell r="J649">
            <v>1.1124242002545611E-5</v>
          </cell>
        </row>
        <row r="650">
          <cell r="B650" t="str">
            <v>G-INTC-EXP00-FR</v>
          </cell>
          <cell r="C650" t="str">
            <v>VAR_ncap</v>
          </cell>
          <cell r="D650" t="str">
            <v>-</v>
          </cell>
          <cell r="E650">
            <v>2.5324125477125999E-8</v>
          </cell>
          <cell r="F650">
            <v>2.13219601205879E-8</v>
          </cell>
          <cell r="G650">
            <v>2.6014507761759401E-8</v>
          </cell>
          <cell r="H650">
            <v>4.21323659781964E-8</v>
          </cell>
          <cell r="I650">
            <v>4.39806732850437E-8</v>
          </cell>
          <cell r="J650">
            <v>6.8573186449587394E-8</v>
          </cell>
        </row>
        <row r="651">
          <cell r="B651" t="str">
            <v>G-INTC-EXP00-FR</v>
          </cell>
          <cell r="C651" t="str">
            <v>VAR_cap</v>
          </cell>
          <cell r="D651" t="str">
            <v>-</v>
          </cell>
          <cell r="E651">
            <v>1.2999998727855813</v>
          </cell>
          <cell r="F651">
            <v>1.3049018330102413E-5</v>
          </cell>
          <cell r="G651">
            <v>1.2968206650088021E-5</v>
          </cell>
          <cell r="H651">
            <v>1.2939693026181587E-5</v>
          </cell>
          <cell r="I651">
            <v>1.2936419509390618E-5</v>
          </cell>
          <cell r="J651">
            <v>1.2980547066332448E-5</v>
          </cell>
        </row>
        <row r="652">
          <cell r="B652" t="str">
            <v>RHNM-EBAT</v>
          </cell>
          <cell r="C652" t="str">
            <v>VAR_fout</v>
          </cell>
          <cell r="D652" t="str">
            <v>RHNM_ELC</v>
          </cell>
          <cell r="E652">
            <v>6.3227245034480822E-6</v>
          </cell>
          <cell r="F652">
            <v>3.0467675526607354E-5</v>
          </cell>
          <cell r="G652">
            <v>3.0764972319934703E-5</v>
          </cell>
          <cell r="H652">
            <v>2.6221071524261553E-2</v>
          </cell>
          <cell r="I652">
            <v>0.24253735131301271</v>
          </cell>
          <cell r="J652">
            <v>0.25181561385108797</v>
          </cell>
        </row>
        <row r="653">
          <cell r="B653" t="str">
            <v>RHNM-EBAT</v>
          </cell>
          <cell r="C653" t="str">
            <v>VAR_fout</v>
          </cell>
          <cell r="D653" t="str">
            <v>AUX_RHNM-EBAT_OUT</v>
          </cell>
          <cell r="E653">
            <v>6.3227245034480873E-6</v>
          </cell>
          <cell r="F653">
            <v>3.0467675526607398E-5</v>
          </cell>
          <cell r="G653">
            <v>3.0764972319934743E-5</v>
          </cell>
          <cell r="H653">
            <v>2.6221071524261584E-2</v>
          </cell>
          <cell r="I653">
            <v>0.24253735131301313</v>
          </cell>
          <cell r="J653">
            <v>0.25181561385108836</v>
          </cell>
        </row>
        <row r="654">
          <cell r="B654" t="str">
            <v>RHNM-EBAT</v>
          </cell>
          <cell r="C654" t="str">
            <v>VAR_fin</v>
          </cell>
          <cell r="D654" t="str">
            <v>RHNM_ELC</v>
          </cell>
          <cell r="E654">
            <v>7.1757567617647269E-6</v>
          </cell>
          <cell r="F654">
            <v>3.3866763200233369E-5</v>
          </cell>
          <cell r="G654">
            <v>3.4053210521696661E-5</v>
          </cell>
          <cell r="H654">
            <v>2.8997012108299681E-2</v>
          </cell>
          <cell r="I654">
            <v>0.26821354599498004</v>
          </cell>
          <cell r="J654">
            <v>0.27847401770379421</v>
          </cell>
        </row>
        <row r="655">
          <cell r="B655" t="str">
            <v>RHNM-EBAT</v>
          </cell>
          <cell r="C655" t="str">
            <v>VAR_fin</v>
          </cell>
          <cell r="D655" t="str">
            <v>AUX_RHNM-EBAT_IN</v>
          </cell>
          <cell r="E655">
            <v>7.1757567617647269E-6</v>
          </cell>
          <cell r="F655">
            <v>3.3866763200233369E-5</v>
          </cell>
          <cell r="G655">
            <v>3.4053210521696661E-5</v>
          </cell>
          <cell r="H655">
            <v>2.8997012108299681E-2</v>
          </cell>
          <cell r="I655">
            <v>0.26821354599498004</v>
          </cell>
          <cell r="J655">
            <v>0.27847401770379421</v>
          </cell>
        </row>
        <row r="656">
          <cell r="B656" t="str">
            <v>RHNM-EBAT</v>
          </cell>
          <cell r="C656" t="str">
            <v>VAR_ncap</v>
          </cell>
          <cell r="D656" t="str">
            <v>-</v>
          </cell>
          <cell r="E656">
            <v>9.7113026238204094E-6</v>
          </cell>
          <cell r="F656">
            <v>3.2346745481401501E-8</v>
          </cell>
          <cell r="G656">
            <v>1.12381774312177E-7</v>
          </cell>
          <cell r="H656">
            <v>6.0302312775431299E-2</v>
          </cell>
          <cell r="I656">
            <v>8.95136737713568E-2</v>
          </cell>
          <cell r="J656">
            <v>8.6444596596916903E-2</v>
          </cell>
        </row>
        <row r="657">
          <cell r="B657" t="str">
            <v>RHNM-EBAT</v>
          </cell>
          <cell r="C657" t="str">
            <v>VAR_cap</v>
          </cell>
          <cell r="D657" t="str">
            <v>-</v>
          </cell>
          <cell r="E657">
            <v>1.247599297282412E-5</v>
          </cell>
          <cell r="F657">
            <v>1.250833971830552E-5</v>
          </cell>
          <cell r="G657">
            <v>1.2609542212006766E-5</v>
          </cell>
          <cell r="H657">
            <v>6.0309558946780903E-2</v>
          </cell>
          <cell r="I657">
            <v>0.13691615790572023</v>
          </cell>
          <cell r="J657">
            <v>0.13778040145739409</v>
          </cell>
        </row>
        <row r="658">
          <cell r="B658" t="str">
            <v>ITOT-CHPWST</v>
          </cell>
          <cell r="C658" t="str">
            <v>VAR_fout</v>
          </cell>
          <cell r="D658" t="str">
            <v>ITOT_LTH_CHP</v>
          </cell>
          <cell r="E658">
            <v>1.9347806527641083</v>
          </cell>
          <cell r="F658">
            <v>1.96687640278321</v>
          </cell>
          <cell r="G658">
            <v>2.5502837051061058</v>
          </cell>
          <cell r="H658">
            <v>2.2433281609727316</v>
          </cell>
          <cell r="I658">
            <v>0.62435492714944296</v>
          </cell>
          <cell r="J658">
            <v>1.5778492117335388E-3</v>
          </cell>
        </row>
        <row r="659">
          <cell r="B659" t="str">
            <v>ITOT-CHPWST</v>
          </cell>
          <cell r="C659" t="str">
            <v>VAR_fout</v>
          </cell>
          <cell r="D659" t="str">
            <v>ITOT_KEV_WST_ELC_CHP</v>
          </cell>
          <cell r="E659">
            <v>0.23004013310936267</v>
          </cell>
          <cell r="F659">
            <v>0.24354393816241954</v>
          </cell>
          <cell r="G659">
            <v>0.33670550278097083</v>
          </cell>
          <cell r="H659">
            <v>0.33294517236176369</v>
          </cell>
          <cell r="I659">
            <v>0.12326751126902455</v>
          </cell>
          <cell r="J659">
            <v>4.6506423928200833E-4</v>
          </cell>
        </row>
        <row r="660">
          <cell r="B660" t="str">
            <v>ITOT-CHPWST</v>
          </cell>
          <cell r="C660" t="str">
            <v>VAR_fout</v>
          </cell>
          <cell r="D660" t="str">
            <v>CO2_I</v>
          </cell>
          <cell r="E660">
            <v>344.46990305675803</v>
          </cell>
          <cell r="F660">
            <v>364.69106289160197</v>
          </cell>
          <cell r="G660">
            <v>504.19451761408698</v>
          </cell>
          <cell r="H660">
            <v>498.563668203779</v>
          </cell>
          <cell r="I660">
            <v>184.58510972181099</v>
          </cell>
          <cell r="J660">
            <v>0.69651860232488605</v>
          </cell>
        </row>
        <row r="661">
          <cell r="B661" t="str">
            <v>ITOT-CHPWST</v>
          </cell>
          <cell r="C661" t="str">
            <v>VAR_fin</v>
          </cell>
          <cell r="D661" t="str">
            <v>IWST</v>
          </cell>
          <cell r="E661">
            <v>3.7119601622495515</v>
          </cell>
          <cell r="F661">
            <v>3.9298605915043332</v>
          </cell>
          <cell r="G661">
            <v>5.4331305777380106</v>
          </cell>
          <cell r="H661">
            <v>5.3724533211614132</v>
          </cell>
          <cell r="I661">
            <v>1.9890636823470997</v>
          </cell>
          <cell r="J661">
            <v>7.5055883871216226E-3</v>
          </cell>
        </row>
        <row r="662">
          <cell r="B662" t="str">
            <v>ITOT-CHPWST</v>
          </cell>
          <cell r="C662" t="str">
            <v>VAR_ncap</v>
          </cell>
          <cell r="D662" t="str">
            <v>-</v>
          </cell>
          <cell r="G662">
            <v>1.09433844109327E-8</v>
          </cell>
          <cell r="H662">
            <v>1.55000690695091E-3</v>
          </cell>
        </row>
        <row r="663">
          <cell r="B663" t="str">
            <v>ITOT-CHPWST</v>
          </cell>
          <cell r="C663" t="str">
            <v>VAR_cap</v>
          </cell>
          <cell r="D663" t="str">
            <v>-</v>
          </cell>
          <cell r="E663">
            <v>4.8741549371699701E-2</v>
          </cell>
          <cell r="F663">
            <v>1.3698704976591099E-2</v>
          </cell>
          <cell r="G663">
            <v>1.3698708182782217E-2</v>
          </cell>
          <cell r="H663">
            <v>1.3545673121759715E-2</v>
          </cell>
          <cell r="I663">
            <v>1.0137970518198529E-2</v>
          </cell>
          <cell r="J663">
            <v>5.0006810968289701E-3</v>
          </cell>
        </row>
        <row r="664">
          <cell r="B664" t="str">
            <v>CAES-EBAT</v>
          </cell>
          <cell r="C664" t="str">
            <v>VAR_fout</v>
          </cell>
          <cell r="D664" t="str">
            <v>ELC13</v>
          </cell>
          <cell r="E664">
            <v>1.7702113664758857E-6</v>
          </cell>
          <cell r="F664">
            <v>5.5677105845795783E-3</v>
          </cell>
          <cell r="G664">
            <v>2.6923288069272921E-2</v>
          </cell>
          <cell r="H664">
            <v>4.9432861793656151E-3</v>
          </cell>
          <cell r="I664">
            <v>9.4497964305114451E-2</v>
          </cell>
          <cell r="J664">
            <v>8.1332068144307393E-2</v>
          </cell>
        </row>
        <row r="665">
          <cell r="B665" t="str">
            <v>CAES-EBAT</v>
          </cell>
          <cell r="C665" t="str">
            <v>VAR_fout</v>
          </cell>
          <cell r="D665" t="str">
            <v>AUX_CAES_OUT</v>
          </cell>
          <cell r="F665">
            <v>5.5677105845795731E-3</v>
          </cell>
          <cell r="G665">
            <v>2.6923288069272893E-2</v>
          </cell>
          <cell r="H665">
            <v>4.9432861793656099E-3</v>
          </cell>
          <cell r="I665">
            <v>9.4497964305114382E-2</v>
          </cell>
          <cell r="J665">
            <v>8.1332068144307323E-2</v>
          </cell>
        </row>
        <row r="666">
          <cell r="B666" t="str">
            <v>CAES-EBAT</v>
          </cell>
          <cell r="C666" t="str">
            <v>VAR_fin</v>
          </cell>
          <cell r="D666" t="str">
            <v>ELC13</v>
          </cell>
          <cell r="E666">
            <v>1.7612277751596221E-6</v>
          </cell>
          <cell r="F666">
            <v>7.9540708488657474E-3</v>
          </cell>
          <cell r="G666">
            <v>3.8461916292995189E-2</v>
          </cell>
          <cell r="H666">
            <v>7.0619129559770909E-3</v>
          </cell>
          <cell r="I666">
            <v>0.13499724297219887</v>
          </cell>
          <cell r="J666">
            <v>0.11618875248900729</v>
          </cell>
        </row>
        <row r="667">
          <cell r="B667" t="str">
            <v>CAES-EBAT</v>
          </cell>
          <cell r="C667" t="str">
            <v>VAR_fin</v>
          </cell>
          <cell r="D667" t="str">
            <v>AUX_CAES_IN</v>
          </cell>
          <cell r="E667">
            <v>1.7612277751596221E-6</v>
          </cell>
          <cell r="F667">
            <v>7.9540708488657474E-3</v>
          </cell>
          <cell r="G667">
            <v>3.8461916292995189E-2</v>
          </cell>
          <cell r="H667">
            <v>7.0619129559770909E-3</v>
          </cell>
          <cell r="I667">
            <v>0.13499724297219887</v>
          </cell>
          <cell r="J667">
            <v>0.11618875248900729</v>
          </cell>
        </row>
        <row r="668">
          <cell r="B668" t="str">
            <v>CAES-EBAT</v>
          </cell>
          <cell r="C668" t="str">
            <v>VAR_ncap</v>
          </cell>
          <cell r="D668" t="str">
            <v>-</v>
          </cell>
          <cell r="F668">
            <v>1.5202563054883302E-8</v>
          </cell>
          <cell r="G668">
            <v>1.5857051322218699E-8</v>
          </cell>
          <cell r="H668">
            <v>1.74865715412714E-8</v>
          </cell>
          <cell r="I668">
            <v>3.9885576169524401E-8</v>
          </cell>
          <cell r="J668">
            <v>1.8167064068670698E-8</v>
          </cell>
        </row>
        <row r="669">
          <cell r="B669" t="str">
            <v>CAES-EBAT</v>
          </cell>
          <cell r="C669" t="str">
            <v>VAR_cap</v>
          </cell>
          <cell r="D669" t="str">
            <v>-</v>
          </cell>
          <cell r="E669">
            <v>0.1</v>
          </cell>
          <cell r="F669">
            <v>9.999991648490858E-2</v>
          </cell>
          <cell r="G669">
            <v>9.9999920143110932E-2</v>
          </cell>
          <cell r="H669">
            <v>9.999992087255799E-2</v>
          </cell>
          <cell r="I669">
            <v>9.9999991801687088E-2</v>
          </cell>
          <cell r="J669">
            <v>9.9999980711674707E-2</v>
          </cell>
        </row>
        <row r="670">
          <cell r="B670" t="str">
            <v>HPLSOL</v>
          </cell>
          <cell r="C670" t="str">
            <v>VAR_fout</v>
          </cell>
          <cell r="D670" t="str">
            <v>LTH</v>
          </cell>
          <cell r="J670">
            <v>0.36457740357137935</v>
          </cell>
        </row>
        <row r="671">
          <cell r="B671" t="str">
            <v>HPLSOL</v>
          </cell>
          <cell r="C671" t="str">
            <v>VAR_fin</v>
          </cell>
          <cell r="D671" t="str">
            <v>SOL</v>
          </cell>
          <cell r="J671">
            <v>0.36457740357137935</v>
          </cell>
        </row>
        <row r="672">
          <cell r="B672" t="str">
            <v>HPLSOL</v>
          </cell>
          <cell r="C672" t="str">
            <v>VAR_ncap</v>
          </cell>
          <cell r="D672" t="str">
            <v>-</v>
          </cell>
          <cell r="J672">
            <v>5.2947195356444501E-2</v>
          </cell>
        </row>
        <row r="673">
          <cell r="B673" t="str">
            <v>HPLSOL</v>
          </cell>
          <cell r="C673" t="str">
            <v>VAR_cap</v>
          </cell>
          <cell r="D673" t="str">
            <v>-</v>
          </cell>
          <cell r="J673">
            <v>5.2947195356444501E-2</v>
          </cell>
        </row>
        <row r="674">
          <cell r="B674" t="str">
            <v>RHEM-CHPNGA</v>
          </cell>
          <cell r="C674" t="str">
            <v>VAR_fout</v>
          </cell>
          <cell r="D674" t="str">
            <v>CO2_R</v>
          </cell>
          <cell r="E674">
            <v>10.3229015796013</v>
          </cell>
          <cell r="F674">
            <v>5.7722362904032102E-3</v>
          </cell>
          <cell r="G674">
            <v>46.054609851842898</v>
          </cell>
          <cell r="H674">
            <v>46.674308143965</v>
          </cell>
          <cell r="I674">
            <v>46.989268487045599</v>
          </cell>
          <cell r="J674">
            <v>6.6976062100282396E-3</v>
          </cell>
        </row>
        <row r="675">
          <cell r="B675" t="str">
            <v>RHEM-CHPNGA</v>
          </cell>
          <cell r="C675" t="str">
            <v>VAR_fout</v>
          </cell>
          <cell r="D675" t="str">
            <v>RHEM_LTH_CHPNGA</v>
          </cell>
          <cell r="E675">
            <v>0.11417918819953735</v>
          </cell>
          <cell r="F675">
            <v>6.0312767519860006E-5</v>
          </cell>
          <cell r="G675">
            <v>0.50935374592486682</v>
          </cell>
          <cell r="H675">
            <v>0.51182777609125796</v>
          </cell>
          <cell r="I675">
            <v>0.51073822266245195</v>
          </cell>
          <cell r="J675">
            <v>7.0057742412802781E-5</v>
          </cell>
        </row>
        <row r="676">
          <cell r="B676" t="str">
            <v>RHEM-CHPNGA</v>
          </cell>
          <cell r="C676" t="str">
            <v>VAR_fout</v>
          </cell>
          <cell r="D676" t="str">
            <v>RHEM_NKEV_GAS_ELC_CHP</v>
          </cell>
          <cell r="E676">
            <v>5.2558673933120331E-2</v>
          </cell>
          <cell r="F676">
            <v>2.8035962674865447E-5</v>
          </cell>
          <cell r="G676">
            <v>0.24031331830511565</v>
          </cell>
          <cell r="H676">
            <v>0.24765860133447951</v>
          </cell>
          <cell r="I676">
            <v>0.25329293969438693</v>
          </cell>
          <cell r="J676">
            <v>3.5572532951941921E-5</v>
          </cell>
        </row>
        <row r="677">
          <cell r="B677" t="str">
            <v>RHEM-CHPNGA</v>
          </cell>
          <cell r="C677" t="str">
            <v>VAR_fin</v>
          </cell>
          <cell r="D677" t="str">
            <v>RNGA</v>
          </cell>
          <cell r="E677">
            <v>0.18303016985108714</v>
          </cell>
          <cell r="F677">
            <v>1.02344615078071E-4</v>
          </cell>
          <cell r="G677">
            <v>0.81657109666388161</v>
          </cell>
          <cell r="H677">
            <v>0.8275586550348395</v>
          </cell>
          <cell r="I677">
            <v>0.83314305828094948</v>
          </cell>
          <cell r="J677">
            <v>1.1875188315652908E-4</v>
          </cell>
        </row>
        <row r="678">
          <cell r="B678" t="str">
            <v>RHEM-CHPNGA</v>
          </cell>
          <cell r="C678" t="str">
            <v>VAR_ncap</v>
          </cell>
          <cell r="D678" t="str">
            <v>-</v>
          </cell>
          <cell r="G678">
            <v>1.7823663400809299E-2</v>
          </cell>
          <cell r="H678">
            <v>5.4505423467516396E-4</v>
          </cell>
          <cell r="I678">
            <v>3.1180337609772898E-5</v>
          </cell>
        </row>
        <row r="679">
          <cell r="B679" t="str">
            <v>RHEM-CHPNGA</v>
          </cell>
          <cell r="C679" t="str">
            <v>VAR_cap</v>
          </cell>
          <cell r="D679" t="str">
            <v>-</v>
          </cell>
          <cell r="E679">
            <v>8.350988738092131E-3</v>
          </cell>
          <cell r="F679">
            <v>8.3748707567915526E-6</v>
          </cell>
          <cell r="G679">
            <v>1.7832038291233879E-2</v>
          </cell>
          <cell r="H679">
            <v>1.8377092451647606E-2</v>
          </cell>
          <cell r="I679">
            <v>1.8795196624868581E-2</v>
          </cell>
          <cell r="J679">
            <v>6.1658897782290484E-6</v>
          </cell>
        </row>
        <row r="680">
          <cell r="B680" t="str">
            <v>D-DH2</v>
          </cell>
          <cell r="C680" t="str">
            <v>VAR_fout</v>
          </cell>
          <cell r="D680" t="str">
            <v>H2</v>
          </cell>
          <cell r="H680">
            <v>2.3809223396408466E-2</v>
          </cell>
          <cell r="I680">
            <v>2.7003658546093243</v>
          </cell>
          <cell r="J680">
            <v>16.323410092382851</v>
          </cell>
        </row>
        <row r="681">
          <cell r="B681" t="str">
            <v>D-DH2</v>
          </cell>
          <cell r="C681" t="str">
            <v>VAR_fin</v>
          </cell>
          <cell r="D681" t="str">
            <v>H2_E</v>
          </cell>
          <cell r="H681">
            <v>2.4049720602432805E-2</v>
          </cell>
          <cell r="I681">
            <v>2.7276422773831568</v>
          </cell>
          <cell r="J681">
            <v>16.488293022608939</v>
          </cell>
        </row>
        <row r="682">
          <cell r="B682" t="str">
            <v>D-DH2</v>
          </cell>
          <cell r="C682" t="str">
            <v>VAR_ncap</v>
          </cell>
          <cell r="D682" t="str">
            <v>-</v>
          </cell>
          <cell r="H682">
            <v>3.1974103375710401E-3</v>
          </cell>
          <cell r="I682">
            <v>1.05283972950387E-2</v>
          </cell>
          <cell r="J682">
            <v>1.8294673559207699</v>
          </cell>
        </row>
        <row r="683">
          <cell r="B683" t="str">
            <v>D-DH2</v>
          </cell>
          <cell r="C683" t="str">
            <v>VAR_cap</v>
          </cell>
          <cell r="D683" t="str">
            <v>-</v>
          </cell>
          <cell r="H683">
            <v>3.1974103375710401E-3</v>
          </cell>
          <cell r="I683">
            <v>0.36263769566842602</v>
          </cell>
          <cell r="J683">
            <v>2.19210505158919</v>
          </cell>
        </row>
        <row r="684">
          <cell r="B684" t="str">
            <v>D-SBIO</v>
          </cell>
          <cell r="C684" t="str">
            <v>VAR_fout</v>
          </cell>
          <cell r="D684" t="str">
            <v>SBIO</v>
          </cell>
          <cell r="E684">
            <v>4.0476683193314758</v>
          </cell>
          <cell r="F684">
            <v>4.5832454452705669</v>
          </cell>
          <cell r="G684">
            <v>4.6112952774348628</v>
          </cell>
          <cell r="H684">
            <v>4.6030648080872556</v>
          </cell>
          <cell r="I684">
            <v>4.6717913137649054</v>
          </cell>
          <cell r="J684">
            <v>4.6717910630008408</v>
          </cell>
        </row>
        <row r="685">
          <cell r="B685" t="str">
            <v>D-SBIO</v>
          </cell>
          <cell r="C685" t="str">
            <v>VAR_fin</v>
          </cell>
          <cell r="D685" t="str">
            <v>BIO</v>
          </cell>
          <cell r="E685">
            <v>4.0476683193314758</v>
          </cell>
          <cell r="F685">
            <v>4.5832454452705669</v>
          </cell>
          <cell r="G685">
            <v>4.6112952774348628</v>
          </cell>
          <cell r="H685">
            <v>4.6030648080872556</v>
          </cell>
          <cell r="I685">
            <v>4.6717913137649054</v>
          </cell>
          <cell r="J685">
            <v>4.6717910630008408</v>
          </cell>
        </row>
        <row r="686">
          <cell r="B686" t="str">
            <v>SCOM-CHPBIO</v>
          </cell>
          <cell r="C686" t="str">
            <v>VAR_fout</v>
          </cell>
          <cell r="D686" t="str">
            <v>SCOM_LTH_CHPBIO</v>
          </cell>
          <cell r="E686">
            <v>1.4243076122260281</v>
          </cell>
          <cell r="F686">
            <v>1.5783227790347549</v>
          </cell>
          <cell r="G686">
            <v>1.4829209466326549</v>
          </cell>
          <cell r="H686">
            <v>1.3239178711130994</v>
          </cell>
          <cell r="I686">
            <v>1.0059114867941306</v>
          </cell>
          <cell r="J686">
            <v>1.0059114238722855</v>
          </cell>
        </row>
        <row r="687">
          <cell r="B687" t="str">
            <v>SCOM-CHPBIO</v>
          </cell>
          <cell r="C687" t="str">
            <v>VAR_fout</v>
          </cell>
          <cell r="D687" t="str">
            <v>SCOM_KEV_BIO_ELC_CHP</v>
          </cell>
          <cell r="E687">
            <v>0.95936410042247722</v>
          </cell>
          <cell r="F687">
            <v>1.1059429711240891</v>
          </cell>
          <cell r="G687">
            <v>1.1059430301590538</v>
          </cell>
          <cell r="H687">
            <v>1.1059431294840969</v>
          </cell>
          <cell r="I687">
            <v>1.1059431658572334</v>
          </cell>
          <cell r="J687">
            <v>1.1059430966781996</v>
          </cell>
        </row>
        <row r="688">
          <cell r="B688" t="str">
            <v>SCOM-CHPBIO</v>
          </cell>
          <cell r="C688" t="str">
            <v>VAR_fin</v>
          </cell>
          <cell r="D688" t="str">
            <v>SBIO</v>
          </cell>
          <cell r="E688">
            <v>2.6453918277993593</v>
          </cell>
          <cell r="F688">
            <v>3.0460227172905721</v>
          </cell>
          <cell r="G688">
            <v>3.0407777530758353</v>
          </cell>
          <cell r="H688">
            <v>3.0322885659199206</v>
          </cell>
          <cell r="I688">
            <v>2.9520562046547565</v>
          </cell>
          <cell r="J688">
            <v>2.8755200252893722</v>
          </cell>
        </row>
        <row r="689">
          <cell r="B689" t="str">
            <v>SCOM-CHPBIO</v>
          </cell>
          <cell r="C689" t="str">
            <v>VAR_ncap</v>
          </cell>
          <cell r="D689" t="str">
            <v>-</v>
          </cell>
          <cell r="F689">
            <v>2.61868670332943E-2</v>
          </cell>
          <cell r="G689">
            <v>6.5656192843414401E-3</v>
          </cell>
          <cell r="H689">
            <v>1.2220452618130401E-2</v>
          </cell>
          <cell r="I689">
            <v>3.1151007274402599E-2</v>
          </cell>
          <cell r="J689">
            <v>4.3489819282912602E-2</v>
          </cell>
        </row>
        <row r="690">
          <cell r="B690" t="str">
            <v>SCOM-CHPBIO</v>
          </cell>
          <cell r="C690" t="str">
            <v>VAR_cap</v>
          </cell>
          <cell r="D690" t="str">
            <v>-</v>
          </cell>
          <cell r="E690">
            <v>7.35127E-2</v>
          </cell>
          <cell r="F690">
            <v>8.4744551796680403E-2</v>
          </cell>
          <cell r="G690">
            <v>8.4744575220817117E-2</v>
          </cell>
          <cell r="H690">
            <v>8.4744578750012581E-2</v>
          </cell>
          <cell r="I690">
            <v>8.4744545086300027E-2</v>
          </cell>
          <cell r="J690">
            <v>8.4744541865094475E-2</v>
          </cell>
        </row>
        <row r="691">
          <cell r="B691" t="str">
            <v>SCOM-CHPHFC</v>
          </cell>
          <cell r="C691" t="str">
            <v>VAR_fout</v>
          </cell>
          <cell r="D691" t="str">
            <v>SCOM_KEV_HFC_ELC_CHP</v>
          </cell>
          <cell r="H691">
            <v>2.9976314694555315E-5</v>
          </cell>
          <cell r="I691">
            <v>5.9722331601365475E-5</v>
          </cell>
          <cell r="J691">
            <v>5.7924666155953299E-5</v>
          </cell>
        </row>
        <row r="692">
          <cell r="B692" t="str">
            <v>SCOM-CHPHFC</v>
          </cell>
          <cell r="C692" t="str">
            <v>VAR_fout</v>
          </cell>
          <cell r="D692" t="str">
            <v>SCOM_LTH_CHPHFC</v>
          </cell>
          <cell r="H692">
            <v>2.2281412761376438E-5</v>
          </cell>
          <cell r="I692">
            <v>3.7602949526785707E-5</v>
          </cell>
          <cell r="J692">
            <v>3.2740028696843196E-5</v>
          </cell>
        </row>
        <row r="693">
          <cell r="B693" t="str">
            <v>SCOM-CHPHFC</v>
          </cell>
          <cell r="C693" t="str">
            <v>VAR_fin</v>
          </cell>
          <cell r="D693" t="str">
            <v>RSH2</v>
          </cell>
          <cell r="H693">
            <v>6.3128731727031122E-5</v>
          </cell>
          <cell r="I693">
            <v>1.1059691037289913E-4</v>
          </cell>
          <cell r="J693">
            <v>1.0073854983644056E-4</v>
          </cell>
        </row>
        <row r="694">
          <cell r="B694" t="str">
            <v>SCOM-CHPHFC</v>
          </cell>
          <cell r="C694" t="str">
            <v>VAR_ncap</v>
          </cell>
          <cell r="D694" t="str">
            <v>-</v>
          </cell>
          <cell r="H694">
            <v>1.9862732234656402E-6</v>
          </cell>
          <cell r="I694">
            <v>3.0642731554072902E-7</v>
          </cell>
          <cell r="J694">
            <v>3.0493110532329302E-6</v>
          </cell>
        </row>
        <row r="695">
          <cell r="B695" t="str">
            <v>SCOM-CHPHFC</v>
          </cell>
          <cell r="C695" t="str">
            <v>VAR_cap</v>
          </cell>
          <cell r="D695" t="str">
            <v>-</v>
          </cell>
          <cell r="H695">
            <v>1.9862732234656402E-6</v>
          </cell>
          <cell r="I695">
            <v>3.9507305091514298E-6</v>
          </cell>
          <cell r="J695">
            <v>4.2393829353178E-6</v>
          </cell>
        </row>
        <row r="696">
          <cell r="B696" t="str">
            <v>RHES-EBAT</v>
          </cell>
          <cell r="C696" t="str">
            <v>VAR_fout</v>
          </cell>
          <cell r="D696" t="str">
            <v>RHES_ELC</v>
          </cell>
          <cell r="E696">
            <v>6.3234585743477709E-6</v>
          </cell>
          <cell r="F696">
            <v>3.0479797356633184E-5</v>
          </cell>
          <cell r="G696">
            <v>3.0785235554480805E-5</v>
          </cell>
          <cell r="H696">
            <v>1.1112150784236736E-2</v>
          </cell>
          <cell r="I696">
            <v>4.2220121182889918E-2</v>
          </cell>
          <cell r="J696">
            <v>0.19347692698814639</v>
          </cell>
        </row>
        <row r="697">
          <cell r="B697" t="str">
            <v>RHES-EBAT</v>
          </cell>
          <cell r="C697" t="str">
            <v>VAR_fout</v>
          </cell>
          <cell r="D697" t="str">
            <v>AUX_RHES-EBAT_OUT</v>
          </cell>
          <cell r="E697">
            <v>6.3234585743477743E-6</v>
          </cell>
          <cell r="F697">
            <v>3.0479797356633225E-5</v>
          </cell>
          <cell r="G697">
            <v>3.0785235554480832E-5</v>
          </cell>
          <cell r="H697">
            <v>1.1112150784236743E-2</v>
          </cell>
          <cell r="I697">
            <v>4.2220121182889966E-2</v>
          </cell>
          <cell r="J697">
            <v>0.19347692698814645</v>
          </cell>
        </row>
        <row r="698">
          <cell r="B698" t="str">
            <v>RHES-EBAT</v>
          </cell>
          <cell r="C698" t="str">
            <v>VAR_fin</v>
          </cell>
          <cell r="D698" t="str">
            <v>RHES_ELC</v>
          </cell>
          <cell r="E698">
            <v>7.1765685449309073E-6</v>
          </cell>
          <cell r="F698">
            <v>3.3880168305326653E-5</v>
          </cell>
          <cell r="G698">
            <v>3.4075618919442235E-5</v>
          </cell>
          <cell r="H698">
            <v>1.228858744005506E-2</v>
          </cell>
          <cell r="I698">
            <v>4.6689767405205217E-2</v>
          </cell>
          <cell r="J698">
            <v>0.21395931763764275</v>
          </cell>
        </row>
        <row r="699">
          <cell r="B699" t="str">
            <v>RHES-EBAT</v>
          </cell>
          <cell r="C699" t="str">
            <v>VAR_fin</v>
          </cell>
          <cell r="D699" t="str">
            <v>AUX_RHES-EBAT_IN</v>
          </cell>
          <cell r="E699">
            <v>7.1765685449309073E-6</v>
          </cell>
          <cell r="F699">
            <v>3.3880168305326653E-5</v>
          </cell>
          <cell r="G699">
            <v>3.4075618919442235E-5</v>
          </cell>
          <cell r="H699">
            <v>1.228858744005506E-2</v>
          </cell>
          <cell r="I699">
            <v>4.6689767405205217E-2</v>
          </cell>
          <cell r="J699">
            <v>0.21395931763764275</v>
          </cell>
        </row>
        <row r="700">
          <cell r="B700" t="str">
            <v>RHES-EBAT</v>
          </cell>
          <cell r="C700" t="str">
            <v>VAR_ncap</v>
          </cell>
          <cell r="D700" t="str">
            <v>-</v>
          </cell>
          <cell r="E700">
            <v>9.7163695799681795E-6</v>
          </cell>
          <cell r="F700">
            <v>3.2387140222660903E-8</v>
          </cell>
          <cell r="G700">
            <v>1.13394486751788E-7</v>
          </cell>
          <cell r="H700">
            <v>2.5083714372820001E-2</v>
          </cell>
          <cell r="I700">
            <v>1.8676309189717001E-2</v>
          </cell>
          <cell r="J700">
            <v>9.62366039720364E-2</v>
          </cell>
        </row>
        <row r="701">
          <cell r="B701" t="str">
            <v>RHES-EBAT</v>
          </cell>
          <cell r="C701" t="str">
            <v>VAR_cap</v>
          </cell>
          <cell r="D701" t="str">
            <v>-</v>
          </cell>
          <cell r="E701">
            <v>1.248100474549933E-5</v>
          </cell>
          <cell r="F701">
            <v>1.251339188572199E-5</v>
          </cell>
          <cell r="G701">
            <v>1.2615607211929741E-5</v>
          </cell>
          <cell r="H701">
            <v>2.5090965299400001E-2</v>
          </cell>
          <cell r="I701">
            <v>2.3537835086078578E-2</v>
          </cell>
          <cell r="J701">
            <v>0.10567633665333734</v>
          </cell>
        </row>
        <row r="702">
          <cell r="B702" t="str">
            <v>D-INGA</v>
          </cell>
          <cell r="C702" t="str">
            <v>VAR_fout</v>
          </cell>
          <cell r="D702" t="str">
            <v>CO2</v>
          </cell>
          <cell r="E702">
            <v>2101.1526081838601</v>
          </cell>
          <cell r="F702">
            <v>1872.8038021044499</v>
          </cell>
          <cell r="G702">
            <v>2023.68150456379</v>
          </cell>
          <cell r="H702">
            <v>1307.8913179373401</v>
          </cell>
          <cell r="I702">
            <v>740.54167615549102</v>
          </cell>
          <cell r="J702">
            <v>1.89474717101941E-4</v>
          </cell>
        </row>
        <row r="703">
          <cell r="B703" t="str">
            <v>D-INGA</v>
          </cell>
          <cell r="C703" t="str">
            <v>VAR_fout</v>
          </cell>
          <cell r="D703" t="str">
            <v>INGA</v>
          </cell>
          <cell r="E703">
            <v>37.466867930282497</v>
          </cell>
          <cell r="F703">
            <v>33.10000018494113</v>
          </cell>
          <cell r="G703">
            <v>37.79364024321022</v>
          </cell>
          <cell r="H703">
            <v>25.468297418044056</v>
          </cell>
          <cell r="I703">
            <v>15.528179704073919</v>
          </cell>
          <cell r="J703">
            <v>2.3751132528915089</v>
          </cell>
        </row>
        <row r="704">
          <cell r="B704" t="str">
            <v>D-INGA</v>
          </cell>
          <cell r="C704" t="str">
            <v>VAR_fin</v>
          </cell>
          <cell r="D704" t="str">
            <v>NGA</v>
          </cell>
          <cell r="E704">
            <v>37.254478868508279</v>
          </cell>
          <cell r="F704">
            <v>33.205741172064741</v>
          </cell>
          <cell r="G704">
            <v>35.880877740492764</v>
          </cell>
          <cell r="H704">
            <v>23.18956237477548</v>
          </cell>
          <cell r="I704">
            <v>13.13017156304063</v>
          </cell>
          <cell r="J704">
            <v>3.3594807996797995E-6</v>
          </cell>
        </row>
        <row r="705">
          <cell r="B705" t="str">
            <v>D-INGA</v>
          </cell>
          <cell r="C705" t="str">
            <v>VAR_fin</v>
          </cell>
          <cell r="D705" t="str">
            <v>BNGA</v>
          </cell>
          <cell r="E705">
            <v>0.33208145196768374</v>
          </cell>
          <cell r="F705">
            <v>1.2433119582291366E-6</v>
          </cell>
          <cell r="G705">
            <v>2.0307920686652605</v>
          </cell>
          <cell r="H705">
            <v>2.3580521412032773</v>
          </cell>
          <cell r="I705">
            <v>2.3580523369173707</v>
          </cell>
          <cell r="J705">
            <v>2.3580503200251264</v>
          </cell>
        </row>
        <row r="706">
          <cell r="B706" t="str">
            <v>D-INGA</v>
          </cell>
          <cell r="C706" t="str">
            <v>VAR_fin</v>
          </cell>
          <cell r="D706" t="str">
            <v>H2</v>
          </cell>
          <cell r="G706">
            <v>2.706737477371855E-3</v>
          </cell>
          <cell r="H706">
            <v>2.0472414185545447E-3</v>
          </cell>
          <cell r="I706">
            <v>8.9577382415782184E-2</v>
          </cell>
          <cell r="J706">
            <v>2.4652726432625224E-2</v>
          </cell>
        </row>
        <row r="707">
          <cell r="B707" t="str">
            <v>D-INGA</v>
          </cell>
          <cell r="C707" t="str">
            <v>VAR_ncap</v>
          </cell>
          <cell r="D707" t="str">
            <v>-</v>
          </cell>
          <cell r="H707">
            <v>1.0742514014037E-8</v>
          </cell>
          <cell r="I707">
            <v>2.9331087665122399E-8</v>
          </cell>
          <cell r="J707">
            <v>1.07006853467617E-7</v>
          </cell>
        </row>
        <row r="708">
          <cell r="B708" t="str">
            <v>D-INGA</v>
          </cell>
          <cell r="C708" t="str">
            <v>VAR_cap</v>
          </cell>
          <cell r="D708" t="str">
            <v>-</v>
          </cell>
          <cell r="E708">
            <v>1.9844833702661</v>
          </cell>
          <cell r="F708">
            <v>1.9844833702661</v>
          </cell>
          <cell r="G708">
            <v>1.9844833702661</v>
          </cell>
          <cell r="H708">
            <v>1.984483381008614</v>
          </cell>
          <cell r="I708">
            <v>1.9844834296244915</v>
          </cell>
          <cell r="J708">
            <v>1.095459603811165</v>
          </cell>
        </row>
        <row r="709">
          <cell r="B709" t="str">
            <v>EWIND</v>
          </cell>
          <cell r="C709" t="str">
            <v>VAR_fout</v>
          </cell>
          <cell r="D709" t="str">
            <v>ELC35</v>
          </cell>
          <cell r="E709">
            <v>0.52400000000000047</v>
          </cell>
          <cell r="F709">
            <v>0.54529201988128251</v>
          </cell>
          <cell r="G709">
            <v>2.1870138945433744</v>
          </cell>
          <cell r="H709">
            <v>11.016902071503011</v>
          </cell>
          <cell r="I709">
            <v>21.142542540082655</v>
          </cell>
          <cell r="J709">
            <v>34.43897433099238</v>
          </cell>
        </row>
        <row r="710">
          <cell r="B710" t="str">
            <v>EWIND</v>
          </cell>
          <cell r="C710" t="str">
            <v>VAR_fin</v>
          </cell>
          <cell r="D710" t="str">
            <v>WND</v>
          </cell>
          <cell r="E710">
            <v>0.52400000000000047</v>
          </cell>
          <cell r="F710">
            <v>0.54529201988128251</v>
          </cell>
          <cell r="G710">
            <v>2.1870138945433744</v>
          </cell>
          <cell r="H710">
            <v>11.016902071503011</v>
          </cell>
          <cell r="I710">
            <v>21.142542540082655</v>
          </cell>
          <cell r="J710">
            <v>34.43897433099238</v>
          </cell>
        </row>
        <row r="711">
          <cell r="B711" t="str">
            <v>EWIND</v>
          </cell>
          <cell r="C711" t="str">
            <v>VAR_ncap</v>
          </cell>
          <cell r="D711" t="str">
            <v>-</v>
          </cell>
          <cell r="F711">
            <v>7.1321134367847202E-3</v>
          </cell>
          <cell r="G711">
            <v>0.27995600914296997</v>
          </cell>
          <cell r="H711">
            <v>1.4909029093192201</v>
          </cell>
          <cell r="I711">
            <v>0.96023307456626095</v>
          </cell>
          <cell r="J711">
            <v>3.7593255750143499</v>
          </cell>
        </row>
        <row r="712">
          <cell r="B712" t="str">
            <v>EWIND</v>
          </cell>
          <cell r="C712" t="str">
            <v>VAR_cap</v>
          </cell>
          <cell r="D712" t="str">
            <v>-</v>
          </cell>
          <cell r="E712">
            <v>8.7120000000000003E-2</v>
          </cell>
          <cell r="F712">
            <v>9.0660001473391913E-2</v>
          </cell>
          <cell r="G712">
            <v>0.36361192811029119</v>
          </cell>
          <cell r="H712">
            <v>1.8316650926077862</v>
          </cell>
          <cell r="I712">
            <v>3.5151494605364269</v>
          </cell>
          <cell r="J712">
            <v>5.7258081210705498</v>
          </cell>
        </row>
        <row r="713">
          <cell r="B713" t="str">
            <v>EGEO</v>
          </cell>
          <cell r="C713" t="str">
            <v>VAR_fout</v>
          </cell>
          <cell r="D713" t="str">
            <v>ELC35</v>
          </cell>
          <cell r="I713">
            <v>3.3454970097034851E-4</v>
          </cell>
          <cell r="J713">
            <v>3.3465597797272098E-4</v>
          </cell>
        </row>
        <row r="714">
          <cell r="B714" t="str">
            <v>EGEO</v>
          </cell>
          <cell r="C714" t="str">
            <v>VAR_fin</v>
          </cell>
          <cell r="D714" t="str">
            <v>GEO</v>
          </cell>
          <cell r="I714">
            <v>2.230331339802322E-3</v>
          </cell>
          <cell r="J714">
            <v>2.2310398531514728E-3</v>
          </cell>
        </row>
        <row r="715">
          <cell r="B715" t="str">
            <v>EGEO</v>
          </cell>
          <cell r="C715" t="str">
            <v>VAR_ncap</v>
          </cell>
          <cell r="D715" t="str">
            <v>-</v>
          </cell>
          <cell r="I715">
            <v>1.3275456601309301E-5</v>
          </cell>
        </row>
        <row r="716">
          <cell r="B716" t="str">
            <v>EGEO</v>
          </cell>
          <cell r="C716" t="str">
            <v>VAR_cap</v>
          </cell>
          <cell r="D716" t="str">
            <v>-</v>
          </cell>
          <cell r="I716">
            <v>1.3275456601309301E-5</v>
          </cell>
          <cell r="J716">
            <v>1.3275456601309301E-5</v>
          </cell>
        </row>
        <row r="717">
          <cell r="B717" t="str">
            <v>D-SPLT</v>
          </cell>
          <cell r="C717" t="str">
            <v>VAR_fout</v>
          </cell>
          <cell r="D717" t="str">
            <v>SPLT</v>
          </cell>
          <cell r="E717">
            <v>2.0856331474022118</v>
          </cell>
          <cell r="F717">
            <v>2.4000907959652902</v>
          </cell>
          <cell r="G717">
            <v>2.2513795758162507</v>
          </cell>
          <cell r="H717">
            <v>2.4577058001754786</v>
          </cell>
          <cell r="I717">
            <v>2.3635577476143808</v>
          </cell>
          <cell r="J717">
            <v>1.8723157144911611</v>
          </cell>
        </row>
        <row r="718">
          <cell r="B718" t="str">
            <v>D-SPLT</v>
          </cell>
          <cell r="C718" t="str">
            <v>VAR_fin</v>
          </cell>
          <cell r="D718" t="str">
            <v>PLT</v>
          </cell>
          <cell r="E718">
            <v>2.0856331474022118</v>
          </cell>
          <cell r="F718">
            <v>2.4000907959652902</v>
          </cell>
          <cell r="G718">
            <v>2.2513795758162507</v>
          </cell>
          <cell r="H718">
            <v>2.4577058001754786</v>
          </cell>
          <cell r="I718">
            <v>2.3635577476143808</v>
          </cell>
          <cell r="J718">
            <v>1.8723157144911611</v>
          </cell>
        </row>
        <row r="719">
          <cell r="B719" t="str">
            <v>RHES-ESOLPV</v>
          </cell>
          <cell r="C719" t="str">
            <v>VAR_fout</v>
          </cell>
          <cell r="D719" t="str">
            <v>RHES_SOL_ELC</v>
          </cell>
          <cell r="E719">
            <v>2.1349390887346629</v>
          </cell>
          <cell r="F719">
            <v>3.390665150925595</v>
          </cell>
          <cell r="G719">
            <v>4.2167276700267529</v>
          </cell>
          <cell r="H719">
            <v>5.4104490013858504</v>
          </cell>
          <cell r="I719">
            <v>7.271191357000248</v>
          </cell>
          <cell r="J719">
            <v>9.77187326941843</v>
          </cell>
        </row>
        <row r="720">
          <cell r="B720" t="str">
            <v>RHES-ESOLPV</v>
          </cell>
          <cell r="C720" t="str">
            <v>VAR_fin</v>
          </cell>
          <cell r="D720" t="str">
            <v>SOL</v>
          </cell>
          <cell r="E720">
            <v>2.1349390887346629</v>
          </cell>
          <cell r="F720">
            <v>3.390665150925595</v>
          </cell>
          <cell r="G720">
            <v>4.2167276700267529</v>
          </cell>
          <cell r="H720">
            <v>5.4104490013858504</v>
          </cell>
          <cell r="I720">
            <v>7.271191357000248</v>
          </cell>
          <cell r="J720">
            <v>9.77187326941843</v>
          </cell>
        </row>
        <row r="721">
          <cell r="B721" t="str">
            <v>RHES-ESOLPV</v>
          </cell>
          <cell r="C721" t="str">
            <v>VAR_fin</v>
          </cell>
          <cell r="D721" t="str">
            <v>SOLPVC</v>
          </cell>
          <cell r="E721">
            <v>2.1349390887346602</v>
          </cell>
          <cell r="F721">
            <v>3.3906651509255901</v>
          </cell>
          <cell r="G721">
            <v>4.2167276700267502</v>
          </cell>
          <cell r="H721">
            <v>5.4104490013858504</v>
          </cell>
          <cell r="I721">
            <v>7.2711913570002498</v>
          </cell>
          <cell r="J721">
            <v>9.77187326941843</v>
          </cell>
        </row>
        <row r="722">
          <cell r="B722" t="str">
            <v>RHES-ESOLPV</v>
          </cell>
          <cell r="C722" t="str">
            <v>VAR_ncap</v>
          </cell>
          <cell r="D722" t="str">
            <v>-</v>
          </cell>
          <cell r="G722">
            <v>5.6231988637596098E-2</v>
          </cell>
          <cell r="H722">
            <v>0.25116851288446901</v>
          </cell>
          <cell r="I722">
            <v>0.871089197877291</v>
          </cell>
          <cell r="J722">
            <v>1.5049850235564499</v>
          </cell>
        </row>
        <row r="723">
          <cell r="B723" t="str">
            <v>RHES-ESOLPV</v>
          </cell>
          <cell r="C723" t="str">
            <v>VAR_cap</v>
          </cell>
          <cell r="D723" t="str">
            <v>-</v>
          </cell>
          <cell r="E723">
            <v>0.67885700000000004</v>
          </cell>
          <cell r="F723">
            <v>1.1558999176781499</v>
          </cell>
          <cell r="G723">
            <v>1.3453889886375963</v>
          </cell>
          <cell r="H723">
            <v>1.5596746665784451</v>
          </cell>
          <cell r="I723">
            <v>2.0960724175575822</v>
          </cell>
          <cell r="J723">
            <v>2.8169460819212402</v>
          </cell>
        </row>
        <row r="724">
          <cell r="B724" t="str">
            <v>SUP_DAC</v>
          </cell>
          <cell r="C724" t="str">
            <v>VAR_fout</v>
          </cell>
          <cell r="D724" t="str">
            <v>CO2_O</v>
          </cell>
          <cell r="I724">
            <v>1.3062239784053257E-4</v>
          </cell>
          <cell r="J724">
            <v>4.6442811034900149E-4</v>
          </cell>
        </row>
        <row r="725">
          <cell r="B725" t="str">
            <v>SUP_DAC</v>
          </cell>
          <cell r="C725" t="str">
            <v>VAR_fout</v>
          </cell>
          <cell r="D725" t="str">
            <v>CO2</v>
          </cell>
          <cell r="I725">
            <v>-1.30622397840533E-4</v>
          </cell>
          <cell r="J725">
            <v>-4.6442811034900101E-4</v>
          </cell>
        </row>
        <row r="726">
          <cell r="B726" t="str">
            <v>SUP_DAC</v>
          </cell>
          <cell r="C726" t="str">
            <v>VAR_fin</v>
          </cell>
          <cell r="D726" t="str">
            <v>CHEAT</v>
          </cell>
          <cell r="I726">
            <v>8.6853187810032803E-7</v>
          </cell>
          <cell r="J726">
            <v>2.9601581853064204E-6</v>
          </cell>
        </row>
        <row r="727">
          <cell r="B727" t="str">
            <v>SUP_DAC</v>
          </cell>
          <cell r="C727" t="str">
            <v>VAR_fin</v>
          </cell>
          <cell r="D727" t="str">
            <v>CELC</v>
          </cell>
          <cell r="I727">
            <v>1.8112972500553853E-7</v>
          </cell>
          <cell r="J727">
            <v>4.2262958041759119E-7</v>
          </cell>
        </row>
        <row r="728">
          <cell r="B728" t="str">
            <v>SUP_DAC</v>
          </cell>
          <cell r="C728" t="str">
            <v>VAR_ncap</v>
          </cell>
          <cell r="D728" t="str">
            <v>-</v>
          </cell>
          <cell r="I728">
            <v>3.4873844430932002E-5</v>
          </cell>
          <cell r="J728">
            <v>5.0630451287088301E-5</v>
          </cell>
        </row>
        <row r="729">
          <cell r="B729" t="str">
            <v>SUP_DAC</v>
          </cell>
          <cell r="C729" t="str">
            <v>VAR_cap</v>
          </cell>
          <cell r="D729" t="str">
            <v>-</v>
          </cell>
          <cell r="I729">
            <v>3.4873844430932002E-5</v>
          </cell>
          <cell r="J729">
            <v>7.5798356704466307E-5</v>
          </cell>
        </row>
        <row r="730">
          <cell r="B730" t="str">
            <v>EHYD-DAM10</v>
          </cell>
          <cell r="C730" t="str">
            <v>VAR_fout</v>
          </cell>
          <cell r="D730" t="str">
            <v>ELC</v>
          </cell>
          <cell r="F730">
            <v>4.8452099225628425E-4</v>
          </cell>
          <cell r="G730">
            <v>1.7526330638016343E-3</v>
          </cell>
          <cell r="H730">
            <v>0.71584575644440529</v>
          </cell>
          <cell r="I730">
            <v>0.71900115205085646</v>
          </cell>
          <cell r="J730">
            <v>0.72848154038557489</v>
          </cell>
        </row>
        <row r="731">
          <cell r="B731" t="str">
            <v>EHYD-DAM10</v>
          </cell>
          <cell r="C731" t="str">
            <v>VAR_fin</v>
          </cell>
          <cell r="D731" t="str">
            <v>HYDD</v>
          </cell>
          <cell r="F731">
            <v>4.8452099225628425E-4</v>
          </cell>
          <cell r="G731">
            <v>1.7526330638016343E-3</v>
          </cell>
          <cell r="H731">
            <v>0.71584575644440529</v>
          </cell>
          <cell r="I731">
            <v>0.71900115205085646</v>
          </cell>
          <cell r="J731">
            <v>0.72848154038557489</v>
          </cell>
        </row>
        <row r="732">
          <cell r="B732" t="str">
            <v>EHYD-DAM10</v>
          </cell>
          <cell r="C732" t="str">
            <v>VAR_ncap</v>
          </cell>
          <cell r="D732" t="str">
            <v>-</v>
          </cell>
          <cell r="F732">
            <v>6.3363720738973694E-5</v>
          </cell>
          <cell r="G732">
            <v>1.2762069431923901E-4</v>
          </cell>
          <cell r="H732">
            <v>7.5109833940493698E-2</v>
          </cell>
          <cell r="I732">
            <v>5.9971656499901904E-8</v>
          </cell>
        </row>
        <row r="733">
          <cell r="B733" t="str">
            <v>EHYD-DAM10</v>
          </cell>
          <cell r="C733" t="str">
            <v>VAR_cap</v>
          </cell>
          <cell r="D733" t="str">
            <v>-</v>
          </cell>
          <cell r="F733">
            <v>6.3363720738973694E-5</v>
          </cell>
          <cell r="G733">
            <v>1.90984415058213E-4</v>
          </cell>
          <cell r="H733">
            <v>7.5300818355551899E-2</v>
          </cell>
          <cell r="I733">
            <v>7.5300878327208401E-2</v>
          </cell>
          <cell r="J733">
            <v>7.5300878327208401E-2</v>
          </cell>
        </row>
        <row r="734">
          <cell r="B734" t="str">
            <v>DH-EBAT</v>
          </cell>
          <cell r="C734" t="str">
            <v>VAR_fout</v>
          </cell>
          <cell r="D734" t="str">
            <v>ELC35</v>
          </cell>
          <cell r="E734">
            <v>5.8449086822434361E-6</v>
          </cell>
          <cell r="F734">
            <v>6.4757431751197148E-5</v>
          </cell>
          <cell r="G734">
            <v>7.5779703559794172E-5</v>
          </cell>
          <cell r="H734">
            <v>8.8507647194160377E-5</v>
          </cell>
          <cell r="I734">
            <v>2.7157365199153329E-3</v>
          </cell>
          <cell r="J734">
            <v>8.9616871939842877</v>
          </cell>
        </row>
        <row r="735">
          <cell r="B735" t="str">
            <v>DH-EBAT</v>
          </cell>
          <cell r="C735" t="str">
            <v>VAR_fout</v>
          </cell>
          <cell r="D735" t="str">
            <v>AUX_DH-EBAT_OUT</v>
          </cell>
          <cell r="E735">
            <v>5.8449086822434344E-6</v>
          </cell>
          <cell r="F735">
            <v>6.4757431751197135E-5</v>
          </cell>
          <cell r="G735">
            <v>7.5779703559794145E-5</v>
          </cell>
          <cell r="H735">
            <v>8.8507647194160363E-5</v>
          </cell>
          <cell r="I735">
            <v>2.7157365199153324E-3</v>
          </cell>
          <cell r="J735">
            <v>8.9616871939842841</v>
          </cell>
        </row>
        <row r="736">
          <cell r="B736" t="str">
            <v>DH-EBAT</v>
          </cell>
          <cell r="C736" t="str">
            <v>VAR_fin</v>
          </cell>
          <cell r="D736" t="str">
            <v>ELC35</v>
          </cell>
          <cell r="E736">
            <v>6.563509351346963E-6</v>
          </cell>
          <cell r="F736">
            <v>7.2421014978420878E-5</v>
          </cell>
          <cell r="G736">
            <v>8.478769842250768E-5</v>
          </cell>
          <cell r="H736">
            <v>9.9033354798413643E-5</v>
          </cell>
          <cell r="I736">
            <v>3.0368387413509555E-3</v>
          </cell>
          <cell r="J736">
            <v>10.021235707863651</v>
          </cell>
        </row>
        <row r="737">
          <cell r="B737" t="str">
            <v>DH-EBAT</v>
          </cell>
          <cell r="C737" t="str">
            <v>VAR_fin</v>
          </cell>
          <cell r="D737" t="str">
            <v>AUX_DH-EBAT_IN</v>
          </cell>
          <cell r="E737">
            <v>6.563509351346963E-6</v>
          </cell>
          <cell r="F737">
            <v>7.2421014978420878E-5</v>
          </cell>
          <cell r="G737">
            <v>8.478769842250768E-5</v>
          </cell>
          <cell r="H737">
            <v>9.9033354798413643E-5</v>
          </cell>
          <cell r="I737">
            <v>3.0368387413509555E-3</v>
          </cell>
          <cell r="J737">
            <v>10.021235707863651</v>
          </cell>
        </row>
        <row r="738">
          <cell r="B738" t="str">
            <v>DH-EBAT</v>
          </cell>
          <cell r="C738" t="str">
            <v>VAR_ncap</v>
          </cell>
          <cell r="D738" t="str">
            <v>-</v>
          </cell>
          <cell r="E738">
            <v>1.0887985430528501E-5</v>
          </cell>
          <cell r="F738">
            <v>2.9156985015342598E-8</v>
          </cell>
          <cell r="G738">
            <v>1.8802817772047201E-7</v>
          </cell>
          <cell r="H738">
            <v>4.0532537613743802E-6</v>
          </cell>
          <cell r="I738">
            <v>2.4957712743005101E-4</v>
          </cell>
          <cell r="J738">
            <v>2.19850291312778</v>
          </cell>
        </row>
        <row r="739">
          <cell r="B739" t="str">
            <v>DH-EBAT</v>
          </cell>
          <cell r="C739" t="str">
            <v>VAR_cap</v>
          </cell>
          <cell r="D739" t="str">
            <v>-</v>
          </cell>
          <cell r="E739">
            <v>1.0887985430528501E-5</v>
          </cell>
          <cell r="F739">
            <v>1.0917142415543801E-5</v>
          </cell>
          <cell r="G739">
            <v>1.11051705932643E-5</v>
          </cell>
          <cell r="H739">
            <v>1.2233279374997099E-5</v>
          </cell>
          <cell r="I739">
            <v>5.5294706176400909E-4</v>
          </cell>
          <cell r="J739">
            <v>2.1986811840392648</v>
          </cell>
        </row>
        <row r="740">
          <cell r="B740" t="str">
            <v>RHEM-EBAT</v>
          </cell>
          <cell r="C740" t="str">
            <v>VAR_fout</v>
          </cell>
          <cell r="D740" t="str">
            <v>RHEM_ELC</v>
          </cell>
          <cell r="E740">
            <v>6.323052239839993E-6</v>
          </cell>
          <cell r="F740">
            <v>3.0465723380400225E-5</v>
          </cell>
          <cell r="G740">
            <v>3.0763535891715535E-5</v>
          </cell>
          <cell r="H740">
            <v>2.6137367278273493E-2</v>
          </cell>
          <cell r="I740">
            <v>0.24253786899088789</v>
          </cell>
          <cell r="J740">
            <v>0.25181698567755828</v>
          </cell>
        </row>
        <row r="741">
          <cell r="B741" t="str">
            <v>RHEM-EBAT</v>
          </cell>
          <cell r="C741" t="str">
            <v>VAR_fout</v>
          </cell>
          <cell r="D741" t="str">
            <v>AUX_RHEM-EBAT_OUT</v>
          </cell>
          <cell r="E741">
            <v>6.3230522398400006E-6</v>
          </cell>
          <cell r="F741">
            <v>3.0465723380400245E-5</v>
          </cell>
          <cell r="G741">
            <v>3.0763535891715569E-5</v>
          </cell>
          <cell r="H741">
            <v>2.613736727827351E-2</v>
          </cell>
          <cell r="I741">
            <v>0.24253786899088828</v>
          </cell>
          <cell r="J741">
            <v>0.2518169856775585</v>
          </cell>
        </row>
        <row r="742">
          <cell r="B742" t="str">
            <v>RHEM-EBAT</v>
          </cell>
          <cell r="C742" t="str">
            <v>VAR_fin</v>
          </cell>
          <cell r="D742" t="str">
            <v>RHEM_ELC</v>
          </cell>
          <cell r="E742">
            <v>7.1761191939041715E-6</v>
          </cell>
          <cell r="F742">
            <v>3.3864604390465782E-5</v>
          </cell>
          <cell r="G742">
            <v>3.4051622026297491E-5</v>
          </cell>
          <cell r="H742">
            <v>2.8904446529355806E-2</v>
          </cell>
          <cell r="I742">
            <v>0.26821411847799714</v>
          </cell>
          <cell r="J742">
            <v>0.27847553475829517</v>
          </cell>
        </row>
        <row r="743">
          <cell r="B743" t="str">
            <v>RHEM-EBAT</v>
          </cell>
          <cell r="C743" t="str">
            <v>VAR_fin</v>
          </cell>
          <cell r="D743" t="str">
            <v>AUX_RHEM-EBAT_IN</v>
          </cell>
          <cell r="E743">
            <v>7.1761191939041715E-6</v>
          </cell>
          <cell r="F743">
            <v>3.3864604390465782E-5</v>
          </cell>
          <cell r="G743">
            <v>3.4051622026297491E-5</v>
          </cell>
          <cell r="H743">
            <v>2.8904446529355806E-2</v>
          </cell>
          <cell r="I743">
            <v>0.26821411847799714</v>
          </cell>
          <cell r="J743">
            <v>0.27847553475829517</v>
          </cell>
        </row>
        <row r="744">
          <cell r="B744" t="str">
            <v>RHEM-EBAT</v>
          </cell>
          <cell r="C744" t="str">
            <v>VAR_ncap</v>
          </cell>
          <cell r="D744" t="str">
            <v>-</v>
          </cell>
          <cell r="E744">
            <v>9.7105477811131907E-6</v>
          </cell>
          <cell r="F744">
            <v>3.2340565994887698E-8</v>
          </cell>
          <cell r="G744">
            <v>1.12598294079607E-7</v>
          </cell>
          <cell r="H744">
            <v>6.0105006857679999E-2</v>
          </cell>
          <cell r="I744">
            <v>8.9350870312762495E-2</v>
          </cell>
          <cell r="J744">
            <v>8.6491854606053006E-2</v>
          </cell>
        </row>
        <row r="745">
          <cell r="B745" t="str">
            <v>RHEM-EBAT</v>
          </cell>
          <cell r="C745" t="str">
            <v>VAR_cap</v>
          </cell>
          <cell r="D745" t="str">
            <v>-</v>
          </cell>
          <cell r="E745">
            <v>1.24751825796266E-5</v>
          </cell>
          <cell r="F745">
            <v>1.2507523145621489E-5</v>
          </cell>
          <cell r="G745">
            <v>1.2608942107060859E-5</v>
          </cell>
          <cell r="H745">
            <v>6.0112252687872701E-2</v>
          </cell>
          <cell r="I745">
            <v>0.13691642347121843</v>
          </cell>
          <cell r="J745">
            <v>0.13778076226126645</v>
          </cell>
        </row>
        <row r="746">
          <cell r="B746" t="str">
            <v>HPLGEO</v>
          </cell>
          <cell r="C746" t="str">
            <v>VAR_fout</v>
          </cell>
          <cell r="D746" t="str">
            <v>LTH</v>
          </cell>
          <cell r="I746">
            <v>1.484909684475189E-6</v>
          </cell>
          <cell r="J746">
            <v>9.9104821602018534E-7</v>
          </cell>
        </row>
        <row r="747">
          <cell r="B747" t="str">
            <v>HPLGEO</v>
          </cell>
          <cell r="C747" t="str">
            <v>VAR_fin</v>
          </cell>
          <cell r="D747" t="str">
            <v>GEO</v>
          </cell>
          <cell r="I747">
            <v>1.7469525699708107E-6</v>
          </cell>
          <cell r="J747">
            <v>1.1659390776708066E-6</v>
          </cell>
        </row>
        <row r="748">
          <cell r="B748" t="str">
            <v>HPLGEO</v>
          </cell>
          <cell r="C748" t="str">
            <v>VAR_ncap</v>
          </cell>
          <cell r="D748" t="str">
            <v>-</v>
          </cell>
          <cell r="I748">
            <v>2.0432634638234899E-7</v>
          </cell>
        </row>
        <row r="749">
          <cell r="B749" t="str">
            <v>HPLGEO</v>
          </cell>
          <cell r="C749" t="str">
            <v>VAR_cap</v>
          </cell>
          <cell r="D749" t="str">
            <v>-</v>
          </cell>
          <cell r="I749">
            <v>2.0432634638234899E-7</v>
          </cell>
          <cell r="J749">
            <v>2.0432634638234899E-7</v>
          </cell>
        </row>
        <row r="750">
          <cell r="B750" t="str">
            <v>CT_CWODBDSCCS</v>
          </cell>
          <cell r="C750" t="str">
            <v>VAR_fout</v>
          </cell>
          <cell r="D750" t="str">
            <v>CO2_O</v>
          </cell>
          <cell r="I750">
            <v>3.2857390869546596E-4</v>
          </cell>
          <cell r="J750">
            <v>638.45379860508399</v>
          </cell>
        </row>
        <row r="751">
          <cell r="B751" t="str">
            <v>CT_CWODBDSCCS</v>
          </cell>
          <cell r="C751" t="str">
            <v>VAR_fout</v>
          </cell>
          <cell r="D751" t="str">
            <v>CO2</v>
          </cell>
          <cell r="I751">
            <v>-3.2857390869546601E-4</v>
          </cell>
          <cell r="J751">
            <v>-638.45379860508399</v>
          </cell>
        </row>
        <row r="752">
          <cell r="B752" t="str">
            <v>CT_CWODBDSCCS</v>
          </cell>
          <cell r="C752" t="str">
            <v>VAR_fout</v>
          </cell>
          <cell r="D752" t="str">
            <v>BDS</v>
          </cell>
          <cell r="I752">
            <v>2.1809174459645946E-6</v>
          </cell>
          <cell r="J752">
            <v>3.5723563042102975</v>
          </cell>
        </row>
        <row r="753">
          <cell r="B753" t="str">
            <v>CT_CWODBDSCCS</v>
          </cell>
          <cell r="C753" t="str">
            <v>VAR_fout</v>
          </cell>
          <cell r="D753" t="str">
            <v>LTH</v>
          </cell>
          <cell r="I753">
            <v>3.7456653779183132E-7</v>
          </cell>
          <cell r="J753">
            <v>1.3932189089327787</v>
          </cell>
        </row>
        <row r="754">
          <cell r="B754" t="str">
            <v>CT_CWODBDSCCS</v>
          </cell>
          <cell r="C754" t="str">
            <v>VAR_fin</v>
          </cell>
          <cell r="D754" t="str">
            <v>CWOD</v>
          </cell>
          <cell r="I754">
            <v>9.4852316219691595E-6</v>
          </cell>
          <cell r="J754">
            <v>10.179429288847238</v>
          </cell>
        </row>
        <row r="755">
          <cell r="B755" t="str">
            <v>CT_CWODBDSCCS</v>
          </cell>
          <cell r="C755" t="str">
            <v>VAR_fin</v>
          </cell>
          <cell r="D755" t="str">
            <v>CELC</v>
          </cell>
          <cell r="I755">
            <v>4.2964463792891696E-7</v>
          </cell>
          <cell r="J755">
            <v>0.46108913155057218</v>
          </cell>
        </row>
        <row r="756">
          <cell r="B756" t="str">
            <v>CT_CWODBDSCCS</v>
          </cell>
          <cell r="C756" t="str">
            <v>VAR_ncap</v>
          </cell>
          <cell r="D756" t="str">
            <v>-</v>
          </cell>
          <cell r="I756">
            <v>5.9245394895663696E-7</v>
          </cell>
          <cell r="J756">
            <v>0.22141719175748201</v>
          </cell>
        </row>
        <row r="757">
          <cell r="B757" t="str">
            <v>CT_CWODBDSCCS</v>
          </cell>
          <cell r="C757" t="str">
            <v>VAR_cap</v>
          </cell>
          <cell r="D757" t="str">
            <v>-</v>
          </cell>
          <cell r="I757">
            <v>5.9245394895663696E-7</v>
          </cell>
          <cell r="J757">
            <v>0.22141778421143099</v>
          </cell>
        </row>
        <row r="758">
          <cell r="B758" t="str">
            <v>EHYD-PUM15</v>
          </cell>
          <cell r="C758" t="str">
            <v>VAR_fout</v>
          </cell>
          <cell r="D758" t="str">
            <v>ELC</v>
          </cell>
          <cell r="F758">
            <v>6.3217767126050943E-5</v>
          </cell>
          <cell r="G758">
            <v>7.2497535508749087E-5</v>
          </cell>
          <cell r="H758">
            <v>9.6372250797558006E-5</v>
          </cell>
          <cell r="I758">
            <v>1.2080320375960576E-4</v>
          </cell>
          <cell r="J758">
            <v>1.0794303068550141E-4</v>
          </cell>
        </row>
        <row r="759">
          <cell r="B759" t="str">
            <v>EHYD-PUM15</v>
          </cell>
          <cell r="C759" t="str">
            <v>VAR_fout</v>
          </cell>
          <cell r="D759" t="str">
            <v>AUX_PUMP_OUT</v>
          </cell>
          <cell r="F759">
            <v>6.3217767126050943E-5</v>
          </cell>
          <cell r="G759">
            <v>7.2497535508749087E-5</v>
          </cell>
          <cell r="H759">
            <v>9.6372250797558006E-5</v>
          </cell>
          <cell r="I759">
            <v>1.2080320375960576E-4</v>
          </cell>
          <cell r="J759">
            <v>1.0794303068550141E-4</v>
          </cell>
        </row>
        <row r="760">
          <cell r="B760" t="str">
            <v>EHYD-PUM15</v>
          </cell>
          <cell r="C760" t="str">
            <v>VAR_fin</v>
          </cell>
          <cell r="D760" t="str">
            <v>AUX_PUMP_IN</v>
          </cell>
          <cell r="F760">
            <v>7.9118927206850981E-5</v>
          </cell>
          <cell r="G760">
            <v>9.0682802231388765E-5</v>
          </cell>
          <cell r="H760">
            <v>1.2042398588083297E-4</v>
          </cell>
          <cell r="I760">
            <v>1.5094477615914024E-4</v>
          </cell>
          <cell r="J760">
            <v>1.3486777814500033E-4</v>
          </cell>
        </row>
        <row r="761">
          <cell r="B761" t="str">
            <v>EHYD-PUM15</v>
          </cell>
          <cell r="C761" t="str">
            <v>VAR_fin</v>
          </cell>
          <cell r="D761" t="str">
            <v>ELC</v>
          </cell>
          <cell r="F761">
            <v>7.9118927206850981E-5</v>
          </cell>
          <cell r="G761">
            <v>9.0682802231388765E-5</v>
          </cell>
          <cell r="H761">
            <v>1.2042398588083297E-4</v>
          </cell>
          <cell r="I761">
            <v>1.5094477615914024E-4</v>
          </cell>
          <cell r="J761">
            <v>1.3486777814500033E-4</v>
          </cell>
        </row>
        <row r="762">
          <cell r="B762" t="str">
            <v>EHYD-PUM15</v>
          </cell>
          <cell r="C762" t="str">
            <v>VAR_ncap</v>
          </cell>
          <cell r="D762" t="str">
            <v>-</v>
          </cell>
          <cell r="F762">
            <v>9.2053523018977199E-6</v>
          </cell>
          <cell r="G762">
            <v>1.7442547672681201E-8</v>
          </cell>
          <cell r="H762">
            <v>1.1495488789125601E-8</v>
          </cell>
          <cell r="I762">
            <v>1.6268692166407199E-8</v>
          </cell>
          <cell r="J762">
            <v>1.06856273648675E-8</v>
          </cell>
        </row>
        <row r="763">
          <cell r="B763" t="str">
            <v>EHYD-PUM15</v>
          </cell>
          <cell r="C763" t="str">
            <v>VAR_cap</v>
          </cell>
          <cell r="D763" t="str">
            <v>-</v>
          </cell>
          <cell r="F763">
            <v>9.2053523018977199E-6</v>
          </cell>
          <cell r="G763">
            <v>9.2227948495703999E-6</v>
          </cell>
          <cell r="H763">
            <v>9.2342903383595199E-6</v>
          </cell>
          <cell r="I763">
            <v>1.1372735975605601E-5</v>
          </cell>
          <cell r="J763">
            <v>1.1383421602970399E-5</v>
          </cell>
        </row>
        <row r="764">
          <cell r="B764" t="str">
            <v>D-EWST</v>
          </cell>
          <cell r="C764" t="str">
            <v>VAR_fout</v>
          </cell>
          <cell r="D764" t="str">
            <v>CO2</v>
          </cell>
          <cell r="E764">
            <v>2266.2743028714599</v>
          </cell>
          <cell r="F764">
            <v>2247.49092474707</v>
          </cell>
          <cell r="G764">
            <v>2319.1485624573802</v>
          </cell>
          <cell r="H764">
            <v>2366.5531494921202</v>
          </cell>
          <cell r="I764">
            <v>2266.0985087356598</v>
          </cell>
          <cell r="J764">
            <v>2552.9114826371201</v>
          </cell>
        </row>
        <row r="765">
          <cell r="B765" t="str">
            <v>D-EWST</v>
          </cell>
          <cell r="C765" t="str">
            <v>VAR_fout</v>
          </cell>
          <cell r="D765" t="str">
            <v>EWST</v>
          </cell>
          <cell r="E765">
            <v>48.842118596367747</v>
          </cell>
          <cell r="F765">
            <v>48.437304638509247</v>
          </cell>
          <cell r="G765">
            <v>49.98165070634019</v>
          </cell>
          <cell r="H765">
            <v>51.003300637633096</v>
          </cell>
          <cell r="I765">
            <v>48.838329929647834</v>
          </cell>
          <cell r="J765">
            <v>55.019644022351784</v>
          </cell>
        </row>
        <row r="766">
          <cell r="B766" t="str">
            <v>D-EWST</v>
          </cell>
          <cell r="C766" t="str">
            <v>VAR_fin</v>
          </cell>
          <cell r="D766" t="str">
            <v>WSTNREN</v>
          </cell>
          <cell r="E766">
            <v>24.421059298183867</v>
          </cell>
          <cell r="F766">
            <v>24.218652206326155</v>
          </cell>
          <cell r="G766">
            <v>24.990825026480394</v>
          </cell>
          <cell r="H766">
            <v>25.501650317803051</v>
          </cell>
          <cell r="I766">
            <v>24.419164964823924</v>
          </cell>
          <cell r="J766">
            <v>27.509822011175888</v>
          </cell>
        </row>
        <row r="767">
          <cell r="B767" t="str">
            <v>D-EWST</v>
          </cell>
          <cell r="C767" t="str">
            <v>VAR_fin</v>
          </cell>
          <cell r="D767" t="str">
            <v>WSTREN</v>
          </cell>
          <cell r="E767">
            <v>24.421059298183867</v>
          </cell>
          <cell r="F767">
            <v>24.218652206326155</v>
          </cell>
          <cell r="G767">
            <v>24.990825026480394</v>
          </cell>
          <cell r="H767">
            <v>25.501650317803051</v>
          </cell>
          <cell r="I767">
            <v>24.419164964823924</v>
          </cell>
          <cell r="J767">
            <v>27.509822011175888</v>
          </cell>
        </row>
        <row r="768">
          <cell r="B768"/>
          <cell r="C768"/>
          <cell r="D768"/>
        </row>
        <row r="769">
          <cell r="B769"/>
          <cell r="C769"/>
          <cell r="D769"/>
        </row>
        <row r="770">
          <cell r="B770"/>
          <cell r="C770"/>
          <cell r="D770"/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460.37901913835049</v>
          </cell>
          <cell r="E4">
            <v>1594.7198942165587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1.3341963241056017E-3</v>
          </cell>
          <cell r="E5">
            <v>187.53017169387533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35.380208536306995</v>
          </cell>
          <cell r="E6">
            <v>144.11514397339914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424.9974649701428</v>
          </cell>
          <cell r="E7">
            <v>1263.0745735037549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371.00687775856233</v>
          </cell>
          <cell r="E8">
            <v>1256.8798676710862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9.9917753383626691E-3</v>
          </cell>
          <cell r="E9">
            <v>5.3003992939759659E-3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413.8507014609304</v>
          </cell>
          <cell r="E10">
            <v>1199.2489279493002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233.68587553478787</v>
          </cell>
          <cell r="E11">
            <v>787.40751875855142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1.9832031191270472E-2</v>
          </cell>
          <cell r="E12">
            <v>2.9482144177089888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7.9475646761251902E-5</v>
          </cell>
          <cell r="E13">
            <v>1.4720235348838795E-4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275.13030625457924</v>
          </cell>
          <cell r="E14">
            <v>1092.0100400956205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7.2808673084794832E-3</v>
          </cell>
          <cell r="E15">
            <v>262.5803793704261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1.9340431097847586E-3</v>
          </cell>
          <cell r="E16">
            <v>1031.8746855304087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1026.0864620560419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4.6646327694992623E-4</v>
          </cell>
          <cell r="E18">
            <v>1.5414151007093967E-3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5.6470174820494779E-4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5.8422565313444105E-5</v>
          </cell>
          <cell r="E20">
            <v>1.4995515961620765E-3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1.3062239784053257E-4</v>
          </cell>
          <cell r="E21">
            <v>4.6442811034900149E-4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3.2857390869546596E-4</v>
          </cell>
          <cell r="E22">
            <v>638.45379860508399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1293.7123563319874</v>
          </cell>
          <cell r="E23">
            <v>7297.4982869901605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833.33333719363566</v>
          </cell>
          <cell r="E24">
            <v>3461.5384655360162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833.33333333333235</v>
          </cell>
          <cell r="E25">
            <v>3461.5384655360162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E26">
            <v>2241.2399272375928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E27">
            <v>2241.2399272375928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1.489023164105022</v>
          </cell>
          <cell r="F4">
            <v>0.58667248336772726</v>
          </cell>
          <cell r="G4">
            <v>4.5722513217517441E-4</v>
          </cell>
          <cell r="H4">
            <v>8.438061521442547E-6</v>
          </cell>
        </row>
        <row r="5">
          <cell r="A5" t="str">
            <v>EXPELC_DE</v>
          </cell>
          <cell r="C5" t="str">
            <v>ELC_E-DE</v>
          </cell>
          <cell r="D5">
            <v>26.492979338272381</v>
          </cell>
          <cell r="E5">
            <v>1.1397968950099087E-5</v>
          </cell>
          <cell r="F5">
            <v>1.2455002026667879E-5</v>
          </cell>
          <cell r="G5">
            <v>1.6001297949466841E-5</v>
          </cell>
          <cell r="H5">
            <v>3.0466205422272782E-5</v>
          </cell>
          <cell r="I5">
            <v>9.4263226051513017E-6</v>
          </cell>
        </row>
        <row r="6">
          <cell r="A6" t="str">
            <v>IMPDSL</v>
          </cell>
          <cell r="C6" t="str">
            <v>DSL</v>
          </cell>
          <cell r="D6">
            <v>125.5971897448452</v>
          </cell>
          <cell r="E6">
            <v>112.68604590789248</v>
          </cell>
          <cell r="F6">
            <v>91.590637641522832</v>
          </cell>
          <cell r="G6">
            <v>64.485179978199824</v>
          </cell>
          <cell r="H6">
            <v>34.75028240583007</v>
          </cell>
        </row>
        <row r="7">
          <cell r="A7" t="str">
            <v>IMPELC_AT</v>
          </cell>
          <cell r="C7" t="str">
            <v>ELC_I-AT</v>
          </cell>
          <cell r="D7">
            <v>15.013805554172878</v>
          </cell>
          <cell r="E7">
            <v>8.1715950811562068E-4</v>
          </cell>
          <cell r="F7">
            <v>5.1747227138779087E-4</v>
          </cell>
          <cell r="G7">
            <v>1.9824619634321538E-4</v>
          </cell>
          <cell r="H7">
            <v>3.3623488810968663E-4</v>
          </cell>
          <cell r="I7">
            <v>5.1097704894285876</v>
          </cell>
        </row>
        <row r="8">
          <cell r="A8" t="str">
            <v>IMPELC_AT</v>
          </cell>
          <cell r="C8" t="str">
            <v>ELCS</v>
          </cell>
          <cell r="D8">
            <v>15.013805554172878</v>
          </cell>
          <cell r="E8">
            <v>8.1715950811562068E-4</v>
          </cell>
          <cell r="F8">
            <v>5.1747227138779087E-4</v>
          </cell>
          <cell r="G8">
            <v>1.9824619634321538E-4</v>
          </cell>
          <cell r="H8">
            <v>3.3623488810968663E-4</v>
          </cell>
          <cell r="I8">
            <v>5.1097704894285876</v>
          </cell>
        </row>
        <row r="9">
          <cell r="A9" t="str">
            <v>IMPELC_FR</v>
          </cell>
          <cell r="C9" t="str">
            <v>ELC_I-FR</v>
          </cell>
          <cell r="D9">
            <v>28.948621120789262</v>
          </cell>
          <cell r="E9">
            <v>22.812140798468807</v>
          </cell>
          <cell r="F9">
            <v>27.685390740588311</v>
          </cell>
          <cell r="G9">
            <v>13.68467224445703</v>
          </cell>
          <cell r="H9">
            <v>6.5550498463070905</v>
          </cell>
          <cell r="I9">
            <v>5.3254440664842093</v>
          </cell>
        </row>
        <row r="10">
          <cell r="A10" t="str">
            <v>IMPELC_FR</v>
          </cell>
          <cell r="C10" t="str">
            <v>ELCS</v>
          </cell>
          <cell r="D10">
            <v>28.948621120789262</v>
          </cell>
          <cell r="E10">
            <v>22.812140798468807</v>
          </cell>
          <cell r="F10">
            <v>27.685390740588311</v>
          </cell>
          <cell r="G10">
            <v>13.68467224445703</v>
          </cell>
          <cell r="H10">
            <v>6.5550498463070905</v>
          </cell>
          <cell r="I10">
            <v>5.3254440664842093</v>
          </cell>
        </row>
        <row r="11">
          <cell r="A11" t="str">
            <v>RNWHYDR1</v>
          </cell>
          <cell r="C11" t="str">
            <v>HYDR</v>
          </cell>
          <cell r="D11">
            <v>66.63240014542761</v>
          </cell>
          <cell r="E11">
            <v>55.764000132074926</v>
          </cell>
          <cell r="F11">
            <v>65.547570272046869</v>
          </cell>
          <cell r="G11">
            <v>64.462689527748637</v>
          </cell>
          <cell r="H11">
            <v>66.300764346031528</v>
          </cell>
          <cell r="I11">
            <v>66.134970788592923</v>
          </cell>
        </row>
        <row r="12">
          <cell r="A12" t="str">
            <v>EXPELC_IT</v>
          </cell>
          <cell r="C12" t="str">
            <v>ELC_E-IT</v>
          </cell>
          <cell r="D12">
            <v>71.694107740823128</v>
          </cell>
          <cell r="E12">
            <v>35.848710588054082</v>
          </cell>
          <cell r="F12">
            <v>54.720276276058428</v>
          </cell>
          <cell r="G12">
            <v>28.845567860330437</v>
          </cell>
          <cell r="H12">
            <v>16.040241064637229</v>
          </cell>
          <cell r="I12">
            <v>21.519559282777781</v>
          </cell>
        </row>
        <row r="13">
          <cell r="A13" t="str">
            <v>IMPLNG</v>
          </cell>
          <cell r="C13" t="str">
            <v>LBIO</v>
          </cell>
          <cell r="G13">
            <v>4.8698472005260174E-5</v>
          </cell>
          <cell r="H13">
            <v>2.8778257179932171E-5</v>
          </cell>
        </row>
        <row r="14">
          <cell r="A14" t="str">
            <v>IMPLNG</v>
          </cell>
          <cell r="C14" t="str">
            <v>LNGA</v>
          </cell>
          <cell r="G14">
            <v>4.0484927216498297E-5</v>
          </cell>
          <cell r="H14">
            <v>5.3308322100865137E-5</v>
          </cell>
        </row>
        <row r="15">
          <cell r="A15" t="str">
            <v>IMPURN1</v>
          </cell>
          <cell r="C15" t="str">
            <v>URN</v>
          </cell>
          <cell r="D15">
            <v>250.94817096151607</v>
          </cell>
          <cell r="E15">
            <v>253.30005458394643</v>
          </cell>
          <cell r="F15">
            <v>163.94766546724603</v>
          </cell>
          <cell r="G15">
            <v>96.412704022751385</v>
          </cell>
          <cell r="H15">
            <v>13.796298389484821</v>
          </cell>
        </row>
        <row r="16">
          <cell r="A16" t="str">
            <v>EXPELC_AT</v>
          </cell>
          <cell r="C16" t="str">
            <v>ELC_E-AT</v>
          </cell>
          <cell r="D16">
            <v>6.2295546065188487</v>
          </cell>
          <cell r="E16">
            <v>1.7909743186246783E-5</v>
          </cell>
          <cell r="F16">
            <v>1.9897607787596781E-5</v>
          </cell>
          <cell r="G16">
            <v>3.1434688220198899E-6</v>
          </cell>
          <cell r="H16">
            <v>3.0611128210020304E-6</v>
          </cell>
          <cell r="I16">
            <v>1.6942317726444799E-6</v>
          </cell>
        </row>
        <row r="17">
          <cell r="A17" t="str">
            <v>EXPELC_FR</v>
          </cell>
          <cell r="C17" t="str">
            <v>ELC_E-FR</v>
          </cell>
          <cell r="D17">
            <v>12.753358638327628</v>
          </cell>
          <cell r="E17">
            <v>1.3943632990559621E-5</v>
          </cell>
          <cell r="F17">
            <v>1.332000078564204E-5</v>
          </cell>
          <cell r="G17">
            <v>6.9239713114160777E-6</v>
          </cell>
          <cell r="H17">
            <v>2.0548876645272837E-5</v>
          </cell>
          <cell r="I17">
            <v>1.1124242002545611E-5</v>
          </cell>
        </row>
        <row r="18">
          <cell r="A18" t="str">
            <v>RNWWND1</v>
          </cell>
          <cell r="C18" t="str">
            <v>WND</v>
          </cell>
          <cell r="D18">
            <v>0.52388683535325331</v>
          </cell>
          <cell r="E18">
            <v>0.54517788079100449</v>
          </cell>
          <cell r="F18">
            <v>2.1868991008681324</v>
          </cell>
          <cell r="G18">
            <v>2.5200006514023805</v>
          </cell>
          <cell r="H18">
            <v>2.5200004205728885</v>
          </cell>
          <cell r="I18">
            <v>2.5200003298425178</v>
          </cell>
        </row>
        <row r="19">
          <cell r="A19" t="str">
            <v>RNWWND2</v>
          </cell>
          <cell r="C19" t="str">
            <v>WND</v>
          </cell>
          <cell r="D19">
            <v>4.0134287795092776E-5</v>
          </cell>
          <cell r="E19">
            <v>4.0036750856521836E-5</v>
          </cell>
          <cell r="F19">
            <v>4.0628258693361774E-5</v>
          </cell>
          <cell r="G19">
            <v>5.399999646644158</v>
          </cell>
          <cell r="H19">
            <v>5.4000000701595985</v>
          </cell>
          <cell r="I19">
            <v>5.4000000914290105</v>
          </cell>
        </row>
        <row r="20">
          <cell r="A20" t="str">
            <v>RNWMNR1</v>
          </cell>
          <cell r="C20" t="str">
            <v>MNR</v>
          </cell>
          <cell r="D20">
            <v>3.797443879123124</v>
          </cell>
          <cell r="E20">
            <v>4.7600163908882998</v>
          </cell>
          <cell r="F20">
            <v>5.1133483548129952</v>
          </cell>
          <cell r="G20">
            <v>5.7022350212739443</v>
          </cell>
          <cell r="H20">
            <v>7.1940809013495404</v>
          </cell>
          <cell r="I20">
            <v>9.0000000361606283</v>
          </cell>
        </row>
        <row r="21">
          <cell r="A21" t="str">
            <v>RNWWND3</v>
          </cell>
          <cell r="C21" t="str">
            <v>WND</v>
          </cell>
          <cell r="D21">
            <v>3.5946963150767404E-5</v>
          </cell>
          <cell r="E21">
            <v>3.5838304709809493E-5</v>
          </cell>
          <cell r="F21">
            <v>3.6375847491287214E-5</v>
          </cell>
          <cell r="G21">
            <v>3.0968629491412369</v>
          </cell>
          <cell r="H21">
            <v>7.5600000604939872</v>
          </cell>
          <cell r="I21">
            <v>7.5600000842700377</v>
          </cell>
        </row>
        <row r="22">
          <cell r="A22" t="str">
            <v>RNWMNR2</v>
          </cell>
          <cell r="C22" t="str">
            <v>MNR</v>
          </cell>
          <cell r="D22">
            <v>4.138315160265272E-4</v>
          </cell>
          <cell r="E22">
            <v>4.7600159565290756</v>
          </cell>
          <cell r="F22">
            <v>5.1133479524742853</v>
          </cell>
          <cell r="G22">
            <v>5.7022348315210278</v>
          </cell>
          <cell r="H22">
            <v>6.607909599356331</v>
          </cell>
          <cell r="I22">
            <v>8.9999999950067568</v>
          </cell>
        </row>
        <row r="23">
          <cell r="A23" t="str">
            <v>RNWWND4</v>
          </cell>
          <cell r="C23" t="str">
            <v>WND</v>
          </cell>
          <cell r="D23">
            <v>2.1079247471986519E-5</v>
          </cell>
          <cell r="E23">
            <v>2.092771154315715E-5</v>
          </cell>
          <cell r="F23">
            <v>2.128211695023504E-5</v>
          </cell>
          <cell r="G23">
            <v>2.225910640157345E-5</v>
          </cell>
          <cell r="H23">
            <v>5.6624747391108166</v>
          </cell>
          <cell r="I23">
            <v>18.958917287370621</v>
          </cell>
        </row>
        <row r="24">
          <cell r="A24" t="str">
            <v>RNWMNR3</v>
          </cell>
          <cell r="C24" t="str">
            <v>MNR</v>
          </cell>
          <cell r="D24">
            <v>2.2233576359205359E-4</v>
          </cell>
          <cell r="E24">
            <v>0.29526698809201107</v>
          </cell>
          <cell r="F24">
            <v>3.5753942681247439</v>
          </cell>
          <cell r="G24">
            <v>2.3976219132972112</v>
          </cell>
          <cell r="H24">
            <v>1.0222633331007548E-4</v>
          </cell>
          <cell r="I24">
            <v>8.9999999915613689</v>
          </cell>
        </row>
        <row r="25">
          <cell r="A25" t="str">
            <v>IMPLFO1</v>
          </cell>
          <cell r="C25" t="str">
            <v>LFO</v>
          </cell>
          <cell r="D25">
            <v>101.72040849806093</v>
          </cell>
          <cell r="E25">
            <v>88.592204283052695</v>
          </cell>
          <cell r="F25">
            <v>80.655503936555121</v>
          </cell>
          <cell r="G25">
            <v>71.258828586288729</v>
          </cell>
          <cell r="H25">
            <v>30.746707535703973</v>
          </cell>
        </row>
        <row r="26">
          <cell r="A26" t="str">
            <v>RNWWND5</v>
          </cell>
          <cell r="C26" t="str">
            <v>WND</v>
          </cell>
          <cell r="D26">
            <v>1.7546659766073962E-5</v>
          </cell>
          <cell r="E26">
            <v>1.7384023931131265E-5</v>
          </cell>
          <cell r="F26">
            <v>1.7703317246122526E-5</v>
          </cell>
          <cell r="G26">
            <v>1.8034654700047455E-5</v>
          </cell>
          <cell r="H26">
            <v>6.8107790240162414E-5</v>
          </cell>
          <cell r="I26">
            <v>5.7288865327139131E-5</v>
          </cell>
        </row>
        <row r="27">
          <cell r="A27" t="str">
            <v>IMPBNGA</v>
          </cell>
          <cell r="C27" t="str">
            <v>BIO</v>
          </cell>
          <cell r="E27">
            <v>0.16922392454499804</v>
          </cell>
          <cell r="F27">
            <v>0.15381508048994469</v>
          </cell>
          <cell r="G27">
            <v>0.7424979634441381</v>
          </cell>
          <cell r="H27">
            <v>2.2812933340178794</v>
          </cell>
          <cell r="I27">
            <v>4.0452250752993847E-5</v>
          </cell>
        </row>
        <row r="28">
          <cell r="A28" t="str">
            <v>RNWGEO1</v>
          </cell>
          <cell r="C28" t="str">
            <v>GEO</v>
          </cell>
          <cell r="H28">
            <v>1.8939819897108811E-3</v>
          </cell>
          <cell r="I28">
            <v>1.890722066377485E-3</v>
          </cell>
        </row>
        <row r="29">
          <cell r="A29" t="str">
            <v>RNWGEO2</v>
          </cell>
          <cell r="C29" t="str">
            <v>GEO</v>
          </cell>
          <cell r="H29">
            <v>1.8397326807367026E-4</v>
          </cell>
          <cell r="I29">
            <v>1.8449612483968498E-4</v>
          </cell>
        </row>
        <row r="30">
          <cell r="A30" t="str">
            <v>RNWGEO3</v>
          </cell>
          <cell r="C30" t="str">
            <v>GEO</v>
          </cell>
          <cell r="H30">
            <v>6.602837027521492E-5</v>
          </cell>
          <cell r="I30">
            <v>6.8043078390632377E-5</v>
          </cell>
        </row>
        <row r="31">
          <cell r="A31" t="str">
            <v>RNWGEO4</v>
          </cell>
          <cell r="C31" t="str">
            <v>GEO</v>
          </cell>
          <cell r="H31">
            <v>4.9689859808609054E-5</v>
          </cell>
          <cell r="I31">
            <v>5.0243800536863084E-5</v>
          </cell>
        </row>
        <row r="32">
          <cell r="A32" t="str">
            <v>RNWGEO5</v>
          </cell>
          <cell r="C32" t="str">
            <v>GEO</v>
          </cell>
          <cell r="H32">
            <v>3.9982178440581915E-5</v>
          </cell>
          <cell r="I32">
            <v>4.0295884060880606E-5</v>
          </cell>
        </row>
        <row r="33">
          <cell r="A33" t="str">
            <v>IMPGSL</v>
          </cell>
          <cell r="C33" t="str">
            <v>GSL</v>
          </cell>
          <cell r="D33">
            <v>69.673779022553106</v>
          </cell>
          <cell r="E33">
            <v>76.876182019539613</v>
          </cell>
          <cell r="F33">
            <v>72.962746304351214</v>
          </cell>
          <cell r="G33">
            <v>41.271542800035753</v>
          </cell>
          <cell r="H33">
            <v>9.9602758343362421</v>
          </cell>
        </row>
        <row r="34">
          <cell r="A34" t="str">
            <v>RNWWOD1</v>
          </cell>
          <cell r="C34" t="str">
            <v>WOD</v>
          </cell>
          <cell r="D34">
            <v>10.182339551201114</v>
          </cell>
          <cell r="E34">
            <v>11.152950508191916</v>
          </cell>
          <cell r="F34">
            <v>12.608867103713735</v>
          </cell>
          <cell r="G34">
            <v>15.035394812230482</v>
          </cell>
          <cell r="H34">
            <v>17.461922514801525</v>
          </cell>
          <cell r="I34">
            <v>17.461922473136298</v>
          </cell>
        </row>
        <row r="35">
          <cell r="A35" t="str">
            <v>RNWWOD2</v>
          </cell>
          <cell r="C35" t="str">
            <v>WOD</v>
          </cell>
          <cell r="D35">
            <v>7.4592163890901029</v>
          </cell>
          <cell r="E35">
            <v>8.0030401361911014</v>
          </cell>
          <cell r="F35">
            <v>8.8187759176761755</v>
          </cell>
          <cell r="G35">
            <v>10.1783355642216</v>
          </cell>
          <cell r="H35">
            <v>11.537895285709068</v>
          </cell>
          <cell r="I35">
            <v>7.6690269031142222</v>
          </cell>
        </row>
        <row r="36">
          <cell r="A36" t="str">
            <v>RNWWOD3</v>
          </cell>
          <cell r="C36" t="str">
            <v>WOD</v>
          </cell>
          <cell r="D36">
            <v>2.6225283074554864</v>
          </cell>
          <cell r="E36">
            <v>3.2650043767420791</v>
          </cell>
          <cell r="F36">
            <v>4.2287187072562995</v>
          </cell>
          <cell r="G36">
            <v>5.8349093143248352</v>
          </cell>
          <cell r="H36">
            <v>4.2596717006701237</v>
          </cell>
          <cell r="I36">
            <v>4.805386224829971</v>
          </cell>
        </row>
        <row r="37">
          <cell r="A37" t="str">
            <v>RNWWOD4</v>
          </cell>
          <cell r="C37" t="str">
            <v>WOD</v>
          </cell>
          <cell r="D37">
            <v>16.967544959901041</v>
          </cell>
          <cell r="E37">
            <v>16.921791869954966</v>
          </cell>
          <cell r="F37">
            <v>16.853162341961315</v>
          </cell>
          <cell r="G37">
            <v>16.738780031725611</v>
          </cell>
          <cell r="H37">
            <v>21.182977546910358</v>
          </cell>
          <cell r="I37">
            <v>25.222030905379658</v>
          </cell>
        </row>
        <row r="38">
          <cell r="A38" t="str">
            <v>RNWWOD5</v>
          </cell>
          <cell r="C38" t="str">
            <v>WOD</v>
          </cell>
          <cell r="D38">
            <v>7.5383713897935412</v>
          </cell>
          <cell r="E38">
            <v>7.9181136136742571</v>
          </cell>
          <cell r="F38">
            <v>4.7513765436236195</v>
          </cell>
          <cell r="G38">
            <v>3.1406466379366287</v>
          </cell>
          <cell r="H38">
            <v>0.61653119369119358</v>
          </cell>
          <cell r="I38">
            <v>16.133219040600267</v>
          </cell>
        </row>
        <row r="39">
          <cell r="A39" t="str">
            <v>RNNWWST1</v>
          </cell>
          <cell r="C39" t="str">
            <v>WSTNREN</v>
          </cell>
          <cell r="D39">
            <v>35.931059615991636</v>
          </cell>
          <cell r="E39">
            <v>36.228652241063799</v>
          </cell>
          <cell r="F39">
            <v>36.032215638147115</v>
          </cell>
          <cell r="G39">
            <v>36.419731218806653</v>
          </cell>
          <cell r="H39">
            <v>35.159447742045408</v>
          </cell>
          <cell r="I39">
            <v>39.221612324421883</v>
          </cell>
        </row>
        <row r="40">
          <cell r="A40" t="str">
            <v>RNWSOL1</v>
          </cell>
          <cell r="C40" t="str">
            <v>SOL</v>
          </cell>
          <cell r="D40">
            <v>12.556445409073195</v>
          </cell>
          <cell r="E40">
            <v>16.523345725333506</v>
          </cell>
          <cell r="F40">
            <v>32.500824542850481</v>
          </cell>
          <cell r="G40">
            <v>59.426982965874103</v>
          </cell>
          <cell r="H40">
            <v>114.68057918962194</v>
          </cell>
          <cell r="I40">
            <v>180.36465105280314</v>
          </cell>
        </row>
        <row r="41">
          <cell r="A41" t="str">
            <v>IMPHFO1</v>
          </cell>
          <cell r="C41" t="str">
            <v>HFO</v>
          </cell>
          <cell r="D41">
            <v>2.7763687150768761</v>
          </cell>
          <cell r="E41">
            <v>2.3851848515466956</v>
          </cell>
          <cell r="F41">
            <v>8.8765488293235484E-5</v>
          </cell>
          <cell r="G41">
            <v>1.9338783086301817E-5</v>
          </cell>
          <cell r="H41">
            <v>3.9606186531001745E-5</v>
          </cell>
        </row>
        <row r="42">
          <cell r="A42" t="str">
            <v>RNWHYDD1</v>
          </cell>
          <cell r="C42" t="str">
            <v>HYDD</v>
          </cell>
          <cell r="D42">
            <v>66.745680002872163</v>
          </cell>
          <cell r="E42">
            <v>49.798800002463352</v>
          </cell>
          <cell r="F42">
            <v>68.53776871328057</v>
          </cell>
          <cell r="G42">
            <v>70.236580192006429</v>
          </cell>
          <cell r="H42">
            <v>70.772673766883969</v>
          </cell>
          <cell r="I42">
            <v>74.336052671360676</v>
          </cell>
        </row>
        <row r="43">
          <cell r="A43" t="str">
            <v>IMPKER</v>
          </cell>
          <cell r="C43" t="str">
            <v>KER</v>
          </cell>
          <cell r="D43">
            <v>1.1093853663791744</v>
          </cell>
          <cell r="E43">
            <v>1.4052148835537817</v>
          </cell>
          <cell r="F43">
            <v>1.8489591593156731</v>
          </cell>
          <cell r="G43">
            <v>2.580384510380958</v>
          </cell>
          <cell r="H43">
            <v>1.6154921829506828</v>
          </cell>
        </row>
        <row r="44">
          <cell r="A44" t="str">
            <v>IMPBDS</v>
          </cell>
          <cell r="C44" t="str">
            <v>BDS</v>
          </cell>
          <cell r="D44">
            <v>3.0152405298889082</v>
          </cell>
          <cell r="E44">
            <v>1.5261945252012823</v>
          </cell>
          <cell r="F44">
            <v>1.7682364568189506</v>
          </cell>
          <cell r="G44">
            <v>3.0147823869872066</v>
          </cell>
          <cell r="H44">
            <v>3.2614497830742515</v>
          </cell>
          <cell r="I44">
            <v>4.3543751655187437</v>
          </cell>
        </row>
        <row r="45">
          <cell r="A45" t="str">
            <v>IMPCOA1</v>
          </cell>
          <cell r="C45" t="str">
            <v>COA</v>
          </cell>
          <cell r="D45">
            <v>3.6600001727422318</v>
          </cell>
          <cell r="E45">
            <v>3.5647164521470729</v>
          </cell>
          <cell r="F45">
            <v>5.0323996462973747E-4</v>
          </cell>
          <cell r="G45">
            <v>5.2867062231560068E-5</v>
          </cell>
          <cell r="H45">
            <v>3.172177957732584E-5</v>
          </cell>
        </row>
        <row r="46">
          <cell r="A46" t="str">
            <v>IMPETH</v>
          </cell>
          <cell r="C46" t="str">
            <v>ETH</v>
          </cell>
          <cell r="D46">
            <v>3.1320746599933549</v>
          </cell>
          <cell r="E46">
            <v>4.4518967142074066</v>
          </cell>
          <cell r="F46">
            <v>4.2252636194029733</v>
          </cell>
          <cell r="G46">
            <v>2.3900347991515671</v>
          </cell>
          <cell r="H46">
            <v>0.60457203632156653</v>
          </cell>
          <cell r="I46">
            <v>1.7928995206149807</v>
          </cell>
        </row>
        <row r="47">
          <cell r="A47" t="str">
            <v>IMPELC_DE</v>
          </cell>
          <cell r="C47" t="str">
            <v>ELC_I-DE</v>
          </cell>
          <cell r="D47">
            <v>46.398475602474825</v>
          </cell>
          <cell r="E47">
            <v>27.460572130332515</v>
          </cell>
          <cell r="F47">
            <v>22.765678825570166</v>
          </cell>
          <cell r="G47">
            <v>13.704685379685971</v>
          </cell>
          <cell r="H47">
            <v>13.609504325788304</v>
          </cell>
          <cell r="I47">
            <v>9.0843649007620506</v>
          </cell>
        </row>
        <row r="48">
          <cell r="A48" t="str">
            <v>IMPELC_DE</v>
          </cell>
          <cell r="C48" t="str">
            <v>ELCS</v>
          </cell>
          <cell r="D48">
            <v>46.398475602474825</v>
          </cell>
          <cell r="E48">
            <v>27.460572130332515</v>
          </cell>
          <cell r="F48">
            <v>22.765678825570166</v>
          </cell>
          <cell r="G48">
            <v>13.704685379685971</v>
          </cell>
          <cell r="H48">
            <v>13.609504325788304</v>
          </cell>
          <cell r="I48">
            <v>9.0843649007620506</v>
          </cell>
        </row>
        <row r="49">
          <cell r="A49" t="str">
            <v>RNWWST1</v>
          </cell>
          <cell r="C49" t="str">
            <v>WSTREN</v>
          </cell>
          <cell r="D49">
            <v>34.100429542099675</v>
          </cell>
          <cell r="E49">
            <v>34.100429511031074</v>
          </cell>
          <cell r="F49">
            <v>34.100429604859976</v>
          </cell>
          <cell r="G49">
            <v>36.524247788150845</v>
          </cell>
          <cell r="H49">
            <v>36.524248078319594</v>
          </cell>
          <cell r="I49">
            <v>44.43706287978133</v>
          </cell>
        </row>
        <row r="50">
          <cell r="A50" t="str">
            <v>IMPNGA1</v>
          </cell>
          <cell r="C50" t="str">
            <v>NGA</v>
          </cell>
          <cell r="D50">
            <v>117.22010919094683</v>
          </cell>
          <cell r="E50">
            <v>106.72000001003076</v>
          </cell>
          <cell r="F50">
            <v>122.41929806669783</v>
          </cell>
          <cell r="G50">
            <v>114.47447075292956</v>
          </cell>
          <cell r="H50">
            <v>85.49830248093771</v>
          </cell>
        </row>
        <row r="51">
          <cell r="A51" t="str">
            <v>IMPELC_IT</v>
          </cell>
          <cell r="C51" t="str">
            <v>ELC_I-IT</v>
          </cell>
          <cell r="D51">
            <v>6.7990979254951691</v>
          </cell>
          <cell r="E51">
            <v>1.1408507732146437E-5</v>
          </cell>
          <cell r="F51">
            <v>9.5896249615521044E-6</v>
          </cell>
          <cell r="G51">
            <v>2.9009949521287246E-6</v>
          </cell>
          <cell r="H51">
            <v>3.1123600479963581E-6</v>
          </cell>
          <cell r="I51">
            <v>1.6695974333245637E-6</v>
          </cell>
        </row>
        <row r="52">
          <cell r="A52" t="str">
            <v>IMPELC_IT</v>
          </cell>
          <cell r="C52" t="str">
            <v>ELCS</v>
          </cell>
          <cell r="D52">
            <v>6.7990979254951691</v>
          </cell>
          <cell r="E52">
            <v>1.1408507732146437E-5</v>
          </cell>
          <cell r="F52">
            <v>9.5896249615521044E-6</v>
          </cell>
          <cell r="G52">
            <v>2.9009949521287246E-6</v>
          </cell>
          <cell r="H52">
            <v>3.1123600479963581E-6</v>
          </cell>
          <cell r="I52">
            <v>1.6695974333245637E-6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3.2682028594936612</v>
          </cell>
          <cell r="E4">
            <v>3.8319809014252795</v>
          </cell>
          <cell r="F4">
            <v>3.7271175292175638</v>
          </cell>
          <cell r="G4">
            <v>3.8779074175058574</v>
          </cell>
          <cell r="H4">
            <v>4.1140311646384236</v>
          </cell>
          <cell r="I4">
            <v>4.3121615638178215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3.2682028594936612</v>
          </cell>
          <cell r="E5">
            <v>3.8319809014252795</v>
          </cell>
          <cell r="F5">
            <v>3.7271175292175638</v>
          </cell>
          <cell r="G5">
            <v>3.8779074175058574</v>
          </cell>
          <cell r="H5">
            <v>4.1140311646384236</v>
          </cell>
          <cell r="I5">
            <v>4.3121615638178215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1.383886271281409E-7</v>
          </cell>
          <cell r="F6">
            <v>2.0171668518190744E-3</v>
          </cell>
          <cell r="G6">
            <v>2.4411180412671346E-3</v>
          </cell>
          <cell r="H6">
            <v>2.3036457599724118E-3</v>
          </cell>
          <cell r="I6">
            <v>2.3083145089855318E-3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1.12252983422759E-8</v>
          </cell>
          <cell r="F7">
            <v>2.0169940854047421E-3</v>
          </cell>
          <cell r="G7">
            <v>2.4409941120948817E-3</v>
          </cell>
          <cell r="H7">
            <v>2.3034769948888493E-3</v>
          </cell>
          <cell r="I7">
            <v>2.3074126647780416E-3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3.4370457659513298E-4</v>
          </cell>
          <cell r="E8">
            <v>-2.90666594358392E-7</v>
          </cell>
          <cell r="F8">
            <v>7.4383219132338296E-8</v>
          </cell>
          <cell r="G8"/>
          <cell r="H8">
            <v>3.39636641414762E-4</v>
          </cell>
          <cell r="I8">
            <v>9.6818365794549199E-5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3.4370457659513298E-4</v>
          </cell>
          <cell r="E9">
            <v>3.4341391000077502E-4</v>
          </cell>
          <cell r="F9">
            <v>3.4348829321990699E-4</v>
          </cell>
          <cell r="G9">
            <v>3.4348829321990699E-4</v>
          </cell>
          <cell r="H9">
            <v>3.3964981631359298E-4</v>
          </cell>
          <cell r="I9">
            <v>3.4330406240580302E-4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3.19899519626397E-3</v>
          </cell>
          <cell r="G10">
            <v>3.20359481599807E-3</v>
          </cell>
          <cell r="H10">
            <v>2.4878313340891398E-3</v>
          </cell>
          <cell r="I10">
            <v>5.1332775008015202E-4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1.1353520651701016E-4</v>
          </cell>
          <cell r="G11">
            <v>1.1824477449905144E-4</v>
          </cell>
          <cell r="H11">
            <v>9.7967757462112949E-5</v>
          </cell>
          <cell r="I11">
            <v>2.1864172512543431E-5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5.671977298340377E-5</v>
          </cell>
          <cell r="G12">
            <v>5.680132652478845E-5</v>
          </cell>
          <cell r="H12">
            <v>4.411048464697063E-5</v>
          </cell>
          <cell r="I12">
            <v>9.1015558524849727E-6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1.1353520651701016E-4</v>
          </cell>
          <cell r="G13">
            <v>1.1824477449905144E-4</v>
          </cell>
          <cell r="H13">
            <v>9.7967757462112949E-5</v>
          </cell>
          <cell r="I13">
            <v>2.1864172512543431E-5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/>
          <cell r="F14">
            <v>8.7202486300658199E-6</v>
          </cell>
          <cell r="G14">
            <v>2.5403722584907499E-7</v>
          </cell>
          <cell r="H14">
            <v>1.24196590345457E-8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/>
          <cell r="F15">
            <v>8.7202486300658199E-6</v>
          </cell>
          <cell r="G15">
            <v>8.9742858559148996E-6</v>
          </cell>
          <cell r="H15">
            <v>7.5741494672136802E-6</v>
          </cell>
          <cell r="I15">
            <v>2.48085817692825E-6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0.46151743770727838</v>
          </cell>
          <cell r="E16">
            <v>0.54457480116261936</v>
          </cell>
          <cell r="F16">
            <v>0.54457491280083492</v>
          </cell>
          <cell r="G16">
            <v>0.54457499190506009</v>
          </cell>
          <cell r="H16">
            <v>0.54457522267516945</v>
          </cell>
          <cell r="I16">
            <v>0.54457527323534904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0.46151743770727838</v>
          </cell>
          <cell r="E17">
            <v>0.54457480116261936</v>
          </cell>
          <cell r="F17">
            <v>0.54457491280083492</v>
          </cell>
          <cell r="G17">
            <v>0.54457499190506009</v>
          </cell>
          <cell r="H17">
            <v>0.54457522267516945</v>
          </cell>
          <cell r="I17">
            <v>0.54457527323534904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0.62578635621325907</v>
          </cell>
          <cell r="E18">
            <v>0.73757309412544514</v>
          </cell>
          <cell r="F18">
            <v>0.73632664266028425</v>
          </cell>
          <cell r="G18">
            <v>0.73425841605176634</v>
          </cell>
          <cell r="H18">
            <v>0.73015672313989111</v>
          </cell>
          <cell r="I18">
            <v>0.72610036431379854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6.1303112949764498E-3</v>
          </cell>
          <cell r="F19">
            <v>5.8621124751720502E-7</v>
          </cell>
          <cell r="G19">
            <v>4.4757336903219003E-3</v>
          </cell>
          <cell r="H19">
            <v>1.37011311612996E-2</v>
          </cell>
          <cell r="I19">
            <v>2.47060521890155E-2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3.5991038872566411E-2</v>
          </cell>
          <cell r="F20">
            <v>3.5991526008036706E-2</v>
          </cell>
          <cell r="G20">
            <v>4.0467180452739213E-2</v>
          </cell>
          <cell r="H20">
            <v>4.3019143400553628E-2</v>
          </cell>
          <cell r="I20">
            <v>4.5757695111307665E-2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9.5379747007538552E-6</v>
          </cell>
          <cell r="H21">
            <v>1.3953232702465919E-5</v>
          </cell>
          <cell r="I21">
            <v>8.2748110790878636E-6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9.5384522420635974E-6</v>
          </cell>
          <cell r="H22">
            <v>1.3953685345998607E-5</v>
          </cell>
          <cell r="I22">
            <v>8.2748614472537141E-6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1.8913986431832081E-5</v>
          </cell>
          <cell r="H23">
            <v>2.7718364900202869E-5</v>
          </cell>
          <cell r="I23">
            <v>1.6514907692924877E-5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0.52046956559808855</v>
          </cell>
          <cell r="E24">
            <v>0.59724018919250876</v>
          </cell>
          <cell r="F24">
            <v>0.29649998133862127</v>
          </cell>
          <cell r="G24">
            <v>0.25897452232401563</v>
          </cell>
          <cell r="H24">
            <v>0.25147410263277886</v>
          </cell>
          <cell r="I24">
            <v>0.14248123975521365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1.0409391311961771</v>
          </cell>
          <cell r="E25">
            <v>1.1944803783850177</v>
          </cell>
          <cell r="F25">
            <v>0.59299996267724231</v>
          </cell>
          <cell r="G25">
            <v>0.51794904464803126</v>
          </cell>
          <cell r="H25">
            <v>0.50294820526555784</v>
          </cell>
          <cell r="I25">
            <v>0.28496247951042741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5.1113512091829003E-3</v>
          </cell>
          <cell r="F26"/>
          <cell r="G26"/>
          <cell r="H26">
            <v>1.3854076858936099E-2</v>
          </cell>
          <cell r="I26"/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4.0433361931666703E-2</v>
          </cell>
          <cell r="F27">
            <v>3.7853774697150483E-2</v>
          </cell>
          <cell r="G27">
            <v>3.785365144779182E-2</v>
          </cell>
          <cell r="H27">
            <v>1.7188480373773851E-2</v>
          </cell>
          <cell r="I27">
            <v>1.1464797157456876E-2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4.3871537007980033</v>
          </cell>
          <cell r="E28">
            <v>4.502764176831775</v>
          </cell>
          <cell r="F28">
            <v>4.2790175435228264</v>
          </cell>
          <cell r="G28">
            <v>3.8458185111458261</v>
          </cell>
          <cell r="H28">
            <v>3.6707181887586153</v>
          </cell>
          <cell r="I28">
            <v>2.1886934513310647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6.0932690288861169</v>
          </cell>
          <cell r="E29">
            <v>6.2538391344885724</v>
          </cell>
          <cell r="F29">
            <v>5.9430799215594714</v>
          </cell>
          <cell r="G29">
            <v>5.3414145988136532</v>
          </cell>
          <cell r="H29">
            <v>5.0982197066091812</v>
          </cell>
          <cell r="I29">
            <v>3.0398520157375901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9.3401289268736903E-3</v>
          </cell>
          <cell r="F30"/>
          <cell r="G30"/>
          <cell r="H30">
            <v>0.17739172671369599</v>
          </cell>
          <cell r="I30"/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0.3637681809889497</v>
          </cell>
          <cell r="F31">
            <v>0.36376806187867844</v>
          </cell>
          <cell r="G31">
            <v>0.36376801404586501</v>
          </cell>
          <cell r="H31">
            <v>0.29706916548071899</v>
          </cell>
          <cell r="I31">
            <v>0.17936203941925799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0.11153164048344853</v>
          </cell>
          <cell r="I32">
            <v>8.9094529250892882E-2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0.11265822271055405</v>
          </cell>
          <cell r="I33">
            <v>8.9994473990800877E-2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1.5986538548373399E-8</v>
          </cell>
          <cell r="H34">
            <v>1.30619678012965E-2</v>
          </cell>
          <cell r="I34">
            <v>1.35671591741175E-7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1.5986538548373399E-8</v>
          </cell>
          <cell r="H35">
            <v>1.30620328094182E-2</v>
          </cell>
          <cell r="I35">
            <v>1.306216848101E-2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6.1735443675669979</v>
          </cell>
          <cell r="E36">
            <v>7.1868581909042399</v>
          </cell>
          <cell r="F36">
            <v>5.9242051533029088</v>
          </cell>
          <cell r="G36">
            <v>4.7616802619973155</v>
          </cell>
          <cell r="H36">
            <v>2.1213620688303032</v>
          </cell>
          <cell r="I36">
            <v>5.551428320867732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8.574367177176379</v>
          </cell>
          <cell r="E37">
            <v>9.9817474873670022</v>
          </cell>
          <cell r="F37">
            <v>8.2280627129207105</v>
          </cell>
          <cell r="G37">
            <v>6.6134448083296169</v>
          </cell>
          <cell r="H37">
            <v>2.9463362067087551</v>
          </cell>
          <cell r="I37">
            <v>7.710317112316293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1.28617839087779E-4</v>
          </cell>
          <cell r="E38">
            <v>7.6983647565167096E-2</v>
          </cell>
          <cell r="F38">
            <v>1.3202994627273199E-8</v>
          </cell>
          <cell r="G38">
            <v>2.6019616977176099E-8</v>
          </cell>
          <cell r="H38">
            <v>3.8857078788980502E-2</v>
          </cell>
          <cell r="I38">
            <v>0.54149096630201499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0.47854889565619979</v>
          </cell>
          <cell r="E39">
            <v>0.5555325432213668</v>
          </cell>
          <cell r="F39">
            <v>0.47418310516149353</v>
          </cell>
          <cell r="G39">
            <v>0.47418269325049139</v>
          </cell>
          <cell r="H39">
            <v>0.166445634737239</v>
          </cell>
          <cell r="I39">
            <v>0.62366006264604001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5.1850539220871985</v>
          </cell>
          <cell r="E40">
            <v>5.5675575403329729</v>
          </cell>
          <cell r="F40">
            <v>5.790641959136666</v>
          </cell>
          <cell r="G40">
            <v>8.3029956213833191</v>
          </cell>
          <cell r="H40">
            <v>7.9473084961420541</v>
          </cell>
          <cell r="I40">
            <v>11.03871485390281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5.1850539220871985</v>
          </cell>
          <cell r="E41">
            <v>5.5675575403329729</v>
          </cell>
          <cell r="F41">
            <v>5.790641959136666</v>
          </cell>
          <cell r="G41">
            <v>8.3029956213833191</v>
          </cell>
          <cell r="H41">
            <v>7.9473084961420541</v>
          </cell>
          <cell r="I41">
            <v>11.03871485390281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5.6086393271132327</v>
          </cell>
          <cell r="E42">
            <v>6.0095194505697442</v>
          </cell>
          <cell r="F42">
            <v>6.2303386600673507</v>
          </cell>
          <cell r="G42">
            <v>8.8861323156741872</v>
          </cell>
          <cell r="H42">
            <v>8.4162868942669977</v>
          </cell>
          <cell r="I42">
            <v>11.61969984621348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1.1691902268500701E-3</v>
          </cell>
          <cell r="F43">
            <v>5.5431199100821699E-2</v>
          </cell>
          <cell r="G43">
            <v>0.13670972320056601</v>
          </cell>
          <cell r="H43">
            <v>0.315605351479395</v>
          </cell>
          <cell r="I43">
            <v>0.70811573680156004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0.31427974468192904</v>
          </cell>
          <cell r="F44">
            <v>0.36906165573740973</v>
          </cell>
          <cell r="G44">
            <v>0.50469623723870594</v>
          </cell>
          <cell r="H44">
            <v>0.58730287771395617</v>
          </cell>
          <cell r="I44">
            <v>1.0085510553610391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3.9591518055016719E-6</v>
          </cell>
          <cell r="G45">
            <v>5.1507585180139917E-6</v>
          </cell>
          <cell r="H45">
            <v>6.255415950980394E-6</v>
          </cell>
          <cell r="I45">
            <v>0.1634942301259624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3.9016624873281493E-6</v>
          </cell>
          <cell r="G46">
            <v>4.9898077255977622E-6</v>
          </cell>
          <cell r="H46">
            <v>6.1868259228013029E-6</v>
          </cell>
          <cell r="I46">
            <v>0.16350024646044006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2.1014859664412599E-7</v>
          </cell>
          <cell r="E47">
            <v>2.99319150104402E-7</v>
          </cell>
          <cell r="F47">
            <v>1.4442249093841601E-6</v>
          </cell>
          <cell r="G47">
            <v>6.5283343782011697E-7</v>
          </cell>
          <cell r="H47">
            <v>8.2985564124483499E-7</v>
          </cell>
          <cell r="I47">
            <v>1.3708894064822799E-2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2.1448843670463011E-7</v>
          </cell>
          <cell r="E48">
            <v>4.523756930725106E-8</v>
          </cell>
          <cell r="F48">
            <v>1.3673086818687259E-6</v>
          </cell>
          <cell r="G48">
            <v>1.5012790316516243E-6</v>
          </cell>
          <cell r="H48">
            <v>1.8374208063333799E-6</v>
          </cell>
          <cell r="I48">
            <v>1.3709463263346751E-2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5.4452468521571325E-2</v>
          </cell>
          <cell r="F49">
            <v>6.9455108269030799E-2</v>
          </cell>
          <cell r="G49">
            <v>0.11185772167430562</v>
          </cell>
          <cell r="H49">
            <v>0.24223087870774482</v>
          </cell>
          <cell r="I49">
            <v>0.35141164312691042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2.0532939098729259</v>
          </cell>
          <cell r="E50">
            <v>3.8269933531630667</v>
          </cell>
          <cell r="F50">
            <v>3.8931123022505805</v>
          </cell>
          <cell r="G50">
            <v>4.1079566999807362</v>
          </cell>
          <cell r="H50">
            <v>3.2797737890926797</v>
          </cell>
          <cell r="I50">
            <v>2.9456245627708557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1.7870057930146621</v>
          </cell>
          <cell r="E51">
            <v>3.5391858458792065</v>
          </cell>
          <cell r="F51">
            <v>3.5135663339728684</v>
          </cell>
          <cell r="G51">
            <v>3.366233717614914</v>
          </cell>
          <cell r="H51">
            <v>2.4073563929923787</v>
          </cell>
          <cell r="I51">
            <v>2.0068929718355588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4.4997006022805541</v>
          </cell>
          <cell r="E52">
            <v>1.8944393490582321</v>
          </cell>
          <cell r="F52">
            <v>1.8944393536333273</v>
          </cell>
          <cell r="G52">
            <v>1.8944393585536734</v>
          </cell>
          <cell r="H52">
            <v>1.8944393961101436</v>
          </cell>
          <cell r="I52">
            <v>1.8944393547093363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0.35008114784862521</v>
          </cell>
          <cell r="F53">
            <v>0.3825431155170721</v>
          </cell>
          <cell r="G53">
            <v>0.44347230484441713</v>
          </cell>
          <cell r="H53">
            <v>1.2399283355504291</v>
          </cell>
          <cell r="I53">
            <v>2.2585677739047036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9.2187283866808762</v>
          </cell>
          <cell r="E54">
            <v>10.683502321334716</v>
          </cell>
          <cell r="F54">
            <v>10.756779512526181</v>
          </cell>
          <cell r="G54">
            <v>10.904819524685632</v>
          </cell>
          <cell r="H54">
            <v>9.8866080806353303</v>
          </cell>
          <cell r="I54">
            <v>10.240498954798465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0.62767174902378098</v>
          </cell>
          <cell r="E55">
            <v>3.22129811072661E-2</v>
          </cell>
          <cell r="F55">
            <v>3.1614589479944501E-3</v>
          </cell>
          <cell r="G55">
            <v>8.9549266678305497E-3</v>
          </cell>
          <cell r="H55">
            <v>6.2782043815316602E-2</v>
          </cell>
          <cell r="I55">
            <v>8.1829211741648894E-2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0.62767174902378098</v>
          </cell>
          <cell r="E56">
            <v>0.65988473013104798</v>
          </cell>
          <cell r="F56">
            <v>0.663046189079042</v>
          </cell>
          <cell r="G56">
            <v>0.67200111574687305</v>
          </cell>
          <cell r="H56">
            <v>0.74516470970585003</v>
          </cell>
          <cell r="I56">
            <v>0.82699392144749895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2.6250335934265814E-2</v>
          </cell>
          <cell r="E57">
            <v>1.4017664269885657E-5</v>
          </cell>
          <cell r="F57">
            <v>0.12055211864745706</v>
          </cell>
          <cell r="G57">
            <v>0.12421213062574671</v>
          </cell>
          <cell r="H57">
            <v>0.12700927403877782</v>
          </cell>
          <cell r="I57">
            <v>3.5771884167106256E-5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2.6308337998854472E-2</v>
          </cell>
          <cell r="E58">
            <v>1.4018298404979787E-5</v>
          </cell>
          <cell r="F58">
            <v>0.11976144986871158</v>
          </cell>
          <cell r="G58">
            <v>0.12346499130480496</v>
          </cell>
          <cell r="H58">
            <v>0.1263530259303903</v>
          </cell>
          <cell r="I58">
            <v>3.5818237155410661E-5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5.2558673933120331E-2</v>
          </cell>
          <cell r="E59">
            <v>2.8035962674865447E-5</v>
          </cell>
          <cell r="F59">
            <v>0.24031331830511565</v>
          </cell>
          <cell r="G59">
            <v>0.24767712193055133</v>
          </cell>
          <cell r="H59">
            <v>0.25336229996916804</v>
          </cell>
          <cell r="I59">
            <v>7.1590121322516822E-5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73.238309504688544</v>
          </cell>
          <cell r="E60">
            <v>78.573831055140531</v>
          </cell>
          <cell r="F60">
            <v>77.957181395582126</v>
          </cell>
          <cell r="G60">
            <v>76.726525510406177</v>
          </cell>
          <cell r="H60">
            <v>71.348746169858899</v>
          </cell>
          <cell r="I60">
            <v>64.965888919407959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9.1170763831137105</v>
          </cell>
          <cell r="F61">
            <v>9.1168285905279856</v>
          </cell>
          <cell r="G61">
            <v>9.117074203630013</v>
          </cell>
          <cell r="H61">
            <v>17.19563256333959</v>
          </cell>
          <cell r="I61">
            <v>28.210683297309483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6.1735443675669979</v>
          </cell>
          <cell r="E62">
            <v>7.1868581909042399</v>
          </cell>
          <cell r="F62">
            <v>5.9242051533029088</v>
          </cell>
          <cell r="G62">
            <v>4.7616802619973155</v>
          </cell>
          <cell r="H62">
            <v>2.1213620688303032</v>
          </cell>
          <cell r="I62">
            <v>5.551428320867732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1.0430336597936562E-5</v>
          </cell>
          <cell r="H63">
            <v>1.7533426914337238E-5</v>
          </cell>
          <cell r="I63">
            <v>4.4568251032517247E-5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5.5539002246184603</v>
          </cell>
          <cell r="E64">
            <v>6.0159354806255392</v>
          </cell>
          <cell r="F64">
            <v>6.015935569306408</v>
          </cell>
          <cell r="G64">
            <v>6.0159356004455029</v>
          </cell>
          <cell r="H64">
            <v>6.3603432458321052</v>
          </cell>
          <cell r="I64">
            <v>6.3603437118086656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2.3940343129093953</v>
          </cell>
          <cell r="E65">
            <v>0.59040732341383639</v>
          </cell>
          <cell r="F65">
            <v>2.1681859026742165</v>
          </cell>
          <cell r="G65">
            <v>1.8900130836821751</v>
          </cell>
          <cell r="H65">
            <v>1.0995454395627875</v>
          </cell>
          <cell r="I65">
            <v>0.48903435291069691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1.223065555914314</v>
          </cell>
          <cell r="E66">
            <v>1.3407656633441523</v>
          </cell>
          <cell r="F66">
            <v>1.3698053847459415</v>
          </cell>
          <cell r="G66">
            <v>1.3700310384183525</v>
          </cell>
          <cell r="H66">
            <v>1.4999529621658727</v>
          </cell>
          <cell r="I66">
            <v>1.5667075990919457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4.2612047426893467</v>
          </cell>
          <cell r="E67">
            <v>4.6176480029381928</v>
          </cell>
          <cell r="F67">
            <v>4.8284409194423095</v>
          </cell>
          <cell r="G67">
            <v>5.1963816176591555</v>
          </cell>
          <cell r="H67">
            <v>5.8882883758635218</v>
          </cell>
          <cell r="I67">
            <v>11.998168573440806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1.8770698326619919</v>
          </cell>
          <cell r="E68">
            <v>2.1600817163687611</v>
          </cell>
          <cell r="F68">
            <v>2.026241618234625</v>
          </cell>
          <cell r="G68">
            <v>2.2119352201579296</v>
          </cell>
          <cell r="H68">
            <v>2.1272019728529434</v>
          </cell>
          <cell r="I68">
            <v>1.6850841430420451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0.68564861483063144</v>
          </cell>
          <cell r="E69">
            <v>0.74268849327284525</v>
          </cell>
          <cell r="F69">
            <v>1.4250846281221636</v>
          </cell>
          <cell r="G69">
            <v>3.8308379038668172</v>
          </cell>
          <cell r="H69">
            <v>3.8439581714491058</v>
          </cell>
          <cell r="I69">
            <v>4.879502703929727E-5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0.62699292241733684</v>
          </cell>
          <cell r="E70">
            <v>0.68733131431761885</v>
          </cell>
          <cell r="F70">
            <v>0.68728770166545339</v>
          </cell>
          <cell r="G70">
            <v>0.70076372001227294</v>
          </cell>
          <cell r="H70">
            <v>4.1440012868400169</v>
          </cell>
          <cell r="I70">
            <v>4.3572556574293611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6.9170414202507474E-5</v>
          </cell>
          <cell r="H71">
            <v>1.1015602312722868E-4</v>
          </cell>
          <cell r="I71">
            <v>5.6159538971642479E-5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24.189714173257858</v>
          </cell>
          <cell r="E72">
            <v>25.326919744709528</v>
          </cell>
          <cell r="F72">
            <v>23.457760919457264</v>
          </cell>
          <cell r="G72">
            <v>24.297308016591433</v>
          </cell>
          <cell r="H72">
            <v>21.477740381772747</v>
          </cell>
          <cell r="I72">
            <v>1.8081517669230314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4.9281978752466726E-5</v>
          </cell>
          <cell r="G73">
            <v>5.3991382231505675E-5</v>
          </cell>
          <cell r="H73">
            <v>4.9754027560008473E-4</v>
          </cell>
          <cell r="I73">
            <v>1.7275061478064224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1.4100645688894133</v>
          </cell>
          <cell r="E74">
            <v>1.5273693933554084</v>
          </cell>
          <cell r="F74">
            <v>1.3757519250400823</v>
          </cell>
          <cell r="G74">
            <v>1.1454280612448329</v>
          </cell>
          <cell r="H74">
            <v>0.75078249355962812</v>
          </cell>
          <cell r="I74">
            <v>0.65874515190608363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1.5430494042447922E-5</v>
          </cell>
          <cell r="H75">
            <v>2.7628693125882865E-5</v>
          </cell>
          <cell r="I75">
            <v>2.7716707884334595E-5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24.843069366256891</v>
          </cell>
          <cell r="E76">
            <v>19.260756366131186</v>
          </cell>
          <cell r="F76">
            <v>19.561610277429637</v>
          </cell>
          <cell r="G76">
            <v>16.188992750588138</v>
          </cell>
          <cell r="H76">
            <v>4.8392893657182174</v>
          </cell>
          <cell r="I76">
            <v>0.55260616901716264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>
            <v>2.6376252811916968E-6</v>
          </cell>
          <cell r="E77">
            <v>8.040226591139985E-6</v>
          </cell>
          <cell r="F77">
            <v>6.7173166032960779E-5</v>
          </cell>
          <cell r="G77">
            <v>1.9580872744368693E-5</v>
          </cell>
          <cell r="H77">
            <v>2.4815979379504564E-5</v>
          </cell>
          <cell r="I77">
            <v>1.8519449595135437E-5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>
            <v>2.6376252811916968E-6</v>
          </cell>
          <cell r="E78">
            <v>8.040226591139985E-6</v>
          </cell>
          <cell r="F78">
            <v>8.6693528531871906E-5</v>
          </cell>
          <cell r="G78">
            <v>2.4494421967616942E-5</v>
          </cell>
          <cell r="H78">
            <v>2.9190210202126216E-5</v>
          </cell>
          <cell r="I78">
            <v>2.0422273645091364E-5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5.2450801032093101E-5</v>
          </cell>
          <cell r="E79">
            <v>1.02875853505157E-7</v>
          </cell>
          <cell r="F79">
            <v>3.77372301872187E-5</v>
          </cell>
          <cell r="G79">
            <v>2.9709919671348399E-7</v>
          </cell>
          <cell r="H79">
            <v>2.6627602696862101E-6</v>
          </cell>
          <cell r="I79">
            <v>1.57597924581412E-6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5.2450801032093101E-5</v>
          </cell>
          <cell r="E80">
            <v>2.191399903683803E-6</v>
          </cell>
          <cell r="F80">
            <v>4.0766920145871995E-5</v>
          </cell>
          <cell r="G80">
            <v>4.0797779548686795E-5</v>
          </cell>
          <cell r="H80">
            <v>3.9413147512985805E-6</v>
          </cell>
          <cell r="I80">
            <v>2.61612520804775E-6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9.6272717229813737E-4</v>
          </cell>
          <cell r="F81">
            <v>1.2344699770539007E-3</v>
          </cell>
          <cell r="G81">
            <v>1.688583366892455E-3</v>
          </cell>
          <cell r="H81">
            <v>0.92154099523630106</v>
          </cell>
          <cell r="I81">
            <v>1.3097481240306439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9.6280982754047594E-4</v>
          </cell>
          <cell r="F82">
            <v>1.234558121120926E-3</v>
          </cell>
          <cell r="G82">
            <v>1.6886662403380063E-3</v>
          </cell>
          <cell r="H82">
            <v>0.92154115507202672</v>
          </cell>
          <cell r="I82">
            <v>1.3097481491197858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3.61321999185037E-5</v>
          </cell>
          <cell r="F83">
            <v>9.6972449274404107E-6</v>
          </cell>
          <cell r="G83">
            <v>1.4971825706139401E-5</v>
          </cell>
          <cell r="H83">
            <v>2.42998809544571E-2</v>
          </cell>
          <cell r="I83">
            <v>4.8516663625164401E-2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3.61321999185037E-5</v>
          </cell>
          <cell r="F84">
            <v>4.5829444845944102E-5</v>
          </cell>
          <cell r="G84">
            <v>6.0783257044683333E-5</v>
          </cell>
          <cell r="H84">
            <v>4.2188713426481117E-2</v>
          </cell>
          <cell r="I84">
            <v>8.7040804456629206E-2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>
            <v>6.5394956258721632E-2</v>
          </cell>
          <cell r="E85">
            <v>8.3415643869122718E-4</v>
          </cell>
          <cell r="F85">
            <v>2.3604548290328293E-5</v>
          </cell>
          <cell r="G85">
            <v>1.8787985029762874E-5</v>
          </cell>
          <cell r="H85">
            <v>3.6707490671091009E-6</v>
          </cell>
          <cell r="I85">
            <v>6.1590714080989899E-7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/>
          <cell r="F86">
            <v>6.0456481209646577E-7</v>
          </cell>
          <cell r="G86">
            <v>2.4029844534528822E-6</v>
          </cell>
          <cell r="H86">
            <v>2.057258143424364E-6</v>
          </cell>
          <cell r="I86"/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3.0456826108317528E-2</v>
          </cell>
          <cell r="E87">
            <v>2.8581934567748895E-4</v>
          </cell>
          <cell r="F87">
            <v>3.6822206113393181E-3</v>
          </cell>
          <cell r="G87">
            <v>3.5535420786130269E-3</v>
          </cell>
          <cell r="H87">
            <v>3.2785980667431438E-3</v>
          </cell>
          <cell r="I87">
            <v>2.0059314096642859E-3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9.5851782367039118E-2</v>
          </cell>
          <cell r="E88">
            <v>1.1201349934190641E-3</v>
          </cell>
          <cell r="F88">
            <v>3.7069960970039992E-3</v>
          </cell>
          <cell r="G88">
            <v>3.5754969504713211E-3</v>
          </cell>
          <cell r="H88">
            <v>3.285336232728264E-3</v>
          </cell>
          <cell r="I88">
            <v>2.0071609024170868E-3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3.5600001240462817</v>
          </cell>
          <cell r="E89">
            <v>3.464716444973678</v>
          </cell>
          <cell r="F89">
            <v>4.4951593566751861E-4</v>
          </cell>
          <cell r="G89">
            <v>1.6960623914104226E-5</v>
          </cell>
          <cell r="H89">
            <v>3.172177957732584E-5</v>
          </cell>
          <cell r="I89"/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330.01201149909002</v>
          </cell>
          <cell r="E90">
            <v>321.17921444906</v>
          </cell>
          <cell r="F90">
            <v>4.1670127236379001E-2</v>
          </cell>
          <cell r="G90">
            <v>1.57224983683746E-3</v>
          </cell>
          <cell r="H90">
            <v>2.9406089668180999E-3</v>
          </cell>
          <cell r="I90"/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3.5600001240462817</v>
          </cell>
          <cell r="E91">
            <v>3.464716444973678</v>
          </cell>
          <cell r="F91">
            <v>4.4951593566751861E-4</v>
          </cell>
          <cell r="G91">
            <v>1.6960623914104226E-5</v>
          </cell>
          <cell r="H91">
            <v>3.172177957732584E-5</v>
          </cell>
          <cell r="I91"/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0.38978885932458324</v>
          </cell>
          <cell r="E92">
            <v>0.78034583321198803</v>
          </cell>
          <cell r="F92">
            <v>0.78033374104621234</v>
          </cell>
          <cell r="G92">
            <v>0.78034188834728169</v>
          </cell>
          <cell r="H92">
            <v>4.2470136240591394</v>
          </cell>
          <cell r="I92">
            <v>4.2470135012406773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0.38978885932458324</v>
          </cell>
          <cell r="E93">
            <v>0.78034583321198803</v>
          </cell>
          <cell r="F93">
            <v>0.78033374104621234</v>
          </cell>
          <cell r="G93">
            <v>0.78034188834728169</v>
          </cell>
          <cell r="H93">
            <v>4.2470136240591394</v>
          </cell>
          <cell r="I93">
            <v>4.2470135012406773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2.7551456687244898E-2</v>
          </cell>
          <cell r="E94">
            <v>2.7551463523475098E-2</v>
          </cell>
          <cell r="F94"/>
          <cell r="G94"/>
          <cell r="H94">
            <v>0.100706157145521</v>
          </cell>
          <cell r="I94">
            <v>2.5358122158978001E-2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2.7551456687244898E-2</v>
          </cell>
          <cell r="E95">
            <v>5.5102920210719997E-2</v>
          </cell>
          <cell r="F95">
            <v>5.5102920210719997E-2</v>
          </cell>
          <cell r="G95">
            <v>5.5102920210719997E-2</v>
          </cell>
          <cell r="H95">
            <v>0.29991534747105397</v>
          </cell>
          <cell r="I95">
            <v>0.29991528027278802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4.6280239713102906</v>
          </cell>
          <cell r="E96">
            <v>3.6908802496331594</v>
          </cell>
          <cell r="F96">
            <v>3.083013013040397</v>
          </cell>
          <cell r="G96">
            <v>2.5007617052646163</v>
          </cell>
          <cell r="H96">
            <v>0.86825182597902895</v>
          </cell>
          <cell r="I96">
            <v>0.28808947785998501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4.8716041803266155</v>
          </cell>
          <cell r="E97">
            <v>3.8851371048770069</v>
          </cell>
          <cell r="F97">
            <v>3.2452768558319969</v>
          </cell>
          <cell r="G97">
            <v>2.6323807423838037</v>
          </cell>
          <cell r="H97">
            <v>0.91394929050424112</v>
          </cell>
          <cell r="I97">
            <v>0.30325208195787889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3.8559784547848602E-8</v>
          </cell>
          <cell r="E98">
            <v>1.04305500111851E-8</v>
          </cell>
          <cell r="F98"/>
          <cell r="G98">
            <v>1.51225382474692E-8</v>
          </cell>
          <cell r="H98">
            <v>1.49495531644975E-2</v>
          </cell>
          <cell r="I98">
            <v>1.39901740818713E-8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0.32680118250812351</v>
          </cell>
          <cell r="E99">
            <v>0.32680112875888734</v>
          </cell>
          <cell r="F99">
            <v>0.32680088490975734</v>
          </cell>
          <cell r="G99">
            <v>0.31633931036605567</v>
          </cell>
          <cell r="H99">
            <v>7.2764589082215309E-2</v>
          </cell>
          <cell r="I99">
            <v>3.5304809774401494E-2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2.5524962925251569E-3</v>
          </cell>
          <cell r="F100">
            <v>2.9440616365065779E-3</v>
          </cell>
          <cell r="G100">
            <v>2.8891044340260182E-3</v>
          </cell>
          <cell r="H100">
            <v>1.7099979746565323E-3</v>
          </cell>
          <cell r="I100">
            <v>6.6281237180022256E-5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2.5524962925251569E-3</v>
          </cell>
          <cell r="F101">
            <v>2.9440616365065779E-3</v>
          </cell>
          <cell r="G101">
            <v>2.8891044340260182E-3</v>
          </cell>
          <cell r="H101">
            <v>1.7099979746565323E-3</v>
          </cell>
          <cell r="I101">
            <v>6.6281237180022256E-5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2.5782790833587467E-3</v>
          </cell>
          <cell r="F102">
            <v>2.9737996328349243E-3</v>
          </cell>
          <cell r="G102">
            <v>2.9182873070969866E-3</v>
          </cell>
          <cell r="H102">
            <v>1.7272706814712453E-3</v>
          </cell>
          <cell r="I102">
            <v>6.6950744626285058E-5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2.0849222120444599E-4</v>
          </cell>
          <cell r="F103">
            <v>1.80877783330654E-4</v>
          </cell>
          <cell r="G103">
            <v>1.4565546095850901E-4</v>
          </cell>
          <cell r="H103">
            <v>9.7724693816138102E-5</v>
          </cell>
          <cell r="I103">
            <v>3.0834258454158602E-6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2.0849222120444599E-4</v>
          </cell>
          <cell r="F104">
            <v>2.3374672390066999E-4</v>
          </cell>
          <cell r="G104">
            <v>2.2979975959926699E-4</v>
          </cell>
          <cell r="H104">
            <v>1.3900907878160998E-4</v>
          </cell>
          <cell r="I104">
            <v>8.2570233216949974E-6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0.60710134726764375</v>
          </cell>
          <cell r="E105">
            <v>1.2154051309745477</v>
          </cell>
          <cell r="F105">
            <v>1.2153923450829691</v>
          </cell>
          <cell r="G105">
            <v>1.2154010789963008</v>
          </cell>
          <cell r="H105">
            <v>6.6148173464289641</v>
          </cell>
          <cell r="I105">
            <v>6.6148172324065664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0.60710134726764375</v>
          </cell>
          <cell r="E106">
            <v>1.2154051309745477</v>
          </cell>
          <cell r="F106">
            <v>1.2153923450829691</v>
          </cell>
          <cell r="G106">
            <v>1.2154010789963008</v>
          </cell>
          <cell r="H106">
            <v>6.6148173464289641</v>
          </cell>
          <cell r="I106">
            <v>6.6148172324065664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4.2911997562850503E-2</v>
          </cell>
          <cell r="E107">
            <v>4.2912004409906099E-2</v>
          </cell>
          <cell r="F107"/>
          <cell r="G107"/>
          <cell r="H107">
            <v>0.15685269217332301</v>
          </cell>
          <cell r="I107">
            <v>3.9495875431929603E-2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4.2911997562850503E-2</v>
          </cell>
          <cell r="E108">
            <v>8.5824001972756594E-2</v>
          </cell>
          <cell r="F108">
            <v>8.5824001972756594E-2</v>
          </cell>
          <cell r="G108">
            <v>8.5824001972756594E-2</v>
          </cell>
          <cell r="H108">
            <v>0.46712463816170602</v>
          </cell>
          <cell r="I108">
            <v>0.46712457956474301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1.2959186758457095E-3</v>
          </cell>
          <cell r="E109">
            <v>2.7590800809717045E-4</v>
          </cell>
          <cell r="F109">
            <v>6.7326689040056212E-5</v>
          </cell>
          <cell r="G109">
            <v>3.5078678835882524E-5</v>
          </cell>
          <cell r="H109">
            <v>1.6387956649875589E-4</v>
          </cell>
          <cell r="I109">
            <v>2.2698032823999116E-5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3.7640246507010169E-6</v>
          </cell>
          <cell r="H110">
            <v>7.0233698549797974E-6</v>
          </cell>
          <cell r="I110"/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2.7521420225188696E-6</v>
          </cell>
          <cell r="H111">
            <v>8.2778866270490083E-6</v>
          </cell>
          <cell r="I111">
            <v>6.9795321031271813E-7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1.2438185584986818E-6</v>
          </cell>
          <cell r="H112">
            <v>5.459515642053567E-6</v>
          </cell>
          <cell r="I112"/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4.8132496640026746E-6</v>
          </cell>
          <cell r="H113">
            <v>6.6586479192371275E-7</v>
          </cell>
          <cell r="I113">
            <v>3.0493655112791025E-7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1.2410736173694543E-3</v>
          </cell>
          <cell r="E114">
            <v>2.3562462797917518E-5</v>
          </cell>
          <cell r="F114">
            <v>2.2544243348885689E-5</v>
          </cell>
          <cell r="G114">
            <v>1.1781608914905627E-5</v>
          </cell>
          <cell r="H114">
            <v>1.1032841843351274E-4</v>
          </cell>
          <cell r="I114">
            <v>1.3108176838414611E-5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1.3029469337425999E-7</v>
          </cell>
          <cell r="F115">
            <v>4.0668289586969107E-5</v>
          </cell>
          <cell r="G115">
            <v>5.8362225875943952E-6</v>
          </cell>
          <cell r="H115">
            <v>2.104152194359145E-5</v>
          </cell>
          <cell r="I115">
            <v>4.4282077829092597E-7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5.2126886693374956E-5</v>
          </cell>
          <cell r="E116">
            <v>2.4850084173329908E-4</v>
          </cell>
          <cell r="F116">
            <v>2.9236620262175038E-6</v>
          </cell>
          <cell r="G116">
            <v>3.8467002288017687E-6</v>
          </cell>
          <cell r="H116">
            <v>2.3402832751329569E-6</v>
          </cell>
          <cell r="I116"/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2.2802676492019986E-7</v>
          </cell>
          <cell r="F117"/>
          <cell r="G117">
            <v>1.0341746010614599E-6</v>
          </cell>
          <cell r="H117">
            <v>8.2686612836196778E-6</v>
          </cell>
          <cell r="I117">
            <v>2.550108484558741E-7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4.7240941961442151E-5</v>
          </cell>
          <cell r="H118">
            <v>4.5126472982538778E-4</v>
          </cell>
          <cell r="I118">
            <v>0.50332022413993349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4.7718123193375897E-5</v>
          </cell>
          <cell r="H119">
            <v>4.5582295941958381E-4</v>
          </cell>
          <cell r="I119">
            <v>0.50840426680801387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4.7240941961442151E-5</v>
          </cell>
          <cell r="H120">
            <v>4.5126472982538778E-4</v>
          </cell>
          <cell r="I120">
            <v>0.50332022413993349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5.40150871949835E-6</v>
          </cell>
          <cell r="H121">
            <v>3.2814669929010298E-5</v>
          </cell>
          <cell r="I121">
            <v>3.7874068659295497E-2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5.40150871949835E-6</v>
          </cell>
          <cell r="H122">
            <v>3.5899273721131349E-5</v>
          </cell>
          <cell r="I122">
            <v>3.7886584650001651E-2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5.1490354510444089E-5</v>
          </cell>
          <cell r="H123">
            <v>4.6284632927456361E-4</v>
          </cell>
          <cell r="I123">
            <v>0.50840570086042225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1.3228269635503347E-5</v>
          </cell>
          <cell r="H124">
            <v>7.8421670462385484E-6</v>
          </cell>
          <cell r="I124">
            <v>1.4192710365945746E-6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/>
          <cell r="H125">
            <v>3.0173666424599301E-8</v>
          </cell>
          <cell r="I125">
            <v>5.2197636100015767E-6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/>
          <cell r="F126"/>
          <cell r="G126">
            <v>6.4780605036400754E-5</v>
          </cell>
          <cell r="H126">
            <v>4.7136987897569834E-4</v>
          </cell>
          <cell r="I126">
            <v>0.50841390532297603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1.7691357350845154</v>
          </cell>
          <cell r="E127">
            <v>3.5037939874204111</v>
          </cell>
          <cell r="F127">
            <v>3.4784306706331378</v>
          </cell>
          <cell r="G127">
            <v>3.3325713804387687</v>
          </cell>
          <cell r="H127">
            <v>2.3832828290624537</v>
          </cell>
          <cell r="I127">
            <v>1.9868240421172028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1.7691357350845154</v>
          </cell>
          <cell r="E128">
            <v>3.5037939874204111</v>
          </cell>
          <cell r="F128">
            <v>3.4784306706331378</v>
          </cell>
          <cell r="G128">
            <v>3.3325713804387687</v>
          </cell>
          <cell r="H128">
            <v>2.3832828290624537</v>
          </cell>
          <cell r="I128">
            <v>1.9868240421172028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1.7870057930146621</v>
          </cell>
          <cell r="E129">
            <v>3.5391858458792065</v>
          </cell>
          <cell r="F129">
            <v>3.5135663339728684</v>
          </cell>
          <cell r="G129">
            <v>3.366233717614914</v>
          </cell>
          <cell r="H129">
            <v>2.4073563929923787</v>
          </cell>
          <cell r="I129">
            <v>2.0068929718355588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VAR_cap</v>
          </cell>
          <cell r="C130" t="str">
            <v>-</v>
          </cell>
          <cell r="D130">
            <v>0.31204626794151202</v>
          </cell>
          <cell r="E130">
            <v>0.31204626794151202</v>
          </cell>
          <cell r="F130">
            <v>0.31204626794151202</v>
          </cell>
          <cell r="G130">
            <v>0.31204626794151202</v>
          </cell>
          <cell r="H130">
            <v>0.31204626794151202</v>
          </cell>
          <cell r="I130">
            <v>0.31204626794151202</v>
          </cell>
          <cell r="J130"/>
          <cell r="K130"/>
        </row>
        <row r="131">
          <cell r="A131" t="str">
            <v>RHEM-SHCONBR3</v>
          </cell>
          <cell r="B131" t="str">
            <v>VAR_fout</v>
          </cell>
          <cell r="C131" t="str">
            <v>RHEM-SHCON</v>
          </cell>
          <cell r="D131">
            <v>0.48782926502343299</v>
          </cell>
          <cell r="E131">
            <v>0.97662254210574051</v>
          </cell>
          <cell r="F131">
            <v>0.97661007729132565</v>
          </cell>
          <cell r="G131">
            <v>0.97661847650952016</v>
          </cell>
          <cell r="H131">
            <v>1.8380036769351298</v>
          </cell>
          <cell r="I131">
            <v>3.9192029508141446</v>
          </cell>
          <cell r="J131"/>
        </row>
        <row r="132">
          <cell r="A132" t="str">
            <v>RHEM-SHCONBR3</v>
          </cell>
          <cell r="B132" t="str">
            <v>VAR_fin</v>
          </cell>
          <cell r="C132" t="str">
            <v>CON</v>
          </cell>
          <cell r="D132">
            <v>0.48782926502343299</v>
          </cell>
          <cell r="E132">
            <v>0.97662254210574051</v>
          </cell>
          <cell r="F132">
            <v>0.97661007729132565</v>
          </cell>
          <cell r="G132">
            <v>0.97661847650952016</v>
          </cell>
          <cell r="H132">
            <v>1.8380036769351298</v>
          </cell>
          <cell r="I132">
            <v>3.9192029508141446</v>
          </cell>
          <cell r="J132"/>
          <cell r="K132"/>
        </row>
        <row r="133">
          <cell r="A133" t="str">
            <v>RHEM-SHCONBR3</v>
          </cell>
          <cell r="B133" t="str">
            <v>VAR_ncap</v>
          </cell>
          <cell r="C133" t="str">
            <v>-</v>
          </cell>
          <cell r="D133">
            <v>3.4481354347620903E-2</v>
          </cell>
          <cell r="E133">
            <v>3.4481361177890801E-2</v>
          </cell>
          <cell r="F133"/>
          <cell r="G133"/>
          <cell r="H133">
            <v>6.0833346266010301E-2</v>
          </cell>
          <cell r="I133">
            <v>0.178706040138637</v>
          </cell>
          <cell r="J133"/>
        </row>
        <row r="134">
          <cell r="A134" t="str">
            <v>RHEM-SHCONBR3</v>
          </cell>
          <cell r="B134" t="str">
            <v>VAR_cap</v>
          </cell>
          <cell r="C134" t="str">
            <v>-</v>
          </cell>
          <cell r="D134">
            <v>3.4481354347620903E-2</v>
          </cell>
          <cell r="E134">
            <v>6.8962715525511795E-2</v>
          </cell>
          <cell r="F134">
            <v>6.8962715525511795E-2</v>
          </cell>
          <cell r="G134">
            <v>6.8962715525511795E-2</v>
          </cell>
          <cell r="H134">
            <v>0.129796061791522</v>
          </cell>
          <cell r="I134">
            <v>0.276765678600154</v>
          </cell>
          <cell r="J134"/>
          <cell r="K134"/>
        </row>
        <row r="135">
          <cell r="A135" t="str">
            <v>D-RHSA_ELC</v>
          </cell>
          <cell r="B135" t="str">
            <v>VAR_fout</v>
          </cell>
          <cell r="C135" t="str">
            <v>RHSA_ELC</v>
          </cell>
          <cell r="D135">
            <v>54.136817899211472</v>
          </cell>
          <cell r="E135">
            <v>55.011497479884433</v>
          </cell>
          <cell r="F135">
            <v>54.072840789258755</v>
          </cell>
          <cell r="G135">
            <v>61.396555615729611</v>
          </cell>
          <cell r="H135">
            <v>76.283391668065192</v>
          </cell>
          <cell r="I135">
            <v>81.375286795868718</v>
          </cell>
          <cell r="J135"/>
        </row>
        <row r="136">
          <cell r="A136" t="str">
            <v>D-RHSA_ELC</v>
          </cell>
          <cell r="B136" t="str">
            <v>VAR_fin</v>
          </cell>
          <cell r="C136" t="str">
            <v>RHNS_ELC</v>
          </cell>
          <cell r="D136">
            <v>12.529224489802866</v>
          </cell>
          <cell r="E136">
            <v>14.779398759152253</v>
          </cell>
          <cell r="F136">
            <v>14.945799592996945</v>
          </cell>
          <cell r="G136">
            <v>16.539460380673336</v>
          </cell>
          <cell r="H136">
            <v>19.574725429523092</v>
          </cell>
          <cell r="I136">
            <v>21.524753125965997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RHES_ELC</v>
          </cell>
          <cell r="D137">
            <v>15.490745607805962</v>
          </cell>
          <cell r="E137">
            <v>12.974277783491186</v>
          </cell>
          <cell r="F137">
            <v>12.680417833089555</v>
          </cell>
          <cell r="G137">
            <v>14.535398454020532</v>
          </cell>
          <cell r="H137">
            <v>18.582217406989901</v>
          </cell>
          <cell r="I137">
            <v>18.878217736046835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RHNM_ELC</v>
          </cell>
          <cell r="D138">
            <v>11.023350212458954</v>
          </cell>
          <cell r="E138">
            <v>14.693007954870245</v>
          </cell>
          <cell r="F138">
            <v>14.342281728234669</v>
          </cell>
          <cell r="G138">
            <v>16.055179359656112</v>
          </cell>
          <cell r="H138">
            <v>19.73761997679097</v>
          </cell>
          <cell r="I138">
            <v>21.733717157753997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RHEM_ELC</v>
          </cell>
          <cell r="D139">
            <v>15.093498751924482</v>
          </cell>
          <cell r="E139">
            <v>12.564813736683416</v>
          </cell>
          <cell r="F139">
            <v>12.104342944845293</v>
          </cell>
          <cell r="G139">
            <v>14.266518254710762</v>
          </cell>
          <cell r="H139">
            <v>18.388829640656851</v>
          </cell>
          <cell r="I139">
            <v>19.238599535259663</v>
          </cell>
          <cell r="J139"/>
          <cell r="K139"/>
        </row>
        <row r="140">
          <cell r="A140" t="str">
            <v>SCOM-SHLTHDH</v>
          </cell>
          <cell r="B140" t="str">
            <v>VAR_fout</v>
          </cell>
          <cell r="C140" t="str">
            <v>SCOM-SHLTHD</v>
          </cell>
          <cell r="D140">
            <v>5.5539002246184603</v>
          </cell>
          <cell r="E140">
            <v>6.0159354806255392</v>
          </cell>
          <cell r="F140">
            <v>6.015935569306408</v>
          </cell>
          <cell r="G140">
            <v>6.0159356004455029</v>
          </cell>
          <cell r="H140">
            <v>6.3603432458321052</v>
          </cell>
          <cell r="I140">
            <v>6.3603437118086656</v>
          </cell>
          <cell r="J140"/>
        </row>
        <row r="141">
          <cell r="A141" t="str">
            <v>SCOM-SHLTHDH</v>
          </cell>
          <cell r="B141" t="str">
            <v>VAR_fin</v>
          </cell>
          <cell r="C141" t="str">
            <v>SCOMLTHDHC</v>
          </cell>
          <cell r="D141">
            <v>5.5539002246184603</v>
          </cell>
          <cell r="E141">
            <v>6.0159354806255392</v>
          </cell>
          <cell r="F141">
            <v>6.015935569306408</v>
          </cell>
          <cell r="G141">
            <v>6.0159356004455029</v>
          </cell>
          <cell r="H141">
            <v>6.3603432458321052</v>
          </cell>
          <cell r="I141">
            <v>6.3603437118086656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SCOM_LTH_DH</v>
          </cell>
          <cell r="D142">
            <v>5.6100002268873377</v>
          </cell>
          <cell r="E142">
            <v>6.0767025056823627</v>
          </cell>
          <cell r="F142">
            <v>6.0767025952589977</v>
          </cell>
          <cell r="G142">
            <v>6.0767026267126258</v>
          </cell>
          <cell r="H142">
            <v>6.4245891372041468</v>
          </cell>
          <cell r="I142">
            <v>6.4245896078875386</v>
          </cell>
          <cell r="J142"/>
          <cell r="K142"/>
        </row>
        <row r="143">
          <cell r="A143" t="str">
            <v>SCOM-SHLTHDH</v>
          </cell>
          <cell r="B143" t="str">
            <v>VAR_ncap</v>
          </cell>
          <cell r="C143" t="str">
            <v>-</v>
          </cell>
          <cell r="D143"/>
          <cell r="E143"/>
          <cell r="F143"/>
          <cell r="G143"/>
          <cell r="H143">
            <v>0.26092440391449101</v>
          </cell>
          <cell r="I143">
            <v>0.37090328768084202</v>
          </cell>
          <cell r="J143"/>
          <cell r="K143"/>
        </row>
        <row r="144">
          <cell r="A144" t="str">
            <v>SCOM-SHLTHDH</v>
          </cell>
          <cell r="B144" t="str">
            <v>VAR_cap</v>
          </cell>
          <cell r="C144" t="str">
            <v>-</v>
          </cell>
          <cell r="D144">
            <v>0.84970025293020501</v>
          </cell>
          <cell r="E144">
            <v>0.84970025293020501</v>
          </cell>
          <cell r="F144">
            <v>0.84970025293020501</v>
          </cell>
          <cell r="G144">
            <v>0.84970025293020501</v>
          </cell>
          <cell r="H144">
            <v>0.73749147252134095</v>
          </cell>
          <cell r="I144">
            <v>0.76185019582597602</v>
          </cell>
          <cell r="J144"/>
          <cell r="K144"/>
        </row>
        <row r="145">
          <cell r="A145" t="str">
            <v>ITOT-SWHSTG-ELC</v>
          </cell>
          <cell r="B145" t="str">
            <v>VAR_fout</v>
          </cell>
          <cell r="C145" t="str">
            <v>ITOT-SWHAELC</v>
          </cell>
          <cell r="D145"/>
          <cell r="E145"/>
          <cell r="F145">
            <v>9.0848502132553043E-4</v>
          </cell>
          <cell r="G145">
            <v>9.369553462247586E-2</v>
          </cell>
          <cell r="H145">
            <v>0.59237155713647427</v>
          </cell>
          <cell r="I145">
            <v>1.6568583581268588</v>
          </cell>
          <cell r="J145"/>
          <cell r="K145"/>
        </row>
        <row r="146">
          <cell r="A146" t="str">
            <v>ITOT-SWHSTG-ELC</v>
          </cell>
          <cell r="B146" t="str">
            <v>VAR_fin</v>
          </cell>
          <cell r="C146" t="str">
            <v>ITOT-SWHAELC</v>
          </cell>
          <cell r="D146"/>
          <cell r="E146"/>
          <cell r="F146">
            <v>1.1821555038886503E-3</v>
          </cell>
          <cell r="G146">
            <v>0.11713010705779241</v>
          </cell>
          <cell r="H146">
            <v>0.69694845373971437</v>
          </cell>
          <cell r="I146">
            <v>1.8410569653354203</v>
          </cell>
          <cell r="J146"/>
          <cell r="K146"/>
        </row>
        <row r="147">
          <cell r="A147" t="str">
            <v>ITOT-SWHSTG-ELC</v>
          </cell>
          <cell r="B147" t="str">
            <v>VAR_ncap</v>
          </cell>
          <cell r="C147" t="str">
            <v>-</v>
          </cell>
          <cell r="D147">
            <v>4.8580647033465298E-5</v>
          </cell>
          <cell r="E147">
            <v>0.17045922138297701</v>
          </cell>
          <cell r="F147">
            <v>1.1390442531640401E-2</v>
          </cell>
          <cell r="G147">
            <v>1.49999224945245E-2</v>
          </cell>
          <cell r="H147">
            <v>8.2428909497568897E-2</v>
          </cell>
          <cell r="I147">
            <v>0.176650669507218</v>
          </cell>
          <cell r="J147"/>
          <cell r="K147"/>
        </row>
        <row r="148">
          <cell r="A148" t="str">
            <v>ITOT-SWHSTG-ELC</v>
          </cell>
          <cell r="B148" t="str">
            <v>VAR_cap</v>
          </cell>
          <cell r="C148" t="str">
            <v>-</v>
          </cell>
          <cell r="D148">
            <v>4.8580647033465298E-5</v>
          </cell>
          <cell r="E148">
            <v>0.17050777901193123</v>
          </cell>
          <cell r="F148">
            <v>0.1818981911801667</v>
          </cell>
          <cell r="G148">
            <v>0.19689811664532977</v>
          </cell>
          <cell r="H148">
            <v>0.21582606370255242</v>
          </cell>
          <cell r="I148">
            <v>0.28771146815037207</v>
          </cell>
          <cell r="J148"/>
          <cell r="K148"/>
        </row>
        <row r="149">
          <cell r="A149" t="str">
            <v>D-SCOM_SOLELC</v>
          </cell>
          <cell r="B149" t="str">
            <v>VAR_fout</v>
          </cell>
          <cell r="C149" t="str">
            <v>ELC5</v>
          </cell>
          <cell r="D149">
            <v>1.4887540745046983</v>
          </cell>
          <cell r="E149">
            <v>1.6521515228137542</v>
          </cell>
          <cell r="F149">
            <v>3.4761569282771063</v>
          </cell>
          <cell r="G149">
            <v>9.6238633875119159</v>
          </cell>
          <cell r="H149">
            <v>16.168648127809906</v>
          </cell>
          <cell r="I149">
            <v>18.819499839066097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SCOM_ELC</v>
          </cell>
          <cell r="D150">
            <v>1.3508696112672671</v>
          </cell>
          <cell r="E150">
            <v>1.6423035792670235</v>
          </cell>
          <cell r="F150">
            <v>3.3562431597094515</v>
          </cell>
          <cell r="G150">
            <v>8.2784794211700827</v>
          </cell>
          <cell r="H150">
            <v>13.674351138657279</v>
          </cell>
          <cell r="I150">
            <v>21.286995630272905</v>
          </cell>
          <cell r="J150"/>
          <cell r="K150"/>
        </row>
        <row r="151">
          <cell r="A151" t="str">
            <v>D-SCOM_SOLELC</v>
          </cell>
          <cell r="B151" t="str">
            <v>VAR_fin</v>
          </cell>
          <cell r="C151" t="str">
            <v>SCOM_SOL_ELC</v>
          </cell>
          <cell r="D151">
            <v>2.8396236857719668</v>
          </cell>
          <cell r="E151">
            <v>3.2944550392484055</v>
          </cell>
          <cell r="F151">
            <v>6.8323998909449211</v>
          </cell>
          <cell r="G151">
            <v>17.902342571084187</v>
          </cell>
          <cell r="H151">
            <v>29.842998910879011</v>
          </cell>
          <cell r="I151">
            <v>40.106495098642554</v>
          </cell>
          <cell r="J151"/>
          <cell r="K151"/>
        </row>
        <row r="152">
          <cell r="A152" t="str">
            <v>D-ILFO</v>
          </cell>
          <cell r="B152" t="str">
            <v>VAR_fout</v>
          </cell>
          <cell r="C152" t="str">
            <v>CO2</v>
          </cell>
          <cell r="D152">
            <v>688.713384202621</v>
          </cell>
          <cell r="E152">
            <v>659.57568458415699</v>
          </cell>
          <cell r="F152">
            <v>610.67175068123299</v>
          </cell>
          <cell r="G152">
            <v>535.17226018362999</v>
          </cell>
          <cell r="H152">
            <v>246.052590269387</v>
          </cell>
          <cell r="I152"/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ILFO</v>
          </cell>
          <cell r="D153">
            <v>9.188752619579633</v>
          </cell>
          <cell r="E153">
            <v>8.8000000269352068</v>
          </cell>
          <cell r="F153">
            <v>8.1475325950543134</v>
          </cell>
          <cell r="G153">
            <v>7.140224476999502</v>
          </cell>
          <cell r="H153">
            <v>3.524914173881422</v>
          </cell>
          <cell r="I153">
            <v>0.24210299294824225</v>
          </cell>
          <cell r="J153"/>
        </row>
        <row r="154">
          <cell r="A154" t="str">
            <v>D-ILFO</v>
          </cell>
          <cell r="B154" t="str">
            <v>VAR_fin</v>
          </cell>
          <cell r="C154" t="str">
            <v>LFO</v>
          </cell>
          <cell r="D154">
            <v>9.3448220380274201</v>
          </cell>
          <cell r="E154">
            <v>8.9494665479532749</v>
          </cell>
          <cell r="F154">
            <v>8.2859124922826641</v>
          </cell>
          <cell r="G154">
            <v>7.2614960676204818</v>
          </cell>
          <cell r="H154">
            <v>3.338569745853281</v>
          </cell>
          <cell r="I154"/>
          <cell r="J154"/>
        </row>
        <row r="155">
          <cell r="A155" t="str">
            <v>D-ILFO</v>
          </cell>
          <cell r="B155" t="str">
            <v>VAR_fin</v>
          </cell>
          <cell r="C155" t="str">
            <v>BDS</v>
          </cell>
          <cell r="D155"/>
          <cell r="E155"/>
          <cell r="F155">
            <v>4.5741508183673009E-6</v>
          </cell>
          <cell r="G155">
            <v>4.6951043564811802E-6</v>
          </cell>
          <cell r="H155">
            <v>0.24621627291077797</v>
          </cell>
          <cell r="I155">
            <v>0.24621621993785092</v>
          </cell>
          <cell r="J155"/>
        </row>
        <row r="156">
          <cell r="A156" t="str">
            <v>RHEM-SHSTG-NGAHP</v>
          </cell>
          <cell r="B156" t="str">
            <v>VAR_fout</v>
          </cell>
          <cell r="C156" t="str">
            <v>RHEM-SHANGAH</v>
          </cell>
          <cell r="D156"/>
          <cell r="E156"/>
          <cell r="F156">
            <v>3.5778569135811978E-7</v>
          </cell>
          <cell r="G156">
            <v>3.4300422720686733E-7</v>
          </cell>
          <cell r="H156">
            <v>1.7923700818467163E-6</v>
          </cell>
          <cell r="I156">
            <v>0.82392725928904309</v>
          </cell>
          <cell r="J156"/>
          <cell r="K156"/>
        </row>
        <row r="157">
          <cell r="A157" t="str">
            <v>RHEM-SHSTG-NGAHP</v>
          </cell>
          <cell r="B157" t="str">
            <v>VAR_fin</v>
          </cell>
          <cell r="C157" t="str">
            <v>RHEM-SHANGAH</v>
          </cell>
          <cell r="D157"/>
          <cell r="E157"/>
          <cell r="F157">
            <v>4.8471279454446455E-7</v>
          </cell>
          <cell r="G157">
            <v>4.9830115395336259E-7</v>
          </cell>
          <cell r="H157">
            <v>1.9588471717801088E-6</v>
          </cell>
          <cell r="I157">
            <v>0.82395265969712239</v>
          </cell>
          <cell r="J157"/>
        </row>
        <row r="158">
          <cell r="A158" t="str">
            <v>RHEM-SHSTG-NGAHP</v>
          </cell>
          <cell r="B158" t="str">
            <v>VAR_ncap</v>
          </cell>
          <cell r="C158" t="str">
            <v>-</v>
          </cell>
          <cell r="D158">
            <v>2.7473450217014398E-7</v>
          </cell>
          <cell r="E158">
            <v>2.1632232531272201E-7</v>
          </cell>
          <cell r="F158">
            <v>6.0182932412935005E-7</v>
          </cell>
          <cell r="G158">
            <v>4.9464246507215703E-7</v>
          </cell>
          <cell r="H158">
            <v>6.3503039717402599E-7</v>
          </cell>
          <cell r="I158">
            <v>7.0754569433760406E-2</v>
          </cell>
          <cell r="J158"/>
        </row>
        <row r="159">
          <cell r="A159" t="str">
            <v>RHEM-SHSTG-NGAHP</v>
          </cell>
          <cell r="B159" t="str">
            <v>VAR_cap</v>
          </cell>
          <cell r="C159" t="str">
            <v>-</v>
          </cell>
          <cell r="D159">
            <v>2.7473450217014398E-7</v>
          </cell>
          <cell r="E159">
            <v>7.0389580006429717E-9</v>
          </cell>
          <cell r="F159">
            <v>4.0659144255455896E-7</v>
          </cell>
          <cell r="G159">
            <v>4.4512887365895013E-7</v>
          </cell>
          <cell r="H159">
            <v>8.31615012706227E-7</v>
          </cell>
          <cell r="I159">
            <v>7.0754852187375525E-2</v>
          </cell>
          <cell r="J159"/>
          <cell r="K159"/>
        </row>
        <row r="160">
          <cell r="A160" t="str">
            <v>RHEM-SHCONBR4</v>
          </cell>
          <cell r="B160" t="str">
            <v>VAR_fout</v>
          </cell>
          <cell r="C160" t="str">
            <v>RHEM-SHCON</v>
          </cell>
          <cell r="D160">
            <v>1.3203369587971027E-5</v>
          </cell>
          <cell r="E160">
            <v>0.53696218264139151</v>
          </cell>
          <cell r="F160">
            <v>0.53695070673471745</v>
          </cell>
          <cell r="G160">
            <v>0.53695823389839015</v>
          </cell>
          <cell r="H160">
            <v>0.5369264731136415</v>
          </cell>
          <cell r="I160">
            <v>0.31039856782056319</v>
          </cell>
          <cell r="J160"/>
          <cell r="K160"/>
        </row>
        <row r="161">
          <cell r="A161" t="str">
            <v>RHEM-SHCONBR4</v>
          </cell>
          <cell r="B161" t="str">
            <v>VAR_fin</v>
          </cell>
          <cell r="C161" t="str">
            <v>CON</v>
          </cell>
          <cell r="D161">
            <v>1.3203369587971027E-5</v>
          </cell>
          <cell r="E161">
            <v>0.53696218264139151</v>
          </cell>
          <cell r="F161">
            <v>0.53695070673471745</v>
          </cell>
          <cell r="G161">
            <v>0.53695823389839015</v>
          </cell>
          <cell r="H161">
            <v>0.5369264731136415</v>
          </cell>
          <cell r="I161">
            <v>0.31039856782056319</v>
          </cell>
          <cell r="J161"/>
          <cell r="K161"/>
        </row>
        <row r="162">
          <cell r="A162" t="str">
            <v>RHEM-SHCONBR4</v>
          </cell>
          <cell r="B162" t="str">
            <v>VAR_ncap</v>
          </cell>
          <cell r="C162" t="str">
            <v>-</v>
          </cell>
          <cell r="D162">
            <v>8.48011856997576E-7</v>
          </cell>
          <cell r="E162">
            <v>3.7915888480996397E-2</v>
          </cell>
          <cell r="F162"/>
          <cell r="G162"/>
          <cell r="H162"/>
          <cell r="I162"/>
          <cell r="J162"/>
        </row>
        <row r="163">
          <cell r="A163" t="str">
            <v>RHEM-SHCONBR4</v>
          </cell>
          <cell r="B163" t="str">
            <v>VAR_cap</v>
          </cell>
          <cell r="C163" t="str">
            <v>-</v>
          </cell>
          <cell r="D163">
            <v>8.48011856997576E-7</v>
          </cell>
          <cell r="E163">
            <v>3.7916736492853403E-2</v>
          </cell>
          <cell r="F163">
            <v>3.7916736492853403E-2</v>
          </cell>
          <cell r="G163">
            <v>3.7916736492853403E-2</v>
          </cell>
          <cell r="H163">
            <v>3.7916736492853403E-2</v>
          </cell>
          <cell r="I163">
            <v>2.1919639655657599E-2</v>
          </cell>
          <cell r="J163"/>
        </row>
        <row r="164">
          <cell r="A164" t="str">
            <v>RHNM-SHCONBR</v>
          </cell>
          <cell r="B164" t="str">
            <v>VAR_fout</v>
          </cell>
          <cell r="C164" t="str">
            <v>RHNM-SHCON</v>
          </cell>
          <cell r="D164"/>
          <cell r="E164"/>
          <cell r="F164">
            <v>2.9232821318473981E-6</v>
          </cell>
          <cell r="G164">
            <v>1.9036450603092139E-6</v>
          </cell>
          <cell r="H164">
            <v>3.2594208242878347E-6</v>
          </cell>
          <cell r="I164">
            <v>3.0729301663121518E-6</v>
          </cell>
          <cell r="J164"/>
          <cell r="K164"/>
        </row>
        <row r="165">
          <cell r="A165" t="str">
            <v>RHNM-SHCONBR</v>
          </cell>
          <cell r="B165" t="str">
            <v>VAR_fin</v>
          </cell>
          <cell r="C165" t="str">
            <v>CON</v>
          </cell>
          <cell r="D165"/>
          <cell r="E165"/>
          <cell r="F165">
            <v>2.9232821318473981E-6</v>
          </cell>
          <cell r="G165">
            <v>1.9036450603092139E-6</v>
          </cell>
          <cell r="H165">
            <v>3.2594208242878347E-6</v>
          </cell>
          <cell r="I165">
            <v>3.0729301663121518E-6</v>
          </cell>
          <cell r="J165"/>
        </row>
        <row r="166">
          <cell r="A166" t="str">
            <v>RHNM-SHCONBR</v>
          </cell>
          <cell r="B166" t="str">
            <v>VAR_ncap</v>
          </cell>
          <cell r="C166" t="str">
            <v>-</v>
          </cell>
          <cell r="D166"/>
          <cell r="E166"/>
          <cell r="F166">
            <v>2.30773284025332E-7</v>
          </cell>
          <cell r="G166"/>
          <cell r="H166"/>
          <cell r="I166"/>
          <cell r="J166"/>
          <cell r="K166"/>
        </row>
        <row r="167">
          <cell r="A167" t="str">
            <v>RHNM-SHCONBR</v>
          </cell>
          <cell r="B167" t="str">
            <v>VAR_cap</v>
          </cell>
          <cell r="C167" t="str">
            <v>-</v>
          </cell>
          <cell r="D167"/>
          <cell r="E167"/>
          <cell r="F167">
            <v>2.30773284025332E-7</v>
          </cell>
          <cell r="G167">
            <v>2.30773284025332E-7</v>
          </cell>
          <cell r="H167">
            <v>3.27396994077128E-7</v>
          </cell>
          <cell r="I167">
            <v>3.27396994077128E-7</v>
          </cell>
          <cell r="J167"/>
          <cell r="K167"/>
        </row>
        <row r="168">
          <cell r="A168" t="str">
            <v>RHEM-SHCONBR5</v>
          </cell>
          <cell r="B168" t="str">
            <v>VAR_fout</v>
          </cell>
          <cell r="C168" t="str">
            <v>RHEM-SHCON</v>
          </cell>
          <cell r="D168">
            <v>2.6559451277289936E-6</v>
          </cell>
          <cell r="E168">
            <v>0.49103080758007484</v>
          </cell>
          <cell r="F168">
            <v>0.49101936348993391</v>
          </cell>
          <cell r="G168">
            <v>0.49102684703199667</v>
          </cell>
          <cell r="H168">
            <v>0.49099790445465274</v>
          </cell>
          <cell r="I168">
            <v>0.28384785083618175</v>
          </cell>
          <cell r="J168"/>
        </row>
        <row r="169">
          <cell r="A169" t="str">
            <v>RHEM-SHCONBR5</v>
          </cell>
          <cell r="B169" t="str">
            <v>VAR_fin</v>
          </cell>
          <cell r="C169" t="str">
            <v>CON</v>
          </cell>
          <cell r="D169">
            <v>2.6559451277289936E-6</v>
          </cell>
          <cell r="E169">
            <v>0.49103080758007484</v>
          </cell>
          <cell r="F169">
            <v>0.49101936348993391</v>
          </cell>
          <cell r="G169">
            <v>0.49102684703199667</v>
          </cell>
          <cell r="H169">
            <v>0.49099790445465274</v>
          </cell>
          <cell r="I169">
            <v>0.28384785083618175</v>
          </cell>
          <cell r="J169"/>
          <cell r="K169"/>
        </row>
        <row r="170">
          <cell r="A170" t="str">
            <v>RHEM-SHCONBR5</v>
          </cell>
          <cell r="B170" t="str">
            <v>VAR_ncap</v>
          </cell>
          <cell r="C170" t="str">
            <v>-</v>
          </cell>
          <cell r="D170">
            <v>1.50561401259261E-7</v>
          </cell>
          <cell r="E170">
            <v>3.4673208482070998E-2</v>
          </cell>
          <cell r="F170"/>
          <cell r="G170"/>
          <cell r="H170"/>
          <cell r="I170"/>
          <cell r="J170"/>
        </row>
        <row r="171">
          <cell r="A171" t="str">
            <v>RHEM-SHCONBR5</v>
          </cell>
          <cell r="B171" t="str">
            <v>VAR_cap</v>
          </cell>
          <cell r="C171" t="str">
            <v>-</v>
          </cell>
          <cell r="D171">
            <v>1.50561401259261E-7</v>
          </cell>
          <cell r="E171">
            <v>3.4673359043472303E-2</v>
          </cell>
          <cell r="F171">
            <v>3.4673359043472303E-2</v>
          </cell>
          <cell r="G171">
            <v>3.4673359043472303E-2</v>
          </cell>
          <cell r="H171">
            <v>3.4673359043472303E-2</v>
          </cell>
          <cell r="I171">
            <v>2.0044693217061899E-2</v>
          </cell>
          <cell r="J171"/>
        </row>
        <row r="172">
          <cell r="A172" t="str">
            <v>ITOT-SWHNGABR</v>
          </cell>
          <cell r="B172" t="str">
            <v>VAR_fout</v>
          </cell>
          <cell r="C172" t="str">
            <v>ITOT-SWH</v>
          </cell>
          <cell r="D172">
            <v>28.619768437084868</v>
          </cell>
          <cell r="E172">
            <v>25.704061462196254</v>
          </cell>
          <cell r="F172">
            <v>30.367770698240946</v>
          </cell>
          <cell r="G172">
            <v>20.506540629906727</v>
          </cell>
          <cell r="H172">
            <v>12.285030991503879</v>
          </cell>
          <cell r="I172">
            <v>1.8134661341298883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CO2_I</v>
          </cell>
          <cell r="D173">
            <v>2005.1531186293901</v>
          </cell>
          <cell r="E173">
            <v>1799.29844017559</v>
          </cell>
          <cell r="F173">
            <v>2122.9757112402299</v>
          </cell>
          <cell r="G173">
            <v>1430.4651275613001</v>
          </cell>
          <cell r="H173">
            <v>853.24316931358601</v>
          </cell>
          <cell r="I173">
            <v>125.40818429760201</v>
          </cell>
          <cell r="J173"/>
        </row>
        <row r="174">
          <cell r="A174" t="str">
            <v>ITOT-SWHNGABR</v>
          </cell>
          <cell r="B174" t="str">
            <v>VAR_fin</v>
          </cell>
          <cell r="C174" t="str">
            <v>INGA</v>
          </cell>
          <cell r="D174">
            <v>35.552360259386333</v>
          </cell>
          <cell r="E174">
            <v>31.90245461304244</v>
          </cell>
          <cell r="F174">
            <v>37.64141331986221</v>
          </cell>
          <cell r="G174">
            <v>25.362856871654206</v>
          </cell>
          <cell r="H174">
            <v>15.128424987829526</v>
          </cell>
          <cell r="I174">
            <v>2.2235493669787672</v>
          </cell>
          <cell r="J174"/>
        </row>
        <row r="175">
          <cell r="A175" t="str">
            <v>ITOT-SWHNGABR</v>
          </cell>
          <cell r="B175" t="str">
            <v>VAR_ncap</v>
          </cell>
          <cell r="C175" t="str">
            <v>-</v>
          </cell>
          <cell r="D175"/>
          <cell r="E175">
            <v>1.0448274430815299E-6</v>
          </cell>
          <cell r="F175">
            <v>0.10001949768292</v>
          </cell>
          <cell r="G175">
            <v>3.2926633164629801E-7</v>
          </cell>
          <cell r="H175">
            <v>0.35258284790327499</v>
          </cell>
          <cell r="I175">
            <v>8.6801997801240097E-8</v>
          </cell>
          <cell r="J175"/>
        </row>
        <row r="176">
          <cell r="A176" t="str">
            <v>ITOT-SWHNGABR</v>
          </cell>
          <cell r="B176" t="str">
            <v>VAR_cap</v>
          </cell>
          <cell r="C176" t="str">
            <v>-</v>
          </cell>
          <cell r="D176">
            <v>1.556581895256</v>
          </cell>
          <cell r="E176">
            <v>1.5565828445790595</v>
          </cell>
          <cell r="F176">
            <v>1.6566022235568982</v>
          </cell>
          <cell r="G176">
            <v>1.286888377647422</v>
          </cell>
          <cell r="H176">
            <v>0.73696427671583831</v>
          </cell>
          <cell r="I176">
            <v>0.13620880446290201</v>
          </cell>
          <cell r="J176"/>
        </row>
        <row r="177">
          <cell r="A177" t="str">
            <v>RHNM-SHSOLBR</v>
          </cell>
          <cell r="B177" t="str">
            <v>VAR_fout</v>
          </cell>
          <cell r="C177" t="str">
            <v>RHNM-SHASOL</v>
          </cell>
          <cell r="D177"/>
          <cell r="E177">
            <v>2.1536948242102002E-2</v>
          </cell>
          <cell r="F177">
            <v>2.1537817126377441E-2</v>
          </cell>
          <cell r="G177">
            <v>6.0886288812506878E-2</v>
          </cell>
          <cell r="H177">
            <v>8.9629714616873607E-2</v>
          </cell>
          <cell r="I177">
            <v>4.5328037522812323E-2</v>
          </cell>
          <cell r="J177"/>
        </row>
        <row r="178">
          <cell r="A178" t="str">
            <v>RHNM-SHSOLBR</v>
          </cell>
          <cell r="B178" t="str">
            <v>VAR_fin</v>
          </cell>
          <cell r="C178" t="str">
            <v>SOL</v>
          </cell>
          <cell r="D178"/>
          <cell r="E178">
            <v>2.1536948242102002E-2</v>
          </cell>
          <cell r="F178">
            <v>2.1537817126377441E-2</v>
          </cell>
          <cell r="G178">
            <v>6.0886288812506878E-2</v>
          </cell>
          <cell r="H178">
            <v>8.9629714616873607E-2</v>
          </cell>
          <cell r="I178">
            <v>4.5328037522812323E-2</v>
          </cell>
          <cell r="J178"/>
        </row>
        <row r="179">
          <cell r="A179" t="str">
            <v>RHNM-SHSOLBR</v>
          </cell>
          <cell r="B179" t="str">
            <v>VAR_ncap</v>
          </cell>
          <cell r="C179" t="str">
            <v>-</v>
          </cell>
          <cell r="D179"/>
          <cell r="E179">
            <v>3.1277886195947399E-3</v>
          </cell>
          <cell r="F179">
            <v>1.26187160684352E-7</v>
          </cell>
          <cell r="G179">
            <v>5.7145376659135001E-3</v>
          </cell>
          <cell r="H179">
            <v>5.4929788752295997E-3</v>
          </cell>
          <cell r="I179">
            <v>1.06487677243844E-3</v>
          </cell>
          <cell r="J179"/>
        </row>
        <row r="180">
          <cell r="A180" t="str">
            <v>RHNM-SHSOLBR</v>
          </cell>
          <cell r="B180" t="str">
            <v>VAR_cap</v>
          </cell>
          <cell r="C180" t="str">
            <v>-</v>
          </cell>
          <cell r="D180"/>
          <cell r="E180">
            <v>3.1277886195947399E-3</v>
          </cell>
          <cell r="F180">
            <v>3.1279148067554201E-3</v>
          </cell>
          <cell r="G180">
            <v>8.8424524726689203E-3</v>
          </cell>
          <cell r="H180">
            <v>1.30168382409838E-2</v>
          </cell>
          <cell r="I180">
            <v>6.5829311091603997E-3</v>
          </cell>
          <cell r="J180"/>
          <cell r="K180"/>
          <cell r="L180"/>
        </row>
        <row r="181">
          <cell r="A181" t="str">
            <v>RHEM-SHPLTBR</v>
          </cell>
          <cell r="B181" t="str">
            <v>VAR_fout</v>
          </cell>
          <cell r="C181" t="str">
            <v>RHEM-SHPLT</v>
          </cell>
          <cell r="D181">
            <v>1.4011271595962147</v>
          </cell>
          <cell r="E181">
            <v>1.6077973633591685</v>
          </cell>
          <cell r="F181">
            <v>1.607797508893597</v>
          </cell>
          <cell r="G181">
            <v>1.6077974637390682</v>
          </cell>
          <cell r="H181">
            <v>1.6077974558171526</v>
          </cell>
          <cell r="I181">
            <v>1.6077974531804267</v>
          </cell>
          <cell r="J181"/>
        </row>
        <row r="182">
          <cell r="A182" t="str">
            <v>RHEM-SHPLTBR</v>
          </cell>
          <cell r="B182" t="str">
            <v>VAR_fin</v>
          </cell>
          <cell r="C182" t="str">
            <v>RHEMPLTBRC</v>
          </cell>
          <cell r="D182">
            <v>1.4011271595962147</v>
          </cell>
          <cell r="E182">
            <v>1.6077973633591685</v>
          </cell>
          <cell r="F182">
            <v>1.607797508893597</v>
          </cell>
          <cell r="G182">
            <v>1.6077974637390682</v>
          </cell>
          <cell r="H182">
            <v>1.6077974558171526</v>
          </cell>
          <cell r="I182">
            <v>1.6077974531804267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RPLT</v>
          </cell>
          <cell r="D183">
            <v>1.5568079551069063</v>
          </cell>
          <cell r="E183">
            <v>1.7864415148435195</v>
          </cell>
          <cell r="F183">
            <v>1.7864416765484412</v>
          </cell>
          <cell r="G183">
            <v>1.7864416263767435</v>
          </cell>
          <cell r="H183">
            <v>1.7864416175746145</v>
          </cell>
          <cell r="I183">
            <v>1.7864416146449169</v>
          </cell>
          <cell r="J183"/>
        </row>
        <row r="184">
          <cell r="A184" t="str">
            <v>RHEM-SHPLTBR</v>
          </cell>
          <cell r="B184" t="str">
            <v>VAR_ncap</v>
          </cell>
          <cell r="C184" t="str">
            <v>-</v>
          </cell>
          <cell r="D184">
            <v>1.5327344865071399E-4</v>
          </cell>
          <cell r="E184">
            <v>1.4553528006573099E-2</v>
          </cell>
          <cell r="F184"/>
          <cell r="G184">
            <v>5.9650617518435298E-5</v>
          </cell>
          <cell r="H184">
            <v>3.3975540411343701E-2</v>
          </cell>
          <cell r="I184">
            <v>5.60098671637074E-2</v>
          </cell>
          <cell r="J184"/>
        </row>
        <row r="185">
          <cell r="A185" t="str">
            <v>RHEM-SHPLTBR</v>
          </cell>
          <cell r="B185" t="str">
            <v>VAR_cap</v>
          </cell>
          <cell r="C185" t="str">
            <v>-</v>
          </cell>
          <cell r="D185">
            <v>9.9852329568931308E-2</v>
          </cell>
          <cell r="E185">
            <v>0.11440585757550439</v>
          </cell>
          <cell r="F185">
            <v>0.11440585757550439</v>
          </cell>
          <cell r="G185">
            <v>0.1144655081930229</v>
          </cell>
          <cell r="H185">
            <v>0.11434151067783913</v>
          </cell>
          <cell r="I185">
            <v>0.114644199339999</v>
          </cell>
          <cell r="J185"/>
        </row>
        <row r="186">
          <cell r="A186" t="str">
            <v>RHEM-SHCONBR6</v>
          </cell>
          <cell r="B186" t="str">
            <v>VAR_fout</v>
          </cell>
          <cell r="C186" t="str">
            <v>RHEM-SHCON</v>
          </cell>
          <cell r="D186"/>
          <cell r="E186">
            <v>1.578611560679614E-5</v>
          </cell>
          <cell r="F186">
            <v>1.5304064432026003E-5</v>
          </cell>
          <cell r="G186">
            <v>1.4355546958996098E-5</v>
          </cell>
          <cell r="H186">
            <v>1.392264470201596E-5</v>
          </cell>
          <cell r="I186">
            <v>7.3454482497252262E-6</v>
          </cell>
          <cell r="J186"/>
          <cell r="K186"/>
        </row>
        <row r="187">
          <cell r="A187" t="str">
            <v>RHEM-SHCONBR6</v>
          </cell>
          <cell r="B187" t="str">
            <v>VAR_fin</v>
          </cell>
          <cell r="C187" t="str">
            <v>CON</v>
          </cell>
          <cell r="D187"/>
          <cell r="E187">
            <v>1.578611560679614E-5</v>
          </cell>
          <cell r="F187">
            <v>1.5304064432026003E-5</v>
          </cell>
          <cell r="G187">
            <v>1.4355546958996098E-5</v>
          </cell>
          <cell r="H187">
            <v>1.392264470201596E-5</v>
          </cell>
          <cell r="I187">
            <v>7.3454482497252262E-6</v>
          </cell>
          <cell r="J187"/>
          <cell r="K187"/>
        </row>
        <row r="188">
          <cell r="A188" t="str">
            <v>RHEM-SHCONBR6</v>
          </cell>
          <cell r="B188" t="str">
            <v>VAR_ncap</v>
          </cell>
          <cell r="C188" t="str">
            <v>-</v>
          </cell>
          <cell r="D188"/>
          <cell r="E188">
            <v>1.0621541562173799E-6</v>
          </cell>
          <cell r="F188"/>
          <cell r="G188"/>
          <cell r="H188"/>
          <cell r="I188"/>
          <cell r="J188"/>
          <cell r="K188"/>
        </row>
        <row r="189">
          <cell r="A189" t="str">
            <v>RHEM-SHCONBR6</v>
          </cell>
          <cell r="B189" t="str">
            <v>VAR_cap</v>
          </cell>
          <cell r="C189" t="str">
            <v>-</v>
          </cell>
          <cell r="D189"/>
          <cell r="E189">
            <v>1.0621541562173799E-6</v>
          </cell>
          <cell r="F189">
            <v>1.0621541562173799E-6</v>
          </cell>
          <cell r="G189">
            <v>1.0621541562173799E-6</v>
          </cell>
          <cell r="H189">
            <v>1.0621541562173799E-6</v>
          </cell>
          <cell r="I189">
            <v>6.1403241702248198E-7</v>
          </cell>
          <cell r="J189"/>
        </row>
        <row r="190">
          <cell r="A190" t="str">
            <v>RHEM-SHCONBR7</v>
          </cell>
          <cell r="B190" t="str">
            <v>VAR_fout</v>
          </cell>
          <cell r="C190" t="str">
            <v>RHEM-SHCON</v>
          </cell>
          <cell r="D190"/>
          <cell r="E190">
            <v>6.5106307939768274E-6</v>
          </cell>
          <cell r="F190">
            <v>5.9633450875618487E-6</v>
          </cell>
          <cell r="G190">
            <v>4.7620832754047455E-6</v>
          </cell>
          <cell r="H190">
            <v>4.2404894914851987E-6</v>
          </cell>
          <cell r="I190">
            <v>1.412628285475115E-6</v>
          </cell>
          <cell r="J190"/>
        </row>
        <row r="191">
          <cell r="A191" t="str">
            <v>RHEM-SHCONBR7</v>
          </cell>
          <cell r="B191" t="str">
            <v>VAR_fin</v>
          </cell>
          <cell r="C191" t="str">
            <v>CON</v>
          </cell>
          <cell r="D191"/>
          <cell r="E191">
            <v>6.5106307939768274E-6</v>
          </cell>
          <cell r="F191">
            <v>5.9633450875618487E-6</v>
          </cell>
          <cell r="G191">
            <v>4.7620832754047455E-6</v>
          </cell>
          <cell r="H191">
            <v>4.2404894914851987E-6</v>
          </cell>
          <cell r="I191">
            <v>1.412628285475115E-6</v>
          </cell>
          <cell r="J191"/>
          <cell r="K191"/>
        </row>
        <row r="192">
          <cell r="A192" t="str">
            <v>RHEM-SHCONBR7</v>
          </cell>
          <cell r="B192" t="str">
            <v>VAR_ncap</v>
          </cell>
          <cell r="C192" t="str">
            <v>-</v>
          </cell>
          <cell r="D192"/>
          <cell r="E192">
            <v>4.09290198045378E-7</v>
          </cell>
          <cell r="F192"/>
          <cell r="G192"/>
          <cell r="H192"/>
          <cell r="I192"/>
          <cell r="J192"/>
        </row>
        <row r="193">
          <cell r="A193" t="str">
            <v>RHEM-SHCONBR7</v>
          </cell>
          <cell r="B193" t="str">
            <v>VAR_cap</v>
          </cell>
          <cell r="C193" t="str">
            <v>-</v>
          </cell>
          <cell r="D193"/>
          <cell r="E193">
            <v>4.09290198045378E-7</v>
          </cell>
          <cell r="F193">
            <v>4.09290198045378E-7</v>
          </cell>
          <cell r="G193">
            <v>4.09290198045378E-7</v>
          </cell>
          <cell r="H193">
            <v>4.09290198045378E-7</v>
          </cell>
          <cell r="I193">
            <v>2.36611087099092E-7</v>
          </cell>
          <cell r="J193"/>
        </row>
        <row r="194">
          <cell r="A194" t="str">
            <v>RHEM-SHCONBR8</v>
          </cell>
          <cell r="B194" t="str">
            <v>VAR_fout</v>
          </cell>
          <cell r="C194" t="str">
            <v>RHEM-SHCON</v>
          </cell>
          <cell r="D194"/>
          <cell r="E194">
            <v>1.3483905776957295E-6</v>
          </cell>
          <cell r="F194">
            <v>1.0819933599740016E-6</v>
          </cell>
          <cell r="G194">
            <v>1.625773853949202E-7</v>
          </cell>
          <cell r="H194"/>
          <cell r="I194"/>
          <cell r="J194"/>
        </row>
        <row r="195">
          <cell r="A195" t="str">
            <v>RHEM-SHCONBR8</v>
          </cell>
          <cell r="B195" t="str">
            <v>VAR_fin</v>
          </cell>
          <cell r="C195" t="str">
            <v>CON</v>
          </cell>
          <cell r="D195"/>
          <cell r="E195">
            <v>1.3483905776957295E-6</v>
          </cell>
          <cell r="F195">
            <v>1.0819933599740016E-6</v>
          </cell>
          <cell r="G195">
            <v>1.625773853949202E-7</v>
          </cell>
          <cell r="H195"/>
          <cell r="I195"/>
          <cell r="J195"/>
        </row>
        <row r="196">
          <cell r="A196" t="str">
            <v>RHEM-SHCONBR8</v>
          </cell>
          <cell r="B196" t="str">
            <v>VAR_ncap</v>
          </cell>
          <cell r="C196" t="str">
            <v>-</v>
          </cell>
          <cell r="D196"/>
          <cell r="E196">
            <v>9.0353754109298297E-8</v>
          </cell>
          <cell r="F196"/>
          <cell r="G196"/>
          <cell r="H196">
            <v>2.77166260291818E-8</v>
          </cell>
          <cell r="I196">
            <v>2.9638311136088499E-8</v>
          </cell>
          <cell r="J196"/>
          <cell r="K196"/>
        </row>
        <row r="197">
          <cell r="A197" t="str">
            <v>RHEM-SHCONBR8</v>
          </cell>
          <cell r="B197" t="str">
            <v>VAR_cap</v>
          </cell>
          <cell r="C197" t="str">
            <v>-</v>
          </cell>
          <cell r="D197"/>
          <cell r="E197">
            <v>9.0353754109298297E-8</v>
          </cell>
          <cell r="F197">
            <v>9.0353754109298297E-8</v>
          </cell>
          <cell r="G197">
            <v>9.0353754109298297E-8</v>
          </cell>
          <cell r="H197">
            <v>1.3210140280969399E-7</v>
          </cell>
          <cell r="I197">
            <v>1.2361955860181601E-7</v>
          </cell>
          <cell r="J197"/>
          <cell r="K197"/>
        </row>
        <row r="198">
          <cell r="A198" t="str">
            <v>RHES-SHELCHP</v>
          </cell>
          <cell r="B198" t="str">
            <v>VAR_fout</v>
          </cell>
          <cell r="C198" t="str">
            <v>RHES-SHAELCH</v>
          </cell>
          <cell r="D198">
            <v>9.1578058106916131</v>
          </cell>
          <cell r="E198">
            <v>10.275906144269944</v>
          </cell>
          <cell r="F198">
            <v>10.275906152314139</v>
          </cell>
          <cell r="G198">
            <v>10.275906128992307</v>
          </cell>
          <cell r="H198">
            <v>12.58945510563272</v>
          </cell>
          <cell r="I198">
            <v>29.525694290249874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VAR_fin</v>
          </cell>
          <cell r="C199" t="str">
            <v>RHES_ELC</v>
          </cell>
          <cell r="D199">
            <v>2.8618142939732998</v>
          </cell>
          <cell r="E199">
            <v>3.158577687410685</v>
          </cell>
          <cell r="F199">
            <v>3.0827718456942441</v>
          </cell>
          <cell r="G199">
            <v>2.9642036910554714</v>
          </cell>
          <cell r="H199">
            <v>3.4025554339547908</v>
          </cell>
          <cell r="I199">
            <v>7.5706908436538125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RHESELCHPC</v>
          </cell>
          <cell r="D200">
            <v>9.1578058106916131</v>
          </cell>
          <cell r="E200">
            <v>10.275906144269944</v>
          </cell>
          <cell r="F200">
            <v>10.275906152314139</v>
          </cell>
          <cell r="G200">
            <v>10.275906128992307</v>
          </cell>
          <cell r="H200">
            <v>12.58945510563272</v>
          </cell>
          <cell r="I200">
            <v>29.525694290249874</v>
          </cell>
          <cell r="J200"/>
          <cell r="K200"/>
        </row>
        <row r="201">
          <cell r="A201" t="str">
            <v>RHES-SHELCHP</v>
          </cell>
          <cell r="B201" t="str">
            <v>VAR_ncap</v>
          </cell>
          <cell r="C201" t="str">
            <v>-</v>
          </cell>
          <cell r="D201">
            <v>8.0710960727798794E-8</v>
          </cell>
          <cell r="E201">
            <v>9.0328775556595797E-2</v>
          </cell>
          <cell r="F201">
            <v>1.47110265325034E-7</v>
          </cell>
          <cell r="G201"/>
          <cell r="H201">
            <v>0.42537772121673001</v>
          </cell>
          <cell r="I201">
            <v>1.82972611477571</v>
          </cell>
          <cell r="J201"/>
          <cell r="K201"/>
          <cell r="M201"/>
        </row>
        <row r="202">
          <cell r="A202" t="str">
            <v>RHES-SHELCHP</v>
          </cell>
          <cell r="B202" t="str">
            <v>VAR_cap</v>
          </cell>
          <cell r="C202" t="str">
            <v>-</v>
          </cell>
          <cell r="D202">
            <v>0.73983800863632565</v>
          </cell>
          <cell r="E202">
            <v>0.83016678419292156</v>
          </cell>
          <cell r="F202">
            <v>0.83016693130318686</v>
          </cell>
          <cell r="G202">
            <v>0.83016693130318686</v>
          </cell>
          <cell r="H202">
            <v>1.0188513517321098</v>
          </cell>
          <cell r="I202">
            <v>2.3894731487673102</v>
          </cell>
          <cell r="J202"/>
        </row>
        <row r="203">
          <cell r="A203" t="str">
            <v>RHSA-WHELCHP</v>
          </cell>
          <cell r="B203" t="str">
            <v>VAR_fout</v>
          </cell>
          <cell r="C203" t="str">
            <v>RHSA-WHAELCH</v>
          </cell>
          <cell r="D203">
            <v>3.2398899362423377</v>
          </cell>
          <cell r="E203">
            <v>3.6354561731447266</v>
          </cell>
          <cell r="F203">
            <v>9.7878473863148034</v>
          </cell>
          <cell r="G203">
            <v>12.660406496442812</v>
          </cell>
          <cell r="H203">
            <v>17.002289093779421</v>
          </cell>
          <cell r="I203">
            <v>20.048059809416134</v>
          </cell>
          <cell r="J203"/>
        </row>
        <row r="204">
          <cell r="A204" t="str">
            <v>RHSA-WHELCHP</v>
          </cell>
          <cell r="B204" t="str">
            <v>VAR_fin</v>
          </cell>
          <cell r="C204" t="str">
            <v>RHSA_ELC</v>
          </cell>
          <cell r="D204">
            <v>1.1488971405114676</v>
          </cell>
          <cell r="E204">
            <v>1.2864317668594234</v>
          </cell>
          <cell r="F204">
            <v>3.4525034872362599</v>
          </cell>
          <cell r="G204">
            <v>4.4422478934887053</v>
          </cell>
          <cell r="H204">
            <v>5.6486010278336893</v>
          </cell>
          <cell r="I204">
            <v>6.4256601953256851</v>
          </cell>
          <cell r="J204"/>
        </row>
        <row r="205">
          <cell r="A205" t="str">
            <v>RHSA-WHELCHP</v>
          </cell>
          <cell r="B205" t="str">
            <v>VAR_ncap</v>
          </cell>
          <cell r="C205" t="str">
            <v>-</v>
          </cell>
          <cell r="D205">
            <v>1.6488752191453401E-6</v>
          </cell>
          <cell r="E205">
            <v>3.2766928020090097E-2</v>
          </cell>
          <cell r="F205">
            <v>0.42287021983488399</v>
          </cell>
          <cell r="G205">
            <v>0.19633824665470301</v>
          </cell>
          <cell r="H205">
            <v>0.61699757155568602</v>
          </cell>
          <cell r="I205">
            <v>0.78032551869792199</v>
          </cell>
          <cell r="J205"/>
        </row>
        <row r="206">
          <cell r="A206" t="str">
            <v>RHSA-WHELCHP</v>
          </cell>
          <cell r="B206" t="str">
            <v>VAR_cap</v>
          </cell>
          <cell r="C206" t="str">
            <v>-</v>
          </cell>
          <cell r="D206">
            <v>0.21335431129446014</v>
          </cell>
          <cell r="E206">
            <v>0.24612123931455029</v>
          </cell>
          <cell r="F206">
            <v>0.66899145914943503</v>
          </cell>
          <cell r="G206">
            <v>0.86532970580413804</v>
          </cell>
          <cell r="H206">
            <v>1.1620922746390026</v>
          </cell>
          <cell r="I206">
            <v>1.37026932950205</v>
          </cell>
          <cell r="J206"/>
          <cell r="K206"/>
        </row>
        <row r="207">
          <cell r="A207" t="str">
            <v>D-ITOT_LTH_CHP</v>
          </cell>
          <cell r="B207" t="str">
            <v>VAR_fout</v>
          </cell>
          <cell r="C207" t="str">
            <v>ITOT_LTH_CHP_ON</v>
          </cell>
          <cell r="D207">
            <v>5.6086393271132327</v>
          </cell>
          <cell r="E207">
            <v>6.0095194505697442</v>
          </cell>
          <cell r="F207">
            <v>6.2303386600673507</v>
          </cell>
          <cell r="G207">
            <v>8.8861323156741872</v>
          </cell>
          <cell r="H207">
            <v>8.4162868942669977</v>
          </cell>
          <cell r="I207">
            <v>11.61969984621348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LTH</v>
          </cell>
          <cell r="D208"/>
          <cell r="E208"/>
          <cell r="F208">
            <v>3.8852816239464683E-3</v>
          </cell>
          <cell r="G208">
            <v>1.1035043686659605E-2</v>
          </cell>
          <cell r="H208">
            <v>1.3900731422109623E-3</v>
          </cell>
          <cell r="I208">
            <v>3.092531856817342E-4</v>
          </cell>
          <cell r="J208"/>
          <cell r="K208"/>
        </row>
        <row r="209">
          <cell r="A209" t="str">
            <v>D-ITOT_LTH_CHP</v>
          </cell>
          <cell r="B209" t="str">
            <v>VAR_fin</v>
          </cell>
          <cell r="C209" t="str">
            <v>ITOT_LTH_CHP</v>
          </cell>
          <cell r="D209">
            <v>5.6086393271132327</v>
          </cell>
          <cell r="E209">
            <v>6.0095207982220256</v>
          </cell>
          <cell r="F209">
            <v>6.2342239416913001</v>
          </cell>
          <cell r="G209">
            <v>8.8971673593608553</v>
          </cell>
          <cell r="H209">
            <v>8.4176769674092053</v>
          </cell>
          <cell r="I209">
            <v>11.620009567421492</v>
          </cell>
          <cell r="J209"/>
        </row>
        <row r="210">
          <cell r="A210" t="str">
            <v>RHEM-SHCONBR9</v>
          </cell>
          <cell r="B210" t="str">
            <v>VAR_ncap</v>
          </cell>
          <cell r="C210" t="str">
            <v>-</v>
          </cell>
          <cell r="D210"/>
          <cell r="E210"/>
          <cell r="F210"/>
          <cell r="G210">
            <v>4.4603811730462999E-8</v>
          </cell>
          <cell r="H210">
            <v>4.1851334354472399E-8</v>
          </cell>
          <cell r="I210"/>
          <cell r="J210"/>
          <cell r="K210"/>
        </row>
        <row r="211">
          <cell r="A211" t="str">
            <v>RHEM-SHCONBR9</v>
          </cell>
          <cell r="B211" t="str">
            <v>VAR_cap</v>
          </cell>
          <cell r="C211" t="str">
            <v>-</v>
          </cell>
          <cell r="D211"/>
          <cell r="E211"/>
          <cell r="F211"/>
          <cell r="G211">
            <v>4.4603811730462999E-8</v>
          </cell>
          <cell r="H211">
            <v>8.6455146084935305E-8</v>
          </cell>
          <cell r="I211">
            <v>8.6455146084935305E-8</v>
          </cell>
          <cell r="J211"/>
          <cell r="K211"/>
        </row>
        <row r="212">
          <cell r="A212" t="str">
            <v>SCOM-SHELCHP</v>
          </cell>
          <cell r="B212" t="str">
            <v>VAR_fout</v>
          </cell>
          <cell r="C212" t="str">
            <v>SCOM-SHAELCH</v>
          </cell>
          <cell r="D212">
            <v>4.2612053633815092</v>
          </cell>
          <cell r="E212">
            <v>4.6176481623564749</v>
          </cell>
          <cell r="F212">
            <v>4.8285066509639876</v>
          </cell>
          <cell r="G212">
            <v>5.2016831928064882</v>
          </cell>
          <cell r="H212">
            <v>6.0363139266839401</v>
          </cell>
          <cell r="I212">
            <v>12.525065008829387</v>
          </cell>
          <cell r="J212"/>
          <cell r="K212"/>
        </row>
        <row r="213">
          <cell r="A213" t="str">
            <v>SCOM-SHELCHP</v>
          </cell>
          <cell r="B213" t="str">
            <v>VAR_fin</v>
          </cell>
          <cell r="C213" t="str">
            <v>SCOMELCHPC</v>
          </cell>
          <cell r="D213">
            <v>4.2612053633815092</v>
          </cell>
          <cell r="E213">
            <v>4.6176481623564749</v>
          </cell>
          <cell r="F213">
            <v>4.8285066509639876</v>
          </cell>
          <cell r="G213">
            <v>5.2016831928064882</v>
          </cell>
          <cell r="H213">
            <v>6.0363139266839401</v>
          </cell>
          <cell r="I213">
            <v>12.525065008829387</v>
          </cell>
          <cell r="J213"/>
        </row>
        <row r="214">
          <cell r="A214" t="str">
            <v>SCOM-SHELCHP</v>
          </cell>
          <cell r="B214" t="str">
            <v>VAR_fin</v>
          </cell>
          <cell r="C214" t="str">
            <v>SCOM_ELC</v>
          </cell>
          <cell r="D214">
            <v>1.3316266760567228</v>
          </cell>
          <cell r="E214">
            <v>1.4252000501100235</v>
          </cell>
          <cell r="F214">
            <v>1.4631838336254506</v>
          </cell>
          <cell r="G214">
            <v>1.5299068214136744</v>
          </cell>
          <cell r="H214">
            <v>1.6767538685233165</v>
          </cell>
          <cell r="I214">
            <v>3.2960696479870708</v>
          </cell>
          <cell r="J214"/>
          <cell r="K214"/>
        </row>
        <row r="215">
          <cell r="A215" t="str">
            <v>SCOM-SHELCHP</v>
          </cell>
          <cell r="B215" t="str">
            <v>VAR_ncap</v>
          </cell>
          <cell r="C215" t="str">
            <v>-</v>
          </cell>
          <cell r="D215"/>
          <cell r="E215"/>
          <cell r="F215"/>
          <cell r="G215"/>
          <cell r="H215">
            <v>0.146991677584069</v>
          </cell>
          <cell r="I215">
            <v>0.74848568861738196</v>
          </cell>
          <cell r="J215"/>
        </row>
        <row r="216">
          <cell r="A216" t="str">
            <v>SCOM-SHELCHP</v>
          </cell>
          <cell r="B216" t="str">
            <v>VAR_cap</v>
          </cell>
          <cell r="C216" t="str">
            <v>-</v>
          </cell>
          <cell r="D216">
            <v>0.43061731345378801</v>
          </cell>
          <cell r="E216">
            <v>0.43061725677568213</v>
          </cell>
          <cell r="F216">
            <v>0.43061719977650298</v>
          </cell>
          <cell r="G216">
            <v>0.43061718418393014</v>
          </cell>
          <cell r="H216">
            <v>0.47007486942727472</v>
          </cell>
          <cell r="I216">
            <v>0.99182493466229071</v>
          </cell>
          <cell r="J216"/>
        </row>
        <row r="217">
          <cell r="A217" t="str">
            <v>D-ITOT_NKEV_OIL_ELC_CHP</v>
          </cell>
          <cell r="B217" t="str">
            <v>VAR_fout</v>
          </cell>
          <cell r="C217" t="str">
            <v>ITOT_ELC</v>
          </cell>
          <cell r="D217">
            <v>2.0042611707752355E-5</v>
          </cell>
          <cell r="E217">
            <v>0.17145281002372761</v>
          </cell>
          <cell r="F217">
            <v>3.808111368744798E-3</v>
          </cell>
          <cell r="G217">
            <v>0.16672740084199811</v>
          </cell>
          <cell r="H217">
            <v>8.0413808696555136E-2</v>
          </cell>
          <cell r="I217">
            <v>7.6293936663399318E-5</v>
          </cell>
          <cell r="J217"/>
          <cell r="K217"/>
        </row>
        <row r="218">
          <cell r="A218" t="str">
            <v>D-ITOT_NKEV_OIL_ELC_CHP</v>
          </cell>
          <cell r="B218" t="str">
            <v>VAR_fout</v>
          </cell>
          <cell r="C218" t="str">
            <v>ELC5</v>
          </cell>
          <cell r="D218">
            <v>7.0480125525177906E-2</v>
          </cell>
          <cell r="E218">
            <v>7.1964950706533684E-5</v>
          </cell>
          <cell r="F218">
            <v>3.0394173761710591E-5</v>
          </cell>
          <cell r="G218">
            <v>4.7535829549160778E-3</v>
          </cell>
          <cell r="H218">
            <v>5.2820450061555589E-5</v>
          </cell>
          <cell r="I218">
            <v>1.8494027708804932E-5</v>
          </cell>
          <cell r="J218"/>
        </row>
        <row r="219">
          <cell r="A219" t="str">
            <v>D-ITOT_NKEV_OIL_ELC_CHP</v>
          </cell>
          <cell r="B219" t="str">
            <v>VAR_fin</v>
          </cell>
          <cell r="C219" t="str">
            <v>ITOT_NKEV_OIL_ELC_CHP</v>
          </cell>
          <cell r="D219">
            <v>7.0500168136885699E-2</v>
          </cell>
          <cell r="E219">
            <v>0.17152477497443427</v>
          </cell>
          <cell r="F219">
            <v>3.8380379417266384E-3</v>
          </cell>
          <cell r="G219">
            <v>0.1714805731036789</v>
          </cell>
          <cell r="H219">
            <v>8.0466324093351319E-2</v>
          </cell>
          <cell r="I219">
            <v>9.4622650684358191E-5</v>
          </cell>
          <cell r="J219"/>
        </row>
        <row r="220">
          <cell r="A220" t="str">
            <v>RHSA-WHCONBR1</v>
          </cell>
          <cell r="B220" t="str">
            <v>VAR_ncap</v>
          </cell>
          <cell r="C220" t="str">
            <v>-</v>
          </cell>
          <cell r="D220"/>
          <cell r="E220"/>
          <cell r="F220">
            <v>375</v>
          </cell>
          <cell r="G220">
            <v>5.7717574118273802</v>
          </cell>
          <cell r="H220"/>
          <cell r="I220"/>
          <cell r="J220"/>
        </row>
        <row r="221">
          <cell r="A221" t="str">
            <v>RHSA-WHCONBR1</v>
          </cell>
          <cell r="B221" t="str">
            <v>VAR_cap</v>
          </cell>
          <cell r="C221" t="str">
            <v>-</v>
          </cell>
          <cell r="D221"/>
          <cell r="E221"/>
          <cell r="F221">
            <v>375</v>
          </cell>
          <cell r="G221">
            <v>13.986788628217028</v>
          </cell>
          <cell r="H221">
            <v>7.6885450764069674</v>
          </cell>
          <cell r="I221">
            <v>3.4596656825070227</v>
          </cell>
          <cell r="J221"/>
        </row>
        <row r="222">
          <cell r="A222" t="str">
            <v>RHNS-SHELCBR</v>
          </cell>
          <cell r="B222" t="str">
            <v>VAR_fout</v>
          </cell>
          <cell r="C222" t="str">
            <v>RHNS-SHAELCB</v>
          </cell>
          <cell r="D222"/>
          <cell r="E222">
            <v>6.9060886819207898E-2</v>
          </cell>
          <cell r="F222">
            <v>3.8443493975096949E-4</v>
          </cell>
          <cell r="G222">
            <v>1.5499264384756666E-4</v>
          </cell>
          <cell r="H222">
            <v>1.6542833119573965E-5</v>
          </cell>
          <cell r="I222">
            <v>7.3412965749984062E-6</v>
          </cell>
          <cell r="J222"/>
          <cell r="K222"/>
        </row>
        <row r="223">
          <cell r="A223" t="str">
            <v>RHNS-SHELCBR</v>
          </cell>
          <cell r="B223" t="str">
            <v>VAR_fin</v>
          </cell>
          <cell r="C223" t="str">
            <v>RHNS_ELC</v>
          </cell>
          <cell r="D223"/>
          <cell r="E223">
            <v>7.2695670336008336E-2</v>
          </cell>
          <cell r="F223">
            <v>4.0466835763259954E-4</v>
          </cell>
          <cell r="G223">
            <v>1.6315015141849104E-4</v>
          </cell>
          <cell r="H223">
            <v>1.7413508546919969E-5</v>
          </cell>
          <cell r="I223">
            <v>7.7276806052614795E-6</v>
          </cell>
          <cell r="J223"/>
          <cell r="K223"/>
        </row>
        <row r="224">
          <cell r="A224" t="str">
            <v>RHNS-SHELCBR</v>
          </cell>
          <cell r="B224" t="str">
            <v>VAR_ncap</v>
          </cell>
          <cell r="C224" t="str">
            <v>-</v>
          </cell>
          <cell r="D224"/>
          <cell r="E224">
            <v>5.0465756226784403E-3</v>
          </cell>
          <cell r="F224"/>
          <cell r="G224"/>
          <cell r="H224"/>
          <cell r="I224"/>
          <cell r="J224"/>
        </row>
        <row r="225">
          <cell r="A225" t="str">
            <v>RHNS-SHELCBR</v>
          </cell>
          <cell r="B225" t="str">
            <v>VAR_cap</v>
          </cell>
          <cell r="C225" t="str">
            <v>-</v>
          </cell>
          <cell r="D225"/>
          <cell r="E225">
            <v>5.0465756226784403E-3</v>
          </cell>
          <cell r="F225">
            <v>5.1397058061280511E-5</v>
          </cell>
          <cell r="G225">
            <v>1.8999637379180263E-5</v>
          </cell>
          <cell r="H225">
            <v>2.3354202658858502E-6</v>
          </cell>
          <cell r="I225">
            <v>9.8787028110866499E-7</v>
          </cell>
          <cell r="J225"/>
        </row>
        <row r="226">
          <cell r="A226" t="str">
            <v>RHSA-WHCONBR2</v>
          </cell>
          <cell r="B226" t="str">
            <v>VAR_ncap</v>
          </cell>
          <cell r="C226" t="str">
            <v>-</v>
          </cell>
          <cell r="D226"/>
          <cell r="E226"/>
          <cell r="F226">
            <v>375</v>
          </cell>
          <cell r="G226">
            <v>5.7717574118273802</v>
          </cell>
          <cell r="H226"/>
          <cell r="I226"/>
          <cell r="J226"/>
        </row>
        <row r="227">
          <cell r="A227" t="str">
            <v>RHSA-WHCONBR2</v>
          </cell>
          <cell r="B227" t="str">
            <v>VAR_cap</v>
          </cell>
          <cell r="C227" t="str">
            <v>-</v>
          </cell>
          <cell r="D227"/>
          <cell r="E227"/>
          <cell r="F227">
            <v>375</v>
          </cell>
          <cell r="G227">
            <v>13.986788628217028</v>
          </cell>
          <cell r="H227">
            <v>7.6885450764069674</v>
          </cell>
          <cell r="I227">
            <v>3.4596656825070227</v>
          </cell>
          <cell r="J227"/>
          <cell r="K227"/>
        </row>
        <row r="228">
          <cell r="A228" t="str">
            <v>ITOT-SWHSTG-SOL</v>
          </cell>
          <cell r="B228" t="str">
            <v>VAR_fout</v>
          </cell>
          <cell r="C228" t="str">
            <v>ITOT-SWHASOL</v>
          </cell>
          <cell r="D228">
            <v>7.4301670403104667E-6</v>
          </cell>
          <cell r="E228"/>
          <cell r="F228">
            <v>7.4161532553654015E-4</v>
          </cell>
          <cell r="G228">
            <v>2.0003329492006245E-5</v>
          </cell>
          <cell r="H228">
            <v>2.1502160067411632E-6</v>
          </cell>
          <cell r="I228">
            <v>2.1318401411875792E-4</v>
          </cell>
          <cell r="J228"/>
          <cell r="K228"/>
        </row>
        <row r="229">
          <cell r="A229" t="str">
            <v>ITOT-SWHSTG-SOL</v>
          </cell>
          <cell r="B229" t="str">
            <v>VAR_fin</v>
          </cell>
          <cell r="C229" t="str">
            <v>ITOT-SWHASOL</v>
          </cell>
          <cell r="D229">
            <v>6.6747913799266551E-6</v>
          </cell>
          <cell r="E229"/>
          <cell r="F229">
            <v>9.5732957365051146E-4</v>
          </cell>
          <cell r="G229">
            <v>2.5039696811057041E-5</v>
          </cell>
          <cell r="H229">
            <v>2.525752880136237E-6</v>
          </cell>
          <cell r="I229">
            <v>2.3648287689012496E-4</v>
          </cell>
          <cell r="J229"/>
          <cell r="K229"/>
        </row>
        <row r="230">
          <cell r="A230" t="str">
            <v>ITOT-SWHSTG-SOL</v>
          </cell>
          <cell r="B230" t="str">
            <v>VAR_ncap</v>
          </cell>
          <cell r="C230" t="str">
            <v>-</v>
          </cell>
          <cell r="D230">
            <v>2.92235260511442E-3</v>
          </cell>
          <cell r="E230">
            <v>-1.0858340938287899E-6</v>
          </cell>
          <cell r="F230"/>
          <cell r="G230"/>
          <cell r="H230">
            <v>2.35603676546553E-7</v>
          </cell>
          <cell r="I230">
            <v>2.8264331946236702E-3</v>
          </cell>
          <cell r="J230"/>
        </row>
        <row r="231">
          <cell r="A231" t="str">
            <v>ITOT-SWHSTG-SOL</v>
          </cell>
          <cell r="B231" t="str">
            <v>VAR_cap</v>
          </cell>
          <cell r="C231" t="str">
            <v>-</v>
          </cell>
          <cell r="D231">
            <v>2.92235260511442E-3</v>
          </cell>
          <cell r="E231">
            <v>2.9212667710205899E-3</v>
          </cell>
          <cell r="F231">
            <v>2.9212667710205899E-3</v>
          </cell>
          <cell r="G231">
            <v>2.9212667710205899E-3</v>
          </cell>
          <cell r="H231">
            <v>2.6959728528375898E-7</v>
          </cell>
          <cell r="I231">
            <v>2.8266185592247602E-3</v>
          </cell>
          <cell r="J231"/>
        </row>
        <row r="232">
          <cell r="A232" t="str">
            <v>RHES-SHLTHCHPNGA</v>
          </cell>
          <cell r="B232" t="str">
            <v>VAR_fout</v>
          </cell>
          <cell r="C232" t="str">
            <v>RHES-SHLTHC-NGA</v>
          </cell>
          <cell r="D232">
            <v>3.0100652229407908E-2</v>
          </cell>
          <cell r="E232">
            <v>3.6945318904748237E-5</v>
          </cell>
          <cell r="F232">
            <v>3.6425039798199652E-3</v>
          </cell>
          <cell r="G232">
            <v>3.5141984246003853E-3</v>
          </cell>
          <cell r="H232">
            <v>3.2433586167057724E-3</v>
          </cell>
          <cell r="I232">
            <v>1.9850542260337264E-3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RHESLTHCHPC</v>
          </cell>
          <cell r="D233">
            <v>3.0100652229407908E-2</v>
          </cell>
          <cell r="E233">
            <v>3.6945318904748237E-5</v>
          </cell>
          <cell r="F233">
            <v>3.6425039798199652E-3</v>
          </cell>
          <cell r="G233">
            <v>3.5141984246003853E-3</v>
          </cell>
          <cell r="H233">
            <v>3.2433586167057724E-3</v>
          </cell>
          <cell r="I233">
            <v>1.9850542260337264E-3</v>
          </cell>
          <cell r="J233"/>
        </row>
        <row r="234">
          <cell r="A234" t="str">
            <v>RHES-SHLTHCHPNGA</v>
          </cell>
          <cell r="B234" t="str">
            <v>VAR_fin</v>
          </cell>
          <cell r="C234" t="str">
            <v>RHES_LTH_CHPNGA_ON</v>
          </cell>
          <cell r="D234">
            <v>3.040469922162415E-2</v>
          </cell>
          <cell r="E234">
            <v>3.7318503944190154E-5</v>
          </cell>
          <cell r="F234">
            <v>3.6792969493131007E-3</v>
          </cell>
          <cell r="G234">
            <v>3.549695378384224E-3</v>
          </cell>
          <cell r="H234">
            <v>3.2761198148543169E-3</v>
          </cell>
          <cell r="I234">
            <v>2.0051052788219456E-3</v>
          </cell>
          <cell r="J234"/>
          <cell r="K234"/>
        </row>
        <row r="235">
          <cell r="A235" t="str">
            <v>RHES-SHLTHCHPNGA</v>
          </cell>
          <cell r="B235" t="str">
            <v>VAR_ncap</v>
          </cell>
          <cell r="C235" t="str">
            <v>-</v>
          </cell>
          <cell r="D235"/>
          <cell r="E235">
            <v>3.3222365109840899E-6</v>
          </cell>
          <cell r="F235">
            <v>3.3026655208591899E-4</v>
          </cell>
          <cell r="G235">
            <v>2.0563811937389099E-4</v>
          </cell>
          <cell r="H235">
            <v>1.8412021426137301E-4</v>
          </cell>
          <cell r="I235">
            <v>1.09371003250495E-4</v>
          </cell>
          <cell r="J235"/>
        </row>
        <row r="236">
          <cell r="A236" t="str">
            <v>RHES-SHLTHCHPNGA</v>
          </cell>
          <cell r="B236" t="str">
            <v>VAR_cap</v>
          </cell>
          <cell r="C236" t="str">
            <v>-</v>
          </cell>
          <cell r="D236">
            <v>5.3757649990155603E-3</v>
          </cell>
          <cell r="E236">
            <v>5.146534858584649E-6</v>
          </cell>
          <cell r="F236">
            <v>3.3383966786968387E-4</v>
          </cell>
          <cell r="G236">
            <v>3.2275117316576431E-4</v>
          </cell>
          <cell r="H236">
            <v>2.9511956336542299E-4</v>
          </cell>
          <cell r="I236">
            <v>1.7953704808787498E-4</v>
          </cell>
          <cell r="J236"/>
          <cell r="K236"/>
        </row>
        <row r="237">
          <cell r="A237" t="str">
            <v>RHSA-WHSTG-ELC</v>
          </cell>
          <cell r="B237" t="str">
            <v>VAR_fout</v>
          </cell>
          <cell r="C237" t="str">
            <v>RHSA-WHAELCB</v>
          </cell>
          <cell r="D237"/>
          <cell r="E237"/>
          <cell r="F237">
            <v>1.2397988326114409</v>
          </cell>
          <cell r="G237">
            <v>1.037001887020701</v>
          </cell>
          <cell r="H237">
            <v>0.20326249337929098</v>
          </cell>
          <cell r="I237">
            <v>8.0410893031826233E-2</v>
          </cell>
          <cell r="J237"/>
          <cell r="K237"/>
        </row>
        <row r="238">
          <cell r="A238" t="str">
            <v>RHSA-WHSTG-ELC</v>
          </cell>
          <cell r="B238" t="str">
            <v>VAR_fin</v>
          </cell>
          <cell r="C238" t="str">
            <v>RHSA-WHAELCB</v>
          </cell>
          <cell r="D238"/>
          <cell r="E238"/>
          <cell r="F238">
            <v>1.239845541260435</v>
          </cell>
          <cell r="G238">
            <v>1.037043830233497</v>
          </cell>
          <cell r="H238">
            <v>0.20327043689408905</v>
          </cell>
          <cell r="I238">
            <v>8.0414531217412016E-2</v>
          </cell>
          <cell r="J238"/>
          <cell r="K238"/>
        </row>
        <row r="239">
          <cell r="A239" t="str">
            <v>RHSA-WHSTG-ELC</v>
          </cell>
          <cell r="B239" t="str">
            <v>VAR_ncap</v>
          </cell>
          <cell r="C239" t="str">
            <v>-</v>
          </cell>
          <cell r="D239">
            <v>3.3676458933494698E-4</v>
          </cell>
          <cell r="E239">
            <v>0.11067018043787499</v>
          </cell>
          <cell r="F239">
            <v>6.8875777216562395E-7</v>
          </cell>
          <cell r="G239">
            <v>8.2018299734774095E-7</v>
          </cell>
          <cell r="H239">
            <v>1.9279153478877101E-2</v>
          </cell>
          <cell r="I239">
            <v>4.6954115319184E-7</v>
          </cell>
          <cell r="J239"/>
          <cell r="K239"/>
        </row>
        <row r="240">
          <cell r="A240" t="str">
            <v>RHSA-WHSTG-ELC</v>
          </cell>
          <cell r="B240" t="str">
            <v>VAR_cap</v>
          </cell>
          <cell r="C240" t="str">
            <v>-</v>
          </cell>
          <cell r="D240">
            <v>3.3767395822366809E-4</v>
          </cell>
          <cell r="E240">
            <v>0.11100771679413744</v>
          </cell>
          <cell r="F240">
            <v>0.11100762156141585</v>
          </cell>
          <cell r="G240">
            <v>0.11100720354080182</v>
          </cell>
          <cell r="H240">
            <v>1.9282603618119083E-2</v>
          </cell>
          <cell r="I240">
            <v>9.7514144074956899E-3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ITOT-SWH</v>
          </cell>
          <cell r="D241">
            <v>6.9177028881404947</v>
          </cell>
          <cell r="E241">
            <v>6.3112493022931924</v>
          </cell>
          <cell r="F241">
            <v>6.3481414738366642</v>
          </cell>
          <cell r="G241">
            <v>5.08587501605607</v>
          </cell>
          <cell r="H241">
            <v>2.543471126402832</v>
          </cell>
          <cell r="I241">
            <v>0.19249976731484625</v>
          </cell>
          <cell r="J241"/>
        </row>
        <row r="242">
          <cell r="A242" t="str">
            <v>ITOT-SWHLFOBR</v>
          </cell>
          <cell r="B242" t="str">
            <v>VAR_fout</v>
          </cell>
          <cell r="C242" t="str">
            <v>CO2_I</v>
          </cell>
          <cell r="D242">
            <v>655.76789107998195</v>
          </cell>
          <cell r="E242">
            <v>597.312438208971</v>
          </cell>
          <cell r="F242">
            <v>599.35193618969504</v>
          </cell>
          <cell r="G242">
            <v>478.25015452162398</v>
          </cell>
          <cell r="H242">
            <v>237.27140548989101</v>
          </cell>
          <cell r="I242">
            <v>17.815805963120098</v>
          </cell>
          <cell r="J242"/>
          <cell r="K242"/>
        </row>
        <row r="243">
          <cell r="A243" t="str">
            <v>ITOT-SWHLFOBR</v>
          </cell>
          <cell r="B243" t="str">
            <v>VAR_fin</v>
          </cell>
          <cell r="C243" t="str">
            <v>ILFO</v>
          </cell>
          <cell r="D243">
            <v>8.8978004217093858</v>
          </cell>
          <cell r="E243">
            <v>8.1046463800402986</v>
          </cell>
          <cell r="F243">
            <v>8.1323193512848704</v>
          </cell>
          <cell r="G243">
            <v>6.4891472798049445</v>
          </cell>
          <cell r="H243">
            <v>3.2194220554937711</v>
          </cell>
          <cell r="I243">
            <v>0.24173413789850867</v>
          </cell>
          <cell r="J243"/>
          <cell r="K243"/>
        </row>
        <row r="244">
          <cell r="A244" t="str">
            <v>ITOT-SWHLFOBR</v>
          </cell>
          <cell r="B244" t="str">
            <v>VAR_ncap</v>
          </cell>
          <cell r="C244" t="str">
            <v>-</v>
          </cell>
          <cell r="D244"/>
          <cell r="E244">
            <v>7.5604696717850399E-7</v>
          </cell>
          <cell r="F244">
            <v>1.03621612921043E-6</v>
          </cell>
          <cell r="G244">
            <v>4.7975145790218002E-7</v>
          </cell>
          <cell r="H244">
            <v>8.0540527044704007E-6</v>
          </cell>
          <cell r="I244">
            <v>1.18208646630876E-7</v>
          </cell>
          <cell r="J244"/>
          <cell r="K244"/>
        </row>
        <row r="245">
          <cell r="A245" t="str">
            <v>ITOT-SWHLFOBR</v>
          </cell>
          <cell r="B245" t="str">
            <v>VAR_cap</v>
          </cell>
          <cell r="C245" t="str">
            <v>-</v>
          </cell>
          <cell r="D245">
            <v>0.37633543963083199</v>
          </cell>
          <cell r="E245">
            <v>0.37633598781359423</v>
          </cell>
          <cell r="F245">
            <v>0.37633675786496168</v>
          </cell>
          <cell r="G245">
            <v>0.37633304795083405</v>
          </cell>
          <cell r="H245">
            <v>0.18157744780966958</v>
          </cell>
          <cell r="I245">
            <v>1.4419827240369602E-2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LTH</v>
          </cell>
          <cell r="D246"/>
          <cell r="E246"/>
          <cell r="F246">
            <v>8.8611491514005902E-4</v>
          </cell>
          <cell r="G246">
            <v>4.8393391650835343E-3</v>
          </cell>
          <cell r="H246">
            <v>9.7156533895708577E-3</v>
          </cell>
          <cell r="I246"/>
          <cell r="J246"/>
          <cell r="K246"/>
        </row>
        <row r="247">
          <cell r="A247" t="str">
            <v>D-SCOM_LTH_CHPNGA</v>
          </cell>
          <cell r="B247" t="str">
            <v>VAR_fout</v>
          </cell>
          <cell r="C247" t="str">
            <v>SCOM_LTH_CHPNGA_ON</v>
          </cell>
          <cell r="D247">
            <v>0.69257435841477921</v>
          </cell>
          <cell r="E247">
            <v>0.75019039724529835</v>
          </cell>
          <cell r="F247">
            <v>1.4394794223456209</v>
          </cell>
          <cell r="G247">
            <v>3.8695332362291088</v>
          </cell>
          <cell r="H247">
            <v>3.8827860317667704</v>
          </cell>
          <cell r="I247">
            <v>4.9287906100300257E-5</v>
          </cell>
          <cell r="J247"/>
          <cell r="K247"/>
        </row>
        <row r="248">
          <cell r="A248" t="str">
            <v>D-SCOM_LTH_CHPNGA</v>
          </cell>
          <cell r="B248" t="str">
            <v>VAR_fin</v>
          </cell>
          <cell r="C248" t="str">
            <v>SCOM_LTH_CHPNGA</v>
          </cell>
          <cell r="D248">
            <v>0.69257435841477921</v>
          </cell>
          <cell r="E248">
            <v>0.7501907615884652</v>
          </cell>
          <cell r="F248">
            <v>1.4403655372607607</v>
          </cell>
          <cell r="G248">
            <v>3.874372575394192</v>
          </cell>
          <cell r="H248">
            <v>3.8925016851563456</v>
          </cell>
          <cell r="I248">
            <v>4.9392023900843568E-5</v>
          </cell>
          <cell r="J248"/>
        </row>
        <row r="249">
          <cell r="A249" t="str">
            <v>RHSA-WHCONBR3</v>
          </cell>
          <cell r="B249" t="str">
            <v>VAR_ncap</v>
          </cell>
          <cell r="C249" t="str">
            <v>-</v>
          </cell>
          <cell r="D249"/>
          <cell r="E249"/>
          <cell r="F249">
            <v>375</v>
          </cell>
          <cell r="G249">
            <v>5.7717574118273802</v>
          </cell>
          <cell r="H249"/>
          <cell r="I249"/>
          <cell r="J249"/>
        </row>
        <row r="250">
          <cell r="A250" t="str">
            <v>RHSA-WHCONBR3</v>
          </cell>
          <cell r="B250" t="str">
            <v>VAR_cap</v>
          </cell>
          <cell r="C250" t="str">
            <v>-</v>
          </cell>
          <cell r="D250"/>
          <cell r="E250"/>
          <cell r="F250">
            <v>375</v>
          </cell>
          <cell r="G250">
            <v>13.986788628217028</v>
          </cell>
          <cell r="H250">
            <v>7.6885450764069674</v>
          </cell>
          <cell r="I250">
            <v>3.4596656825070227</v>
          </cell>
          <cell r="J250"/>
        </row>
        <row r="251">
          <cell r="A251" t="str">
            <v>D-IWOD</v>
          </cell>
          <cell r="B251" t="str">
            <v>VAR_fout</v>
          </cell>
          <cell r="C251" t="str">
            <v>IWOD</v>
          </cell>
          <cell r="D251">
            <v>9.8744304444859239</v>
          </cell>
          <cell r="E251">
            <v>11.552552267918724</v>
          </cell>
          <cell r="F251">
            <v>14.64455383625325</v>
          </cell>
          <cell r="G251">
            <v>23.726400252170137</v>
          </cell>
          <cell r="H251">
            <v>21.381723371752503</v>
          </cell>
          <cell r="I251">
            <v>21.752473861742821</v>
          </cell>
          <cell r="J251"/>
        </row>
        <row r="252">
          <cell r="A252" t="str">
            <v>D-IWOD</v>
          </cell>
          <cell r="B252" t="str">
            <v>VAR_fin</v>
          </cell>
          <cell r="C252" t="str">
            <v>WOD</v>
          </cell>
          <cell r="D252">
            <v>9.8744304444859239</v>
          </cell>
          <cell r="E252">
            <v>11.552552267918724</v>
          </cell>
          <cell r="F252">
            <v>14.64455383625325</v>
          </cell>
          <cell r="G252">
            <v>23.726400252170137</v>
          </cell>
          <cell r="H252">
            <v>21.381723371752503</v>
          </cell>
          <cell r="I252">
            <v>21.752473861742821</v>
          </cell>
          <cell r="J252"/>
          <cell r="K252"/>
        </row>
        <row r="253">
          <cell r="A253" t="str">
            <v>RHSA-WHCONBR4</v>
          </cell>
          <cell r="B253" t="str">
            <v>VAR_ncap</v>
          </cell>
          <cell r="C253" t="str">
            <v>-</v>
          </cell>
          <cell r="D253"/>
          <cell r="E253"/>
          <cell r="F253">
            <v>375</v>
          </cell>
          <cell r="G253">
            <v>5.7717574118273802</v>
          </cell>
          <cell r="H253"/>
          <cell r="I253"/>
          <cell r="J253"/>
          <cell r="K253"/>
        </row>
        <row r="254">
          <cell r="A254" t="str">
            <v>RHSA-WHCONBR4</v>
          </cell>
          <cell r="B254" t="str">
            <v>VAR_cap</v>
          </cell>
          <cell r="C254" t="str">
            <v>-</v>
          </cell>
          <cell r="D254"/>
          <cell r="E254"/>
          <cell r="F254">
            <v>375</v>
          </cell>
          <cell r="G254">
            <v>13.986788628217028</v>
          </cell>
          <cell r="H254">
            <v>7.6885450764069674</v>
          </cell>
          <cell r="I254">
            <v>3.4596656825070227</v>
          </cell>
          <cell r="J254"/>
          <cell r="K254"/>
        </row>
        <row r="255">
          <cell r="A255" t="str">
            <v>SCOM-ELCSPEC</v>
          </cell>
          <cell r="B255" t="str">
            <v>VAR_fout</v>
          </cell>
          <cell r="C255" t="str">
            <v>SCOM-ELS</v>
          </cell>
          <cell r="D255">
            <v>56.994774574912441</v>
          </cell>
          <cell r="E255">
            <v>58.701894574691607</v>
          </cell>
          <cell r="F255">
            <v>61.828462212260909</v>
          </cell>
          <cell r="G255">
            <v>62.67721512762764</v>
          </cell>
          <cell r="H255">
            <v>63.475773612508547</v>
          </cell>
          <cell r="I255">
            <v>62.440018060828848</v>
          </cell>
          <cell r="J255"/>
        </row>
        <row r="256">
          <cell r="A256" t="str">
            <v>SCOM-ELCSPEC</v>
          </cell>
          <cell r="B256" t="str">
            <v>VAR_fin</v>
          </cell>
          <cell r="C256" t="str">
            <v>SCOM_ELC</v>
          </cell>
          <cell r="D256">
            <v>56.994774574912441</v>
          </cell>
          <cell r="E256">
            <v>58.701894574691607</v>
          </cell>
          <cell r="F256">
            <v>61.828462212260909</v>
          </cell>
          <cell r="G256">
            <v>62.67721512762764</v>
          </cell>
          <cell r="H256">
            <v>63.475773612508547</v>
          </cell>
          <cell r="I256">
            <v>62.440018060828848</v>
          </cell>
          <cell r="J256"/>
        </row>
        <row r="257">
          <cell r="A257" t="str">
            <v>SCOM-ELCSPEC</v>
          </cell>
          <cell r="B257" t="str">
            <v>VAR_ncap</v>
          </cell>
          <cell r="C257" t="str">
            <v>-</v>
          </cell>
          <cell r="D257"/>
          <cell r="E257">
            <v>3.5413419726391698E-8</v>
          </cell>
          <cell r="F257">
            <v>6.0841919399164601E-8</v>
          </cell>
          <cell r="G257">
            <v>1.9406882575567101E-2</v>
          </cell>
          <cell r="H257">
            <v>4.22038321553274E-2</v>
          </cell>
          <cell r="I257">
            <v>5.9160367503335403</v>
          </cell>
          <cell r="J257"/>
          <cell r="K257"/>
        </row>
        <row r="258">
          <cell r="A258" t="str">
            <v>SCOM-ELCSPEC</v>
          </cell>
          <cell r="B258" t="str">
            <v>VAR_cap</v>
          </cell>
          <cell r="C258" t="str">
            <v>-</v>
          </cell>
          <cell r="D258">
            <v>6.6055312683538601</v>
          </cell>
          <cell r="E258">
            <v>6.6055312705279832</v>
          </cell>
          <cell r="F258">
            <v>6.6055313064509411</v>
          </cell>
          <cell r="G258">
            <v>6.6249381779923926</v>
          </cell>
          <cell r="H258">
            <v>6.7093452732726897</v>
          </cell>
          <cell r="I258">
            <v>6.5998666098469476</v>
          </cell>
          <cell r="J258"/>
        </row>
        <row r="259">
          <cell r="A259" t="str">
            <v>D-ITOT_KEV_WST_ELC_CHP</v>
          </cell>
          <cell r="B259" t="str">
            <v>VAR_fout</v>
          </cell>
          <cell r="C259" t="str">
            <v>ITOT_ELC</v>
          </cell>
          <cell r="D259">
            <v>1.1531819182878127E-5</v>
          </cell>
          <cell r="E259">
            <v>1.1135329295369937E-5</v>
          </cell>
          <cell r="F259">
            <v>2.0319810586571097E-5</v>
          </cell>
          <cell r="G259">
            <v>0.31328305328694583</v>
          </cell>
          <cell r="H259">
            <v>0.26882636596842285</v>
          </cell>
          <cell r="I259">
            <v>0.48430733886942545</v>
          </cell>
          <cell r="J259"/>
          <cell r="K259"/>
        </row>
        <row r="260">
          <cell r="A260" t="str">
            <v>D-ITOT_KEV_WST_ELC_CHP</v>
          </cell>
          <cell r="B260" t="str">
            <v>VAR_fout</v>
          </cell>
          <cell r="C260" t="str">
            <v>ELC5</v>
          </cell>
          <cell r="D260">
            <v>0.23002860129017982</v>
          </cell>
          <cell r="E260">
            <v>0.24353280283312445</v>
          </cell>
          <cell r="F260">
            <v>0.33668533166362463</v>
          </cell>
          <cell r="G260">
            <v>1.9662376601534096E-2</v>
          </cell>
          <cell r="H260">
            <v>3.8271612468347926E-2</v>
          </cell>
          <cell r="I260">
            <v>0.16896832782666704</v>
          </cell>
          <cell r="J260"/>
          <cell r="K260"/>
        </row>
        <row r="261">
          <cell r="A261" t="str">
            <v>D-ITOT_KEV_WST_ELC_CHP</v>
          </cell>
          <cell r="B261" t="str">
            <v>VAR_fin</v>
          </cell>
          <cell r="C261" t="str">
            <v>ITOT_KEV_WST_ELC_CHP</v>
          </cell>
          <cell r="D261">
            <v>0.23004013310936267</v>
          </cell>
          <cell r="E261">
            <v>0.24354393816241954</v>
          </cell>
          <cell r="F261">
            <v>0.33670550278097083</v>
          </cell>
          <cell r="G261">
            <v>0.33294517236176369</v>
          </cell>
          <cell r="H261">
            <v>0.30709797843677045</v>
          </cell>
          <cell r="I261">
            <v>0.65327566669609238</v>
          </cell>
          <cell r="J261"/>
          <cell r="K261"/>
        </row>
        <row r="262">
          <cell r="A262" t="str">
            <v>RHSA-WHCONBR5</v>
          </cell>
          <cell r="B262" t="str">
            <v>VAR_ncap</v>
          </cell>
          <cell r="C262" t="str">
            <v>-</v>
          </cell>
          <cell r="D262"/>
          <cell r="E262"/>
          <cell r="F262">
            <v>375</v>
          </cell>
          <cell r="G262">
            <v>5.7717574118273802</v>
          </cell>
          <cell r="H262"/>
          <cell r="I262"/>
          <cell r="J262"/>
          <cell r="K262"/>
        </row>
        <row r="263">
          <cell r="A263" t="str">
            <v>RHSA-WHCONBR5</v>
          </cell>
          <cell r="B263" t="str">
            <v>VAR_cap</v>
          </cell>
          <cell r="C263" t="str">
            <v>-</v>
          </cell>
          <cell r="D263"/>
          <cell r="E263"/>
          <cell r="F263">
            <v>375</v>
          </cell>
          <cell r="G263">
            <v>13.986788628217028</v>
          </cell>
          <cell r="H263">
            <v>7.6885450764069674</v>
          </cell>
          <cell r="I263">
            <v>3.4596656825070227</v>
          </cell>
          <cell r="J263"/>
        </row>
        <row r="264">
          <cell r="A264" t="str">
            <v>D-RHNM_SOLELC</v>
          </cell>
          <cell r="B264" t="str">
            <v>VAR_fout</v>
          </cell>
          <cell r="C264" t="str">
            <v>ELC5</v>
          </cell>
          <cell r="D264"/>
          <cell r="E264"/>
          <cell r="F264">
            <v>1.1269661385790672</v>
          </cell>
          <cell r="G264">
            <v>2.5138746498099955</v>
          </cell>
          <cell r="H264">
            <v>4.0644125462383638</v>
          </cell>
          <cell r="I264">
            <v>4.9346211257522548</v>
          </cell>
          <cell r="J264"/>
        </row>
        <row r="265">
          <cell r="A265" t="str">
            <v>D-RHNM_SOLELC</v>
          </cell>
          <cell r="B265" t="str">
            <v>VAR_fout</v>
          </cell>
          <cell r="C265" t="str">
            <v>RHNM_ELC</v>
          </cell>
          <cell r="D265"/>
          <cell r="E265"/>
          <cell r="F265">
            <v>0.94882088635130268</v>
          </cell>
          <cell r="G265">
            <v>2.0202645516941646</v>
          </cell>
          <cell r="H265">
            <v>3.8264695600447545</v>
          </cell>
          <cell r="I265">
            <v>5.7722902887496321</v>
          </cell>
          <cell r="J265"/>
        </row>
        <row r="266">
          <cell r="A266" t="str">
            <v>D-RHNM_SOLELC</v>
          </cell>
          <cell r="B266" t="str">
            <v>VAR_fin</v>
          </cell>
          <cell r="C266" t="str">
            <v>RHNM_SOL_ELC</v>
          </cell>
          <cell r="D266"/>
          <cell r="E266">
            <v>4.2060085475404598E-8</v>
          </cell>
          <cell r="F266">
            <v>2.0757868278887313</v>
          </cell>
          <cell r="G266">
            <v>4.5341389638703324</v>
          </cell>
          <cell r="H266">
            <v>7.8908817225249157</v>
          </cell>
          <cell r="I266">
            <v>10.706911093561345</v>
          </cell>
          <cell r="J266"/>
        </row>
        <row r="267">
          <cell r="A267" t="str">
            <v>RHNM-SHSTG-ELCHP</v>
          </cell>
          <cell r="B267" t="str">
            <v>VAR_fout</v>
          </cell>
          <cell r="C267" t="str">
            <v>RHNM-SHAELCH</v>
          </cell>
          <cell r="D267"/>
          <cell r="E267">
            <v>9.5465509040539395E-2</v>
          </cell>
          <cell r="F267">
            <v>0.39570308887881461</v>
          </cell>
          <cell r="G267">
            <v>0.79611279673772539</v>
          </cell>
          <cell r="H267">
            <v>1.2053326590293389</v>
          </cell>
          <cell r="I267">
            <v>1.2596569697320972</v>
          </cell>
          <cell r="J267"/>
        </row>
        <row r="268">
          <cell r="A268" t="str">
            <v>RHNM-SHSTG-ELCHP</v>
          </cell>
          <cell r="B268" t="str">
            <v>VAR_fin</v>
          </cell>
          <cell r="C268" t="str">
            <v>RHNM-SHAELCH</v>
          </cell>
          <cell r="D268"/>
          <cell r="E268">
            <v>9.5469300004872831E-2</v>
          </cell>
          <cell r="F268">
            <v>0.39572016294141599</v>
          </cell>
          <cell r="G268">
            <v>0.79614081388855784</v>
          </cell>
          <cell r="H268">
            <v>1.2053730807664136</v>
          </cell>
          <cell r="I268">
            <v>1.259700373826995</v>
          </cell>
          <cell r="J268"/>
        </row>
        <row r="269">
          <cell r="A269" t="str">
            <v>RHNM-SHSTG-ELCHP</v>
          </cell>
          <cell r="B269" t="str">
            <v>VAR_ncap</v>
          </cell>
          <cell r="C269" t="str">
            <v>-</v>
          </cell>
          <cell r="D269">
            <v>2.4456722323366399E-6</v>
          </cell>
          <cell r="E269">
            <v>9.8122558431409795E-3</v>
          </cell>
          <cell r="F269">
            <v>3.07769193196024E-2</v>
          </cell>
          <cell r="G269">
            <v>3.7993065920544598E-2</v>
          </cell>
          <cell r="H269">
            <v>5.9643453048164097E-2</v>
          </cell>
          <cell r="I269">
            <v>6.7682311758319999E-2</v>
          </cell>
          <cell r="J269"/>
        </row>
        <row r="270">
          <cell r="A270" t="str">
            <v>RHNM-SHSTG-ELCHP</v>
          </cell>
          <cell r="B270" t="str">
            <v>VAR_cap</v>
          </cell>
          <cell r="C270" t="str">
            <v>-</v>
          </cell>
          <cell r="D270">
            <v>2.4456722323366399E-6</v>
          </cell>
          <cell r="E270">
            <v>9.8145390757133598E-3</v>
          </cell>
          <cell r="F270">
            <v>4.0591039575053903E-2</v>
          </cell>
          <cell r="G270">
            <v>7.8583456194930665E-2</v>
          </cell>
          <cell r="H270">
            <v>0.12517003297415996</v>
          </cell>
          <cell r="I270">
            <v>0.12540244063800396</v>
          </cell>
          <cell r="J270"/>
          <cell r="K270"/>
        </row>
        <row r="271">
          <cell r="A271" t="str">
            <v>D-SCOM_LTH</v>
          </cell>
          <cell r="B271" t="str">
            <v>VAR_fout</v>
          </cell>
          <cell r="C271" t="str">
            <v>SCOM_LTH_DH</v>
          </cell>
          <cell r="D271">
            <v>5.6100002268873377</v>
          </cell>
          <cell r="E271">
            <v>6.0767025056823627</v>
          </cell>
          <cell r="F271">
            <v>6.0767025952589977</v>
          </cell>
          <cell r="G271">
            <v>6.0767026267126258</v>
          </cell>
          <cell r="H271">
            <v>6.4245891372041468</v>
          </cell>
          <cell r="I271">
            <v>6.4245896078875386</v>
          </cell>
          <cell r="J271"/>
          <cell r="K271"/>
        </row>
        <row r="272">
          <cell r="A272" t="str">
            <v>D-SCOM_LTH</v>
          </cell>
          <cell r="B272" t="str">
            <v>VAR_fin</v>
          </cell>
          <cell r="C272" t="str">
            <v>LTH</v>
          </cell>
          <cell r="D272">
            <v>6.0987759803552022</v>
          </cell>
          <cell r="E272">
            <v>6.6044038947204582</v>
          </cell>
          <cell r="F272">
            <v>6.6018014422301139</v>
          </cell>
          <cell r="G272">
            <v>6.5974684483914654</v>
          </cell>
          <cell r="H272">
            <v>6.9660242339844309</v>
          </cell>
          <cell r="I272">
            <v>6.9569045234074967</v>
          </cell>
          <cell r="J272"/>
          <cell r="K272"/>
        </row>
        <row r="273">
          <cell r="A273" t="str">
            <v>D-SCOM_LTH</v>
          </cell>
          <cell r="B273" t="str">
            <v>VAR_ncap</v>
          </cell>
          <cell r="C273" t="str">
            <v>-</v>
          </cell>
          <cell r="D273">
            <v>0.84970025148608497</v>
          </cell>
          <cell r="E273"/>
          <cell r="F273"/>
          <cell r="G273"/>
          <cell r="H273"/>
          <cell r="I273"/>
          <cell r="J273"/>
          <cell r="K273"/>
        </row>
        <row r="274">
          <cell r="A274" t="str">
            <v>D-SCOM_LTH</v>
          </cell>
          <cell r="B274" t="str">
            <v>VAR_cap</v>
          </cell>
          <cell r="C274" t="str">
            <v>-</v>
          </cell>
          <cell r="D274">
            <v>0.84970025148608497</v>
          </cell>
          <cell r="E274">
            <v>0.84970025148608497</v>
          </cell>
          <cell r="F274">
            <v>0.84970025148608497</v>
          </cell>
          <cell r="G274">
            <v>0.84970025148608497</v>
          </cell>
          <cell r="H274">
            <v>0.84970025148608497</v>
          </cell>
          <cell r="I274">
            <v>0.84970025148608497</v>
          </cell>
          <cell r="J274"/>
          <cell r="K274"/>
        </row>
        <row r="275">
          <cell r="A275" t="str">
            <v>ITOT-SWHBIOBR</v>
          </cell>
          <cell r="B275" t="str">
            <v>VAR_fout</v>
          </cell>
          <cell r="C275" t="str">
            <v>ITOT-SWH</v>
          </cell>
          <cell r="D275">
            <v>0.31051072652012507</v>
          </cell>
          <cell r="E275">
            <v>0.39251805201063877</v>
          </cell>
          <cell r="F275">
            <v>2.1193941303481361</v>
          </cell>
          <cell r="G275">
            <v>3.3348924180539647</v>
          </cell>
          <cell r="H275">
            <v>3.3348925553184419</v>
          </cell>
          <cell r="I275">
            <v>3.3771063962252925</v>
          </cell>
          <cell r="J275"/>
          <cell r="K275"/>
        </row>
        <row r="276">
          <cell r="A276" t="str">
            <v>ITOT-SWHBIOBR</v>
          </cell>
          <cell r="B276" t="str">
            <v>VAR_fin</v>
          </cell>
          <cell r="C276" t="str">
            <v>IBIO</v>
          </cell>
          <cell r="D276">
            <v>0.43672394728568953</v>
          </cell>
          <cell r="E276">
            <v>0.55206477076039173</v>
          </cell>
          <cell r="F276">
            <v>2.9808637557639046</v>
          </cell>
          <cell r="G276">
            <v>4.6904253418480479</v>
          </cell>
          <cell r="H276">
            <v>4.6904255349063915</v>
          </cell>
          <cell r="I276">
            <v>4.6904255503129058</v>
          </cell>
          <cell r="J276"/>
          <cell r="K276"/>
        </row>
        <row r="277">
          <cell r="A277" t="str">
            <v>ITOT-SWHBIOBR</v>
          </cell>
          <cell r="B277" t="str">
            <v>VAR_ncap</v>
          </cell>
          <cell r="C277" t="str">
            <v>-</v>
          </cell>
          <cell r="D277"/>
          <cell r="E277">
            <v>1.7546779755159399E-2</v>
          </cell>
          <cell r="F277">
            <v>0.122694460840131</v>
          </cell>
          <cell r="G277">
            <v>2.77509178572002E-2</v>
          </cell>
          <cell r="H277">
            <v>0.17149728254166899</v>
          </cell>
          <cell r="I277">
            <v>9.5832496155099395E-2</v>
          </cell>
          <cell r="J277"/>
          <cell r="K277"/>
        </row>
        <row r="278">
          <cell r="A278" t="str">
            <v>ITOT-SWHBIOBR</v>
          </cell>
          <cell r="B278" t="str">
            <v>VAR_cap</v>
          </cell>
          <cell r="C278" t="str">
            <v>-</v>
          </cell>
          <cell r="D278">
            <v>1.7013611085743299E-2</v>
          </cell>
          <cell r="E278">
            <v>3.4560307593790224E-2</v>
          </cell>
          <cell r="F278">
            <v>0.15725456953885469</v>
          </cell>
          <cell r="G278">
            <v>0.18500518447992101</v>
          </cell>
          <cell r="H278">
            <v>0.24716645334328682</v>
          </cell>
          <cell r="I278">
            <v>0.23509192158193723</v>
          </cell>
          <cell r="J278"/>
        </row>
        <row r="279">
          <cell r="A279" t="str">
            <v>RHNS-SHPLTBR</v>
          </cell>
          <cell r="B279" t="str">
            <v>VAR_fout</v>
          </cell>
          <cell r="C279" t="str">
            <v>RHNS-SHPLT</v>
          </cell>
          <cell r="D279"/>
          <cell r="E279"/>
          <cell r="F279">
            <v>3.3763818782698409E-5</v>
          </cell>
          <cell r="G279">
            <v>1.2381362002763968E-4</v>
          </cell>
          <cell r="H279">
            <v>1.252463592156727E-4</v>
          </cell>
          <cell r="I279">
            <v>6.8113799801218469E-2</v>
          </cell>
          <cell r="J279"/>
          <cell r="K279"/>
        </row>
        <row r="280">
          <cell r="A280" t="str">
            <v>RHNS-SHPLTBR</v>
          </cell>
          <cell r="B280" t="str">
            <v>VAR_fin</v>
          </cell>
          <cell r="C280" t="str">
            <v>RPLT</v>
          </cell>
          <cell r="D280"/>
          <cell r="E280"/>
          <cell r="F280">
            <v>3.751535420299826E-5</v>
          </cell>
          <cell r="G280">
            <v>1.3757068891959956E-4</v>
          </cell>
          <cell r="H280">
            <v>1.3916262135074765E-4</v>
          </cell>
          <cell r="I280">
            <v>7.5681999779131676E-2</v>
          </cell>
          <cell r="J280"/>
          <cell r="K280"/>
        </row>
        <row r="281">
          <cell r="A281" t="str">
            <v>RHNS-SHPLTBR</v>
          </cell>
          <cell r="B281" t="str">
            <v>VAR_ncap</v>
          </cell>
          <cell r="C281" t="str">
            <v>-</v>
          </cell>
          <cell r="D281"/>
          <cell r="E281"/>
          <cell r="F281">
            <v>3.3348677924973198E-6</v>
          </cell>
          <cell r="G281">
            <v>6.5070817519733098E-6</v>
          </cell>
          <cell r="H281">
            <v>5.7834613356946498E-6</v>
          </cell>
          <cell r="I281">
            <v>5.0134913977048501E-3</v>
          </cell>
          <cell r="J281"/>
        </row>
        <row r="282">
          <cell r="A282" t="str">
            <v>RHNS-SHPLTBR</v>
          </cell>
          <cell r="B282" t="str">
            <v>VAR_cap</v>
          </cell>
          <cell r="C282" t="str">
            <v>-</v>
          </cell>
          <cell r="D282"/>
          <cell r="E282"/>
          <cell r="F282">
            <v>3.3348677924973198E-6</v>
          </cell>
          <cell r="G282">
            <v>9.8419495444706393E-6</v>
          </cell>
          <cell r="H282">
            <v>1.1051125101360702E-5</v>
          </cell>
          <cell r="I282">
            <v>5.0177899654652901E-3</v>
          </cell>
          <cell r="J282"/>
          <cell r="K282"/>
        </row>
        <row r="283">
          <cell r="A283" t="str">
            <v>D-RHNM_KEV_WOD_ELC_CHP</v>
          </cell>
          <cell r="B283" t="str">
            <v>VAR_fout</v>
          </cell>
          <cell r="C283" t="str">
            <v>ELC5</v>
          </cell>
          <cell r="D283"/>
          <cell r="E283"/>
          <cell r="F283"/>
          <cell r="G283">
            <v>2.4868692424562E-5</v>
          </cell>
          <cell r="H283">
            <v>3.7116881980613687E-5</v>
          </cell>
          <cell r="I283">
            <v>1.5524269699143767E-4</v>
          </cell>
          <cell r="J283"/>
          <cell r="K283"/>
        </row>
        <row r="284">
          <cell r="A284" t="str">
            <v>D-RHNM_KEV_WOD_ELC_CHP</v>
          </cell>
          <cell r="B284" t="str">
            <v>VAR_fout</v>
          </cell>
          <cell r="C284" t="str">
            <v>RHNM_ELC</v>
          </cell>
          <cell r="D284"/>
          <cell r="E284"/>
          <cell r="F284"/>
          <cell r="G284">
            <v>7.3334466305690646E-6</v>
          </cell>
          <cell r="H284">
            <v>3.7115642982504601E-5</v>
          </cell>
          <cell r="I284">
            <v>1.5525425411524674E-4</v>
          </cell>
          <cell r="J284"/>
          <cell r="K284"/>
        </row>
        <row r="285">
          <cell r="A285" t="str">
            <v>D-RHNM_KEV_WOD_ELC_CHP</v>
          </cell>
          <cell r="B285" t="str">
            <v>VAR_fin</v>
          </cell>
          <cell r="C285" t="str">
            <v>RHNM_KEV_WOD_ELC_CHP</v>
          </cell>
          <cell r="D285"/>
          <cell r="E285"/>
          <cell r="F285"/>
          <cell r="G285">
            <v>3.2098504823899653E-5</v>
          </cell>
          <cell r="H285">
            <v>7.3938149241897116E-5</v>
          </cell>
          <cell r="I285">
            <v>3.1040498336523084E-4</v>
          </cell>
          <cell r="J285"/>
          <cell r="K285"/>
        </row>
        <row r="286">
          <cell r="A286" t="str">
            <v>SCOM-SHLTHCHPNGA</v>
          </cell>
          <cell r="B286" t="str">
            <v>VAR_fout</v>
          </cell>
          <cell r="C286" t="str">
            <v>SCOM-SHLTHC-NGA</v>
          </cell>
          <cell r="D286">
            <v>0.68564861483063144</v>
          </cell>
          <cell r="E286">
            <v>0.74268849327284525</v>
          </cell>
          <cell r="F286">
            <v>1.4250846281221636</v>
          </cell>
          <cell r="G286">
            <v>3.8308379038668172</v>
          </cell>
          <cell r="H286">
            <v>3.8439581714491058</v>
          </cell>
          <cell r="I286">
            <v>4.879502703929727E-5</v>
          </cell>
          <cell r="J286"/>
        </row>
        <row r="287">
          <cell r="A287" t="str">
            <v>SCOM-SHLTHCHPNGA</v>
          </cell>
          <cell r="B287" t="str">
            <v>VAR_fin</v>
          </cell>
          <cell r="C287" t="str">
            <v>SCOMLTHCHPC</v>
          </cell>
          <cell r="D287">
            <v>0.68564861483063144</v>
          </cell>
          <cell r="E287">
            <v>0.74268849327284525</v>
          </cell>
          <cell r="F287">
            <v>1.4250846281221636</v>
          </cell>
          <cell r="G287">
            <v>3.8308379038668172</v>
          </cell>
          <cell r="H287">
            <v>3.8439581714491058</v>
          </cell>
          <cell r="I287">
            <v>4.879502703929727E-5</v>
          </cell>
          <cell r="J287"/>
          <cell r="K287"/>
        </row>
        <row r="288">
          <cell r="A288" t="str">
            <v>SCOM-SHLTHCHPNGA</v>
          </cell>
          <cell r="B288" t="str">
            <v>VAR_fin</v>
          </cell>
          <cell r="C288" t="str">
            <v>SCOM_LTH_CHPNGA_ON</v>
          </cell>
          <cell r="D288">
            <v>0.69257435841477921</v>
          </cell>
          <cell r="E288">
            <v>0.75019039724529835</v>
          </cell>
          <cell r="F288">
            <v>1.4394794223456209</v>
          </cell>
          <cell r="G288">
            <v>3.8695332362291088</v>
          </cell>
          <cell r="H288">
            <v>3.8827860317667704</v>
          </cell>
          <cell r="I288">
            <v>4.9287906100300257E-5</v>
          </cell>
          <cell r="J288"/>
        </row>
        <row r="289">
          <cell r="A289" t="str">
            <v>SCOM-SHLTHCHPNGA</v>
          </cell>
          <cell r="B289" t="str">
            <v>VAR_ncap</v>
          </cell>
          <cell r="C289" t="str">
            <v>-</v>
          </cell>
          <cell r="D289"/>
          <cell r="E289">
            <v>1.1374704936794901E-3</v>
          </cell>
          <cell r="F289">
            <v>5.3231339895447899E-2</v>
          </cell>
          <cell r="G289">
            <v>0.18720820648949599</v>
          </cell>
          <cell r="H289">
            <v>0.105677893109524</v>
          </cell>
          <cell r="I289">
            <v>2.0735690400323502E-6</v>
          </cell>
          <cell r="J289"/>
          <cell r="K289"/>
        </row>
        <row r="290">
          <cell r="A290" t="str">
            <v>SCOM-SHLTHCHPNGA</v>
          </cell>
          <cell r="B290" t="str">
            <v>VAR_cap</v>
          </cell>
          <cell r="C290" t="str">
            <v>-</v>
          </cell>
          <cell r="D290">
            <v>7.5969268958526903E-2</v>
          </cell>
          <cell r="E290">
            <v>5.7387844254098493E-2</v>
          </cell>
          <cell r="F290">
            <v>0.11011689003328001</v>
          </cell>
          <cell r="G290">
            <v>0.29601049839210936</v>
          </cell>
          <cell r="H290">
            <v>0.29702459810491333</v>
          </cell>
          <cell r="I290">
            <v>6.2170148180107354E-6</v>
          </cell>
          <cell r="J290"/>
          <cell r="K290"/>
        </row>
        <row r="291">
          <cell r="A291" t="str">
            <v>ITOT-PROCESSCO2</v>
          </cell>
          <cell r="B291" t="str">
            <v>VAR_fout</v>
          </cell>
          <cell r="C291" t="str">
            <v>CO2</v>
          </cell>
          <cell r="D291">
            <v>2089.34680048464</v>
          </cell>
          <cell r="E291">
            <v>2111.0131698740802</v>
          </cell>
          <cell r="F291">
            <v>2102.26947106126</v>
          </cell>
          <cell r="G291">
            <v>2093.6570724540902</v>
          </cell>
          <cell r="H291">
            <v>2077.4128862688199</v>
          </cell>
          <cell r="I291">
            <v>2063.7486486083299</v>
          </cell>
          <cell r="J291"/>
          <cell r="K291"/>
        </row>
        <row r="292">
          <cell r="A292" t="str">
            <v>ITOT-PROCESSCO2</v>
          </cell>
          <cell r="B292" t="str">
            <v>VAR_fout</v>
          </cell>
          <cell r="C292" t="str">
            <v>CO2P</v>
          </cell>
          <cell r="D292">
            <v>2089.34680048464</v>
          </cell>
          <cell r="E292">
            <v>2111.0131698740802</v>
          </cell>
          <cell r="F292">
            <v>2102.26947106126</v>
          </cell>
          <cell r="G292">
            <v>2093.6570724540879</v>
          </cell>
          <cell r="H292">
            <v>2077.4128862688181</v>
          </cell>
          <cell r="I292">
            <v>2063.7486486083299</v>
          </cell>
          <cell r="J292"/>
          <cell r="K292"/>
        </row>
        <row r="293">
          <cell r="A293" t="str">
            <v>RHNM-SHWODBR</v>
          </cell>
          <cell r="B293" t="str">
            <v>VAR_fout</v>
          </cell>
          <cell r="C293" t="str">
            <v>RHNM-SHWOD</v>
          </cell>
          <cell r="D293"/>
          <cell r="E293">
            <v>8.113843164324519E-2</v>
          </cell>
          <cell r="F293">
            <v>8.1138420218167889E-2</v>
          </cell>
          <cell r="G293">
            <v>8.113835949314234E-2</v>
          </cell>
          <cell r="H293">
            <v>8.1138271596190706E-2</v>
          </cell>
          <cell r="I293">
            <v>3.7607714571595806E-2</v>
          </cell>
          <cell r="J293"/>
          <cell r="K293"/>
        </row>
        <row r="294">
          <cell r="A294" t="str">
            <v>RHNM-SHWODBR</v>
          </cell>
          <cell r="B294" t="str">
            <v>VAR_fin</v>
          </cell>
          <cell r="C294" t="str">
            <v>RHNMWODBRC</v>
          </cell>
          <cell r="D294"/>
          <cell r="E294">
            <v>8.113843164324519E-2</v>
          </cell>
          <cell r="F294">
            <v>8.1138420218167889E-2</v>
          </cell>
          <cell r="G294">
            <v>8.113835949314234E-2</v>
          </cell>
          <cell r="H294">
            <v>8.1138271596190706E-2</v>
          </cell>
          <cell r="I294">
            <v>3.7607714571595806E-2</v>
          </cell>
          <cell r="J294"/>
          <cell r="K294"/>
        </row>
        <row r="295">
          <cell r="A295" t="str">
            <v>RHNM-SHWODBR</v>
          </cell>
          <cell r="B295" t="str">
            <v>VAR_fin</v>
          </cell>
          <cell r="C295" t="str">
            <v>RWOD</v>
          </cell>
          <cell r="D295"/>
          <cell r="E295">
            <v>0.11269226617117384</v>
          </cell>
          <cell r="F295">
            <v>0.11269225030301094</v>
          </cell>
          <cell r="G295">
            <v>0.11269216596269767</v>
          </cell>
          <cell r="H295">
            <v>0.11269204388359827</v>
          </cell>
          <cell r="I295">
            <v>5.2232936904994198E-2</v>
          </cell>
          <cell r="J295"/>
          <cell r="K295"/>
        </row>
        <row r="296">
          <cell r="A296" t="str">
            <v>RHNM-SHWODBR</v>
          </cell>
          <cell r="B296" t="str">
            <v>VAR_ncap</v>
          </cell>
          <cell r="C296" t="str">
            <v>-</v>
          </cell>
          <cell r="D296"/>
          <cell r="E296">
            <v>6.80759005985037E-3</v>
          </cell>
          <cell r="F296">
            <v>1.7144202322709199E-8</v>
          </cell>
          <cell r="G296"/>
          <cell r="H296"/>
          <cell r="I296"/>
          <cell r="J296"/>
          <cell r="K296"/>
        </row>
        <row r="297">
          <cell r="A297" t="str">
            <v>RHNM-SHWODBR</v>
          </cell>
          <cell r="B297" t="str">
            <v>VAR_cap</v>
          </cell>
          <cell r="C297" t="str">
            <v>-</v>
          </cell>
          <cell r="D297"/>
          <cell r="E297">
            <v>6.80759005985037E-3</v>
          </cell>
          <cell r="F297">
            <v>6.8076072040526899E-3</v>
          </cell>
          <cell r="G297">
            <v>6.8076072040526899E-3</v>
          </cell>
          <cell r="H297">
            <v>7.0533337098326538E-3</v>
          </cell>
          <cell r="I297">
            <v>2.9835239054238401E-3</v>
          </cell>
          <cell r="J297"/>
          <cell r="K297"/>
        </row>
        <row r="298">
          <cell r="A298" t="str">
            <v>RHNS-SHDEM</v>
          </cell>
          <cell r="B298" t="str">
            <v>VAR_fout</v>
          </cell>
          <cell r="C298" t="str">
            <v>RHNS-SHD</v>
          </cell>
          <cell r="D298"/>
          <cell r="E298">
            <v>0.40468474157116097</v>
          </cell>
          <cell r="F298">
            <v>0.97884930240042523</v>
          </cell>
          <cell r="G298">
            <v>1.8188806950114711</v>
          </cell>
          <cell r="H298">
            <v>3.2312150556095904</v>
          </cell>
          <cell r="I298">
            <v>3.8454838451886491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RHNS-SHLTHC-WOD</v>
          </cell>
          <cell r="D299"/>
          <cell r="E299">
            <v>4.1550414983070483E-5</v>
          </cell>
          <cell r="F299">
            <v>4.3491956210273614E-5</v>
          </cell>
          <cell r="G299">
            <v>2.5272420816068684E-4</v>
          </cell>
          <cell r="H299">
            <v>5.582854348556678E-4</v>
          </cell>
          <cell r="I299">
            <v>1.0091570305113568E-3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RHNS-SHLFO</v>
          </cell>
          <cell r="D300"/>
          <cell r="E300">
            <v>1.0383105961546239E-4</v>
          </cell>
          <cell r="F300">
            <v>4.5708555657411939E-5</v>
          </cell>
          <cell r="G300"/>
          <cell r="H300"/>
          <cell r="I300"/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RHNS-SHNGAH</v>
          </cell>
          <cell r="D301"/>
          <cell r="E301">
            <v>7.7981222287216721E-5</v>
          </cell>
          <cell r="F301">
            <v>3.6368811651459965E-4</v>
          </cell>
          <cell r="G301">
            <v>3.0915812114693973E-4</v>
          </cell>
          <cell r="H301">
            <v>5.8821494433309359E-4</v>
          </cell>
          <cell r="I301">
            <v>1.000882363970677E-3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RHNS-SHCON</v>
          </cell>
          <cell r="D302"/>
          <cell r="E302"/>
          <cell r="F302">
            <v>2.7151425166736874E-6</v>
          </cell>
          <cell r="G302">
            <v>1.6022447859790378E-6</v>
          </cell>
          <cell r="H302">
            <v>1.7842220703509878E-6</v>
          </cell>
          <cell r="I302">
            <v>1.5445475102380304E-6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RHNS-SHWOD</v>
          </cell>
          <cell r="D303"/>
          <cell r="E303">
            <v>2.6607159591479766E-2</v>
          </cell>
          <cell r="F303">
            <v>9.2849572528190788E-2</v>
          </cell>
          <cell r="G303">
            <v>0.10703467941687909</v>
          </cell>
          <cell r="H303">
            <v>0.14768692630302707</v>
          </cell>
          <cell r="I303">
            <v>5.7622156197194706E-2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RHNS-SHNST</v>
          </cell>
          <cell r="D304"/>
          <cell r="E304">
            <v>9.5763727101961564E-5</v>
          </cell>
          <cell r="F304">
            <v>7.0563994667800512E-5</v>
          </cell>
          <cell r="G304">
            <v>1.2034313797768918E-4</v>
          </cell>
          <cell r="H304">
            <v>3.0507498764679726E-4</v>
          </cell>
          <cell r="I304">
            <v>5.5439694184926825E-4</v>
          </cell>
          <cell r="J304"/>
          <cell r="K304"/>
        </row>
        <row r="305">
          <cell r="A305" t="str">
            <v>RHNS-SHDEM</v>
          </cell>
          <cell r="B305" t="str">
            <v>VAR_fin</v>
          </cell>
          <cell r="C305" t="str">
            <v>RHNS-SHPLT</v>
          </cell>
          <cell r="D305"/>
          <cell r="E305">
            <v>5.8034746740067669E-5</v>
          </cell>
          <cell r="F305">
            <v>3.1089642284681476E-4</v>
          </cell>
          <cell r="G305">
            <v>3.1406126816124622E-4</v>
          </cell>
          <cell r="H305">
            <v>6.0805533358563061E-4</v>
          </cell>
          <cell r="I305">
            <v>6.7421611197932219E-2</v>
          </cell>
          <cell r="J305"/>
        </row>
        <row r="306">
          <cell r="A306" t="str">
            <v>RHNS-SHDEM</v>
          </cell>
          <cell r="B306" t="str">
            <v>VAR_fin</v>
          </cell>
          <cell r="C306" t="str">
            <v>RHNS-SHLTHD</v>
          </cell>
          <cell r="D306"/>
          <cell r="E306">
            <v>5.3826263872217554E-2</v>
          </cell>
          <cell r="F306">
            <v>6.8391474454982684E-2</v>
          </cell>
          <cell r="G306">
            <v>0.11032135775477774</v>
          </cell>
          <cell r="H306">
            <v>0.23877920369097469</v>
          </cell>
          <cell r="I306">
            <v>0.34601411525797643</v>
          </cell>
          <cell r="J306"/>
          <cell r="K306"/>
        </row>
        <row r="307">
          <cell r="A307" t="str">
            <v>RHNS-SHDEM</v>
          </cell>
          <cell r="B307" t="str">
            <v>VAR_fin</v>
          </cell>
          <cell r="C307" t="str">
            <v>RHNS-SHELCB</v>
          </cell>
          <cell r="D307"/>
          <cell r="E307">
            <v>6.8480912708792488E-2</v>
          </cell>
          <cell r="F307">
            <v>5.8513259034131753E-4</v>
          </cell>
          <cell r="G307">
            <v>3.3731566579428492E-4</v>
          </cell>
          <cell r="H307">
            <v>5.3892451452671017E-4</v>
          </cell>
          <cell r="I307">
            <v>9.945692396198802E-4</v>
          </cell>
          <cell r="J307"/>
        </row>
        <row r="308">
          <cell r="A308" t="str">
            <v>RHNS-SHDEM</v>
          </cell>
          <cell r="B308" t="str">
            <v>VAR_fin</v>
          </cell>
          <cell r="C308" t="str">
            <v>RHNS-SHELCH</v>
          </cell>
          <cell r="D308"/>
          <cell r="E308">
            <v>0.2414962019946082</v>
          </cell>
          <cell r="F308">
            <v>0.80239633928748599</v>
          </cell>
          <cell r="G308">
            <v>1.5861988043081678</v>
          </cell>
          <cell r="H308">
            <v>2.8287262979185868</v>
          </cell>
          <cell r="I308">
            <v>3.3573080199453824</v>
          </cell>
          <cell r="J308"/>
          <cell r="K308"/>
        </row>
        <row r="309">
          <cell r="A309" t="str">
            <v>RHNS-SHDEM</v>
          </cell>
          <cell r="B309" t="str">
            <v>VAR_fin</v>
          </cell>
          <cell r="C309" t="str">
            <v>RHNS-SHSOL</v>
          </cell>
          <cell r="D309"/>
          <cell r="E309">
            <v>1.2236638673486939E-2</v>
          </cell>
          <cell r="F309">
            <v>1.2757386580636488E-2</v>
          </cell>
          <cell r="G309">
            <v>1.3064745422204394E-2</v>
          </cell>
          <cell r="H309">
            <v>1.258739037607221E-2</v>
          </cell>
          <cell r="I309">
            <v>1.2560405327860142E-2</v>
          </cell>
          <cell r="J309"/>
          <cell r="K309"/>
        </row>
        <row r="310">
          <cell r="A310" t="str">
            <v>RHNS-SHDEM</v>
          </cell>
          <cell r="B310" t="str">
            <v>VAR_fin</v>
          </cell>
          <cell r="C310" t="str">
            <v>RHNS-SHLTHC-NGA</v>
          </cell>
          <cell r="D310"/>
          <cell r="E310">
            <v>1.5696751034158288E-3</v>
          </cell>
          <cell r="F310">
            <v>1.0130861425839978E-3</v>
          </cell>
          <cell r="G310">
            <v>9.3379412881246433E-4</v>
          </cell>
          <cell r="H310">
            <v>8.4205374412224076E-4</v>
          </cell>
          <cell r="I310">
            <v>1.0022876731228866E-3</v>
          </cell>
          <cell r="J310"/>
          <cell r="K310"/>
        </row>
        <row r="311">
          <cell r="A311" t="str">
            <v>RHNS-SHDEM</v>
          </cell>
          <cell r="B311" t="str">
            <v>VAR_fin</v>
          </cell>
          <cell r="C311" t="str">
            <v>RHNS-SHNGA</v>
          </cell>
          <cell r="D311"/>
          <cell r="E311">
            <v>9.5721912221391063E-5</v>
          </cell>
          <cell r="F311">
            <v>2.7189850348155778E-5</v>
          </cell>
          <cell r="G311"/>
          <cell r="H311"/>
          <cell r="I311">
            <v>7.9983043026203399E-7</v>
          </cell>
          <cell r="J311"/>
        </row>
        <row r="312">
          <cell r="A312" t="str">
            <v>RES-ELCSPEC</v>
          </cell>
          <cell r="B312" t="str">
            <v>VAR_fout</v>
          </cell>
          <cell r="C312" t="str">
            <v>RHSA-ELS</v>
          </cell>
          <cell r="D312">
            <v>44.576905697094318</v>
          </cell>
          <cell r="E312">
            <v>44.861180302167369</v>
          </cell>
          <cell r="F312">
            <v>44.662512491138365</v>
          </cell>
          <cell r="G312">
            <v>45.061913333802742</v>
          </cell>
          <cell r="H312">
            <v>46.180965021073696</v>
          </cell>
          <cell r="I312">
            <v>48.80890717748656</v>
          </cell>
          <cell r="J312"/>
        </row>
        <row r="313">
          <cell r="A313" t="str">
            <v>RES-ELCSPEC</v>
          </cell>
          <cell r="B313" t="str">
            <v>VAR_fin</v>
          </cell>
          <cell r="C313" t="str">
            <v>RHSA_ELC</v>
          </cell>
          <cell r="D313">
            <v>44.576905697094318</v>
          </cell>
          <cell r="E313">
            <v>44.861180302167369</v>
          </cell>
          <cell r="F313">
            <v>44.662512491138365</v>
          </cell>
          <cell r="G313">
            <v>45.061913333802742</v>
          </cell>
          <cell r="H313">
            <v>46.180965021073696</v>
          </cell>
          <cell r="I313">
            <v>48.80890717748656</v>
          </cell>
          <cell r="J313"/>
          <cell r="K313"/>
        </row>
        <row r="314">
          <cell r="A314" t="str">
            <v>RES-ELCSPEC</v>
          </cell>
          <cell r="B314" t="str">
            <v>VAR_ncap</v>
          </cell>
          <cell r="C314" t="str">
            <v>-</v>
          </cell>
          <cell r="D314">
            <v>0.193211332635468</v>
          </cell>
          <cell r="E314">
            <v>6.1581462825987404E-8</v>
          </cell>
          <cell r="F314">
            <v>1.04220043993773E-7</v>
          </cell>
          <cell r="G314">
            <v>4.7606191161453804E-3</v>
          </cell>
          <cell r="H314">
            <v>5.91415965103161E-2</v>
          </cell>
          <cell r="I314">
            <v>4.6070507472617601</v>
          </cell>
          <cell r="J314"/>
        </row>
        <row r="315">
          <cell r="A315" t="str">
            <v>RES-ELCSPEC</v>
          </cell>
          <cell r="B315" t="str">
            <v>VAR_cap</v>
          </cell>
          <cell r="C315" t="str">
            <v>-</v>
          </cell>
          <cell r="D315">
            <v>4.711748016765938</v>
          </cell>
          <cell r="E315">
            <v>4.7423666128220621</v>
          </cell>
          <cell r="F315">
            <v>4.7582524122425962</v>
          </cell>
          <cell r="G315">
            <v>4.7630130041424685</v>
          </cell>
          <cell r="H315">
            <v>4.8812959958821596</v>
          </cell>
          <cell r="I315">
            <v>5.1590676482993514</v>
          </cell>
          <cell r="J315"/>
        </row>
        <row r="316">
          <cell r="A316" t="str">
            <v>SCOM-SHCONBR1</v>
          </cell>
          <cell r="B316" t="str">
            <v>VAR_fout</v>
          </cell>
          <cell r="C316" t="str">
            <v>SCOM-SHCON</v>
          </cell>
          <cell r="D316"/>
          <cell r="E316">
            <v>2.6177912266162404</v>
          </cell>
          <cell r="F316">
            <v>2.6177168264348052</v>
          </cell>
          <cell r="G316">
            <v>2.6177910026145939</v>
          </cell>
          <cell r="H316">
            <v>2.6177908838489929</v>
          </cell>
          <cell r="I316">
            <v>2.6177908707890687</v>
          </cell>
          <cell r="J316"/>
          <cell r="K316"/>
        </row>
        <row r="317">
          <cell r="A317" t="str">
            <v>SCOM-SHCONBR1</v>
          </cell>
          <cell r="B317" t="str">
            <v>VAR_fin</v>
          </cell>
          <cell r="C317" t="str">
            <v>CON</v>
          </cell>
          <cell r="D317"/>
          <cell r="E317">
            <v>2.6177912266162404</v>
          </cell>
          <cell r="F317">
            <v>2.6177168264348052</v>
          </cell>
          <cell r="G317">
            <v>2.6177910026145939</v>
          </cell>
          <cell r="H317">
            <v>2.6177908838489929</v>
          </cell>
          <cell r="I317">
            <v>2.6177908707890687</v>
          </cell>
          <cell r="J317"/>
          <cell r="K317"/>
          <cell r="L317"/>
          <cell r="M317"/>
        </row>
        <row r="318">
          <cell r="A318" t="str">
            <v>SCOM-SHCONBR1</v>
          </cell>
          <cell r="B318" t="str">
            <v>VAR_ncap</v>
          </cell>
          <cell r="C318" t="str">
            <v>-</v>
          </cell>
          <cell r="D318"/>
          <cell r="E318">
            <v>0.202278465768856</v>
          </cell>
          <cell r="F318">
            <v>3.2720416295890801E-8</v>
          </cell>
          <cell r="G318">
            <v>2.22124498391727E-7</v>
          </cell>
          <cell r="H318">
            <v>8.6004751059173303E-8</v>
          </cell>
          <cell r="I318">
            <v>8.53938658707694E-2</v>
          </cell>
          <cell r="J318"/>
          <cell r="K318"/>
        </row>
        <row r="319">
          <cell r="A319" t="str">
            <v>SCOM-SHCONBR1</v>
          </cell>
          <cell r="B319" t="str">
            <v>VAR_cap</v>
          </cell>
          <cell r="C319" t="str">
            <v>-</v>
          </cell>
          <cell r="D319"/>
          <cell r="E319">
            <v>0.202278465768856</v>
          </cell>
          <cell r="F319">
            <v>0.20227849848927301</v>
          </cell>
          <cell r="G319">
            <v>0.202278720613771</v>
          </cell>
          <cell r="H319">
            <v>0.202296251966253</v>
          </cell>
          <cell r="I319">
            <v>0.202349035837426</v>
          </cell>
          <cell r="J319"/>
        </row>
        <row r="320">
          <cell r="A320" t="str">
            <v>RHSA-WHSTG-SOL</v>
          </cell>
          <cell r="B320" t="str">
            <v>VAR_fout</v>
          </cell>
          <cell r="C320" t="str">
            <v>RHSA-WHASOL</v>
          </cell>
          <cell r="D320">
            <v>6.8000787014256392E-7</v>
          </cell>
          <cell r="E320">
            <v>4.864431808759E-8</v>
          </cell>
          <cell r="F320">
            <v>0.44242842313271719</v>
          </cell>
          <cell r="G320">
            <v>0.51433730518293352</v>
          </cell>
          <cell r="H320">
            <v>0.68259664847517298</v>
          </cell>
          <cell r="I320">
            <v>0.69030333144956624</v>
          </cell>
          <cell r="J320"/>
        </row>
        <row r="321">
          <cell r="A321" t="str">
            <v>RHSA-WHSTG-SOL</v>
          </cell>
          <cell r="B321" t="str">
            <v>VAR_fin</v>
          </cell>
          <cell r="C321" t="str">
            <v>RHSA-WHASOL</v>
          </cell>
          <cell r="D321">
            <v>3.7638378428855358E-7</v>
          </cell>
          <cell r="F321">
            <v>0.44245096724712157</v>
          </cell>
          <cell r="G321">
            <v>0.51436659692890296</v>
          </cell>
          <cell r="H321">
            <v>0.6826351789695323</v>
          </cell>
          <cell r="I321">
            <v>0.69033971043991416</v>
          </cell>
          <cell r="J321"/>
          <cell r="K321"/>
        </row>
        <row r="322">
          <cell r="A322" t="str">
            <v>RHSA-WHSTG-SOL</v>
          </cell>
          <cell r="B322" t="str">
            <v>VAR_ncap</v>
          </cell>
          <cell r="C322" t="str">
            <v>-</v>
          </cell>
          <cell r="D322">
            <v>2.02450735353998E-4</v>
          </cell>
          <cell r="E322">
            <v>6.7685636664299401E-2</v>
          </cell>
          <cell r="F322"/>
          <cell r="G322">
            <v>1.0820325254903101E-2</v>
          </cell>
          <cell r="H322">
            <v>3.8165162161085897E-2</v>
          </cell>
          <cell r="I322">
            <v>5.1977583651209101E-2</v>
          </cell>
          <cell r="J322"/>
          <cell r="K322"/>
        </row>
        <row r="323">
          <cell r="A323" t="str">
            <v>RHSA-WHSTG-SOL</v>
          </cell>
          <cell r="B323" t="str">
            <v>VAR_cap</v>
          </cell>
          <cell r="C323" t="str">
            <v>-</v>
          </cell>
          <cell r="D323">
            <v>2.0351328831759482E-4</v>
          </cell>
          <cell r="E323">
            <v>6.7889149952616995E-2</v>
          </cell>
          <cell r="F323">
            <v>6.7889149952616995E-2</v>
          </cell>
          <cell r="G323">
            <v>7.8709475207520099E-2</v>
          </cell>
          <cell r="H323">
            <v>0.104688225327118</v>
          </cell>
          <cell r="I323">
            <v>0.104688234024765</v>
          </cell>
          <cell r="J323"/>
        </row>
        <row r="324">
          <cell r="A324" t="str">
            <v>SCOM-SHCONBR2</v>
          </cell>
          <cell r="B324" t="str">
            <v>VAR_fout</v>
          </cell>
          <cell r="C324" t="str">
            <v>SCOM-SHCON</v>
          </cell>
          <cell r="D324"/>
          <cell r="E324">
            <v>4.0772674490112824</v>
          </cell>
          <cell r="F324">
            <v>4.077166799387868</v>
          </cell>
          <cell r="G324">
            <v>4.0772672223347453</v>
          </cell>
          <cell r="H324">
            <v>4.0772671099603359</v>
          </cell>
          <cell r="I324">
            <v>4.0772670977433529</v>
          </cell>
          <cell r="J324"/>
        </row>
        <row r="325">
          <cell r="A325" t="str">
            <v>SCOM-SHCONBR2</v>
          </cell>
          <cell r="B325" t="str">
            <v>VAR_fin</v>
          </cell>
          <cell r="C325" t="str">
            <v>CON</v>
          </cell>
          <cell r="D325"/>
          <cell r="E325">
            <v>4.0772674490112824</v>
          </cell>
          <cell r="F325">
            <v>4.077166799387868</v>
          </cell>
          <cell r="G325">
            <v>4.0772672223347453</v>
          </cell>
          <cell r="H325">
            <v>4.0772671099603359</v>
          </cell>
          <cell r="I325">
            <v>4.0772670977433529</v>
          </cell>
          <cell r="J325"/>
        </row>
        <row r="326">
          <cell r="A326" t="str">
            <v>SCOM-SHCONBR2</v>
          </cell>
          <cell r="B326" t="str">
            <v>VAR_ncap</v>
          </cell>
          <cell r="C326" t="str">
            <v>-</v>
          </cell>
          <cell r="D326"/>
          <cell r="E326">
            <v>0.31505280668090402</v>
          </cell>
          <cell r="F326">
            <v>2.6614946262265398E-8</v>
          </cell>
          <cell r="G326">
            <v>1.5411380345164599E-7</v>
          </cell>
          <cell r="H326">
            <v>9.4570398983624005E-8</v>
          </cell>
          <cell r="I326">
            <v>0.13300295706433099</v>
          </cell>
          <cell r="J326"/>
          <cell r="K326"/>
        </row>
        <row r="327">
          <cell r="A327" t="str">
            <v>SCOM-SHCONBR2</v>
          </cell>
          <cell r="B327" t="str">
            <v>VAR_cap</v>
          </cell>
          <cell r="C327" t="str">
            <v>-</v>
          </cell>
          <cell r="D327"/>
          <cell r="E327">
            <v>0.31505280668090402</v>
          </cell>
          <cell r="F327">
            <v>0.31505283329584999</v>
          </cell>
          <cell r="G327">
            <v>0.31505298740965398</v>
          </cell>
          <cell r="H327">
            <v>0.31508063787260698</v>
          </cell>
          <cell r="I327">
            <v>0.31516313646652</v>
          </cell>
          <cell r="J327"/>
          <cell r="K327"/>
        </row>
        <row r="328">
          <cell r="A328" t="str">
            <v>SCOM-SHCONBR3</v>
          </cell>
          <cell r="B328" t="str">
            <v>VAR_fout</v>
          </cell>
          <cell r="C328" t="str">
            <v>SCOM-SHCON</v>
          </cell>
          <cell r="D328"/>
          <cell r="E328">
            <v>2.4219370275438017</v>
          </cell>
          <cell r="F328">
            <v>2.4218643045461294</v>
          </cell>
          <cell r="G328">
            <v>2.421936010939449</v>
          </cell>
          <cell r="H328">
            <v>3.276232609352085</v>
          </cell>
          <cell r="I328">
            <v>3.2762326281637173</v>
          </cell>
          <cell r="J328"/>
        </row>
        <row r="329">
          <cell r="A329" t="str">
            <v>SCOM-SHCONBR3</v>
          </cell>
          <cell r="B329" t="str">
            <v>VAR_fin</v>
          </cell>
          <cell r="C329" t="str">
            <v>CON</v>
          </cell>
          <cell r="D329"/>
          <cell r="E329">
            <v>2.4219370275438017</v>
          </cell>
          <cell r="F329">
            <v>2.4218643045461294</v>
          </cell>
          <cell r="G329">
            <v>2.421936010939449</v>
          </cell>
          <cell r="H329">
            <v>3.276232609352085</v>
          </cell>
          <cell r="I329">
            <v>3.2762326281637173</v>
          </cell>
          <cell r="J329"/>
          <cell r="K329"/>
        </row>
        <row r="330">
          <cell r="A330" t="str">
            <v>SCOM-SHCONBR3</v>
          </cell>
          <cell r="B330" t="str">
            <v>VAR_ncap</v>
          </cell>
          <cell r="C330" t="str">
            <v>-</v>
          </cell>
          <cell r="D330"/>
          <cell r="E330">
            <v>0.18714439049855799</v>
          </cell>
          <cell r="F330"/>
          <cell r="G330">
            <v>2.0536156824020699E-8</v>
          </cell>
          <cell r="H330">
            <v>4.7737381908872403E-7</v>
          </cell>
          <cell r="I330">
            <v>7.8957557767598996E-2</v>
          </cell>
          <cell r="J330"/>
          <cell r="K330"/>
        </row>
        <row r="331">
          <cell r="A331" t="str">
            <v>SCOM-SHCONBR3</v>
          </cell>
          <cell r="B331" t="str">
            <v>VAR_cap</v>
          </cell>
          <cell r="C331" t="str">
            <v>-</v>
          </cell>
          <cell r="D331"/>
          <cell r="E331">
            <v>0.18714439049855799</v>
          </cell>
          <cell r="F331">
            <v>0.18714439049855799</v>
          </cell>
          <cell r="G331">
            <v>0.18714441103471499</v>
          </cell>
          <cell r="H331">
            <v>0.25317848634099799</v>
          </cell>
          <cell r="I331">
            <v>0.25318001944882101</v>
          </cell>
          <cell r="J331"/>
        </row>
        <row r="332">
          <cell r="A332" t="str">
            <v>SCOM-SHCONBR4</v>
          </cell>
          <cell r="B332" t="str">
            <v>VAR_fout</v>
          </cell>
          <cell r="C332" t="str">
            <v>SCOM-SHCON</v>
          </cell>
          <cell r="D332"/>
          <cell r="E332">
            <v>3.1785663219106636E-5</v>
          </cell>
          <cell r="F332">
            <v>3.1781997091498295E-5</v>
          </cell>
          <cell r="G332">
            <v>3.1753146285305205E-5</v>
          </cell>
          <cell r="H332">
            <v>3.6025628095615065</v>
          </cell>
          <cell r="I332">
            <v>3.6025631497386015</v>
          </cell>
          <cell r="J332"/>
          <cell r="K332"/>
        </row>
        <row r="333">
          <cell r="A333" t="str">
            <v>SCOM-SHCONBR4</v>
          </cell>
          <cell r="B333" t="str">
            <v>VAR_fin</v>
          </cell>
          <cell r="C333" t="str">
            <v>CON</v>
          </cell>
          <cell r="D333"/>
          <cell r="E333">
            <v>3.1785663219106636E-5</v>
          </cell>
          <cell r="F333">
            <v>3.1781997091498295E-5</v>
          </cell>
          <cell r="G333">
            <v>3.1753146285305205E-5</v>
          </cell>
          <cell r="H333">
            <v>3.6025628095615065</v>
          </cell>
          <cell r="I333">
            <v>3.6025631497386015</v>
          </cell>
          <cell r="J333"/>
          <cell r="K333"/>
        </row>
        <row r="334">
          <cell r="A334" t="str">
            <v>SCOM-SHCONBR4</v>
          </cell>
          <cell r="B334" t="str">
            <v>VAR_ncap</v>
          </cell>
          <cell r="C334" t="str">
            <v>-</v>
          </cell>
          <cell r="D334"/>
          <cell r="E334">
            <v>2.4073679508051599E-6</v>
          </cell>
          <cell r="F334"/>
          <cell r="G334">
            <v>1.17293566902138E-8</v>
          </cell>
          <cell r="H334">
            <v>0.227260006743399</v>
          </cell>
          <cell r="I334">
            <v>3.07683079384411E-6</v>
          </cell>
          <cell r="J334"/>
          <cell r="K334"/>
        </row>
        <row r="335">
          <cell r="A335" t="str">
            <v>SCOM-SHCONBR4</v>
          </cell>
          <cell r="B335" t="str">
            <v>VAR_cap</v>
          </cell>
          <cell r="C335" t="str">
            <v>-</v>
          </cell>
          <cell r="D335"/>
          <cell r="E335">
            <v>2.4073679508051599E-6</v>
          </cell>
          <cell r="F335">
            <v>2.4073679508051599E-6</v>
          </cell>
          <cell r="G335">
            <v>2.4190973074953702E-6</v>
          </cell>
          <cell r="H335">
            <v>0.27839459917162002</v>
          </cell>
          <cell r="I335">
            <v>0.27839666033636701</v>
          </cell>
          <cell r="J335"/>
          <cell r="K335"/>
        </row>
        <row r="336">
          <cell r="A336" t="str">
            <v>RHEM-SHNGABR</v>
          </cell>
          <cell r="B336" t="str">
            <v>VAR_fout</v>
          </cell>
          <cell r="C336" t="str">
            <v>CO2_R</v>
          </cell>
          <cell r="D336">
            <v>1127.96305614935</v>
          </cell>
          <cell r="E336">
            <v>1132.3751699054701</v>
          </cell>
          <cell r="F336">
            <v>1117.07668839246</v>
          </cell>
          <cell r="G336">
            <v>1109.02379429293</v>
          </cell>
          <cell r="H336">
            <v>875.08355236970203</v>
          </cell>
          <cell r="I336">
            <v>155.04404378282899</v>
          </cell>
          <cell r="J336"/>
          <cell r="K336"/>
        </row>
        <row r="337">
          <cell r="A337" t="str">
            <v>RHEM-SHNGABR</v>
          </cell>
          <cell r="B337" t="str">
            <v>VAR_fout</v>
          </cell>
          <cell r="C337" t="str">
            <v>RHEM-SHNGA</v>
          </cell>
          <cell r="D337">
            <v>18.999377718827688</v>
          </cell>
          <cell r="E337">
            <v>19.073695237769513</v>
          </cell>
          <cell r="F337">
            <v>18.816008049163731</v>
          </cell>
          <cell r="G337">
            <v>18.680365329402125</v>
          </cell>
          <cell r="H337">
            <v>14.739882531049924</v>
          </cell>
          <cell r="I337">
            <v>2.6115574750653896</v>
          </cell>
          <cell r="J337"/>
          <cell r="K337"/>
        </row>
        <row r="338">
          <cell r="A338" t="str">
            <v>RHEM-SHNGABR</v>
          </cell>
          <cell r="B338" t="str">
            <v>VAR_fin</v>
          </cell>
          <cell r="C338" t="str">
            <v>RNGA</v>
          </cell>
          <cell r="D338">
            <v>19.999344967187032</v>
          </cell>
          <cell r="E338">
            <v>20.077573934494239</v>
          </cell>
          <cell r="F338">
            <v>19.806324262277624</v>
          </cell>
          <cell r="G338">
            <v>19.663542452002247</v>
          </cell>
          <cell r="H338">
            <v>15.515665822157827</v>
          </cell>
          <cell r="I338">
            <v>2.749007868489882</v>
          </cell>
          <cell r="J338"/>
          <cell r="K338"/>
        </row>
        <row r="339">
          <cell r="A339" t="str">
            <v>RHEM-SHNGABR</v>
          </cell>
          <cell r="B339" t="str">
            <v>VAR_ncap</v>
          </cell>
          <cell r="C339" t="str">
            <v>-</v>
          </cell>
          <cell r="D339"/>
          <cell r="E339">
            <v>6.5785040514494799E-3</v>
          </cell>
          <cell r="F339"/>
          <cell r="G339">
            <v>2.2835836444159799E-8</v>
          </cell>
          <cell r="H339">
            <v>0.21565980833266199</v>
          </cell>
          <cell r="I339"/>
          <cell r="J339"/>
        </row>
        <row r="340">
          <cell r="A340" t="str">
            <v>RHEM-SHNGABR</v>
          </cell>
          <cell r="B340" t="str">
            <v>VAR_cap</v>
          </cell>
          <cell r="C340" t="str">
            <v>-</v>
          </cell>
          <cell r="D340">
            <v>1.34683498965227</v>
          </cell>
          <cell r="E340">
            <v>1.3534134937037194</v>
          </cell>
          <cell r="F340">
            <v>1.3404365646113934</v>
          </cell>
          <cell r="G340">
            <v>1.340435437278761</v>
          </cell>
          <cell r="H340">
            <v>1.0511315082468136</v>
          </cell>
          <cell r="I340">
            <v>0.25998937210626399</v>
          </cell>
          <cell r="J340"/>
          <cell r="K340"/>
        </row>
        <row r="341">
          <cell r="A341" t="str">
            <v>RHNS-SHCONBR1</v>
          </cell>
          <cell r="B341" t="str">
            <v>VAR_ncap</v>
          </cell>
          <cell r="C341" t="str">
            <v>-</v>
          </cell>
          <cell r="D341"/>
          <cell r="F341">
            <v>0.66330218228155402</v>
          </cell>
          <cell r="G341">
            <v>1000</v>
          </cell>
          <cell r="H341"/>
          <cell r="I341"/>
          <cell r="J341"/>
          <cell r="K341"/>
        </row>
        <row r="342">
          <cell r="A342" t="str">
            <v>RHNS-SHCONBR1</v>
          </cell>
          <cell r="B342" t="str">
            <v>VAR_cap</v>
          </cell>
          <cell r="C342" t="str">
            <v>-</v>
          </cell>
          <cell r="D342"/>
          <cell r="E342"/>
          <cell r="F342">
            <v>0.66330218228155402</v>
          </cell>
          <cell r="G342">
            <v>1000.6633021822799</v>
          </cell>
          <cell r="H342">
            <v>1500.6633021822799</v>
          </cell>
          <cell r="I342">
            <v>1500.52855916772</v>
          </cell>
          <cell r="J342"/>
        </row>
        <row r="343">
          <cell r="A343" t="str">
            <v>SCOM-SHCONBR5</v>
          </cell>
          <cell r="B343" t="str">
            <v>VAR_fout</v>
          </cell>
          <cell r="C343" t="str">
            <v>SCOM-SHCON</v>
          </cell>
          <cell r="D343"/>
          <cell r="E343">
            <v>2.4033016984278372E-5</v>
          </cell>
          <cell r="F343">
            <v>2.402944929209187E-5</v>
          </cell>
          <cell r="G343">
            <v>2.397860179414951E-5</v>
          </cell>
          <cell r="H343">
            <v>3.2630618011471793</v>
          </cell>
          <cell r="I343">
            <v>3.9968021818863351</v>
          </cell>
          <cell r="J343"/>
        </row>
        <row r="344">
          <cell r="A344" t="str">
            <v>SCOM-SHCONBR5</v>
          </cell>
          <cell r="B344" t="str">
            <v>VAR_fin</v>
          </cell>
          <cell r="C344" t="str">
            <v>CON</v>
          </cell>
          <cell r="D344"/>
          <cell r="E344">
            <v>2.4033016984278372E-5</v>
          </cell>
          <cell r="F344">
            <v>2.402944929209187E-5</v>
          </cell>
          <cell r="G344">
            <v>2.397860179414951E-5</v>
          </cell>
          <cell r="H344">
            <v>3.2630618011471793</v>
          </cell>
          <cell r="I344">
            <v>3.9968021818863351</v>
          </cell>
          <cell r="J344"/>
        </row>
        <row r="345">
          <cell r="A345" t="str">
            <v>SCOM-SHCONBR5</v>
          </cell>
          <cell r="B345" t="str">
            <v>VAR_ncap</v>
          </cell>
          <cell r="C345" t="str">
            <v>-</v>
          </cell>
          <cell r="D345"/>
          <cell r="E345">
            <v>1.82068651039992E-6</v>
          </cell>
          <cell r="F345"/>
          <cell r="G345">
            <v>1.0276392479699199E-8</v>
          </cell>
          <cell r="H345">
            <v>0.25212974574105801</v>
          </cell>
          <cell r="I345">
            <v>5.6721376553641498E-2</v>
          </cell>
          <cell r="J345"/>
          <cell r="K345"/>
        </row>
        <row r="346">
          <cell r="A346" t="str">
            <v>SCOM-SHCONBR5</v>
          </cell>
          <cell r="B346" t="str">
            <v>VAR_cap</v>
          </cell>
          <cell r="C346" t="str">
            <v>-</v>
          </cell>
          <cell r="D346"/>
          <cell r="E346">
            <v>1.82068651039992E-6</v>
          </cell>
          <cell r="F346">
            <v>1.82068651039992E-6</v>
          </cell>
          <cell r="G346">
            <v>1.83096290287962E-6</v>
          </cell>
          <cell r="H346">
            <v>0.25214172889680397</v>
          </cell>
          <cell r="I346">
            <v>0.30886233730469098</v>
          </cell>
          <cell r="J346"/>
          <cell r="K346"/>
        </row>
        <row r="347">
          <cell r="A347" t="str">
            <v>RHNS-SHCONBR2</v>
          </cell>
          <cell r="B347" t="str">
            <v>VAR_ncap</v>
          </cell>
          <cell r="C347" t="str">
            <v>-</v>
          </cell>
          <cell r="D347"/>
          <cell r="G347">
            <v>1000</v>
          </cell>
          <cell r="H347"/>
          <cell r="I347"/>
          <cell r="J347"/>
          <cell r="K347"/>
        </row>
        <row r="348">
          <cell r="A348" t="str">
            <v>RHNS-SHCONBR2</v>
          </cell>
          <cell r="B348" t="str">
            <v>VAR_cap</v>
          </cell>
          <cell r="C348" t="str">
            <v>-</v>
          </cell>
          <cell r="D348"/>
          <cell r="F348"/>
          <cell r="G348">
            <v>1000</v>
          </cell>
          <cell r="H348">
            <v>1500</v>
          </cell>
          <cell r="I348">
            <v>1500</v>
          </cell>
          <cell r="J348"/>
          <cell r="K348"/>
        </row>
        <row r="349">
          <cell r="A349" t="str">
            <v>RHES-SHSTG-ELCHP</v>
          </cell>
          <cell r="B349" t="str">
            <v>VAR_fout</v>
          </cell>
          <cell r="C349" t="str">
            <v>RHES-SHAELCH</v>
          </cell>
          <cell r="D349">
            <v>1.3922841823324139E-7</v>
          </cell>
          <cell r="E349">
            <v>1.7945810216069699E-7</v>
          </cell>
          <cell r="F349">
            <v>1.4378218840679269</v>
          </cell>
          <cell r="G349">
            <v>1.5588596071652179</v>
          </cell>
          <cell r="H349">
            <v>1.7263127316484275</v>
          </cell>
          <cell r="I349">
            <v>4.1252058803144802</v>
          </cell>
          <cell r="J349"/>
          <cell r="K349"/>
        </row>
        <row r="350">
          <cell r="A350" t="str">
            <v>RHES-SHSTG-ELCHP</v>
          </cell>
          <cell r="B350" t="str">
            <v>VAR_fin</v>
          </cell>
          <cell r="C350" t="str">
            <v>RHES-SHAELCH</v>
          </cell>
          <cell r="D350">
            <v>1.375020156580138E-7</v>
          </cell>
          <cell r="E350">
            <v>1.8244231925450882E-7</v>
          </cell>
          <cell r="F350">
            <v>1.4379056505006473</v>
          </cell>
          <cell r="G350">
            <v>1.5589042811256208</v>
          </cell>
          <cell r="H350">
            <v>1.7263743473447242</v>
          </cell>
          <cell r="I350">
            <v>4.1253406363179321</v>
          </cell>
          <cell r="J350"/>
          <cell r="K350"/>
        </row>
        <row r="351">
          <cell r="A351" t="str">
            <v>RHES-SHSTG-ELCHP</v>
          </cell>
          <cell r="B351" t="str">
            <v>VAR_ncap</v>
          </cell>
          <cell r="C351" t="str">
            <v>-</v>
          </cell>
          <cell r="D351">
            <v>1.52671499353638E-4</v>
          </cell>
          <cell r="E351">
            <v>0.14634717904230801</v>
          </cell>
          <cell r="F351">
            <v>4.8004975075341803E-7</v>
          </cell>
          <cell r="G351">
            <v>8.4720775032519804E-7</v>
          </cell>
          <cell r="H351">
            <v>0.10806009333149399</v>
          </cell>
          <cell r="I351">
            <v>0.31290652027926602</v>
          </cell>
          <cell r="J351"/>
          <cell r="K351"/>
        </row>
        <row r="352">
          <cell r="A352" t="str">
            <v>RHES-SHSTG-ELCHP</v>
          </cell>
          <cell r="B352" t="str">
            <v>VAR_cap</v>
          </cell>
          <cell r="C352" t="str">
            <v>-</v>
          </cell>
          <cell r="D352">
            <v>1.52671499353638E-4</v>
          </cell>
          <cell r="E352">
            <v>0.14649975413554428</v>
          </cell>
          <cell r="F352">
            <v>0.14649959968207726</v>
          </cell>
          <cell r="G352">
            <v>0.14649976855936553</v>
          </cell>
          <cell r="H352">
            <v>0.17979743959290925</v>
          </cell>
          <cell r="I352">
            <v>0.42167298588939095</v>
          </cell>
          <cell r="J352"/>
          <cell r="K352"/>
        </row>
        <row r="353">
          <cell r="A353" t="str">
            <v>SCOM-SHCONBR6</v>
          </cell>
          <cell r="B353" t="str">
            <v>VAR_fout</v>
          </cell>
          <cell r="C353" t="str">
            <v>SCOM-SHCON</v>
          </cell>
          <cell r="D353"/>
          <cell r="E353">
            <v>1.2864615212222221E-5</v>
          </cell>
          <cell r="F353">
            <v>1.2860304662998042E-5</v>
          </cell>
          <cell r="G353">
            <v>1.2752614847720008E-5</v>
          </cell>
          <cell r="H353">
            <v>0.35869065272675721</v>
          </cell>
          <cell r="I353">
            <v>3.8574784294363789</v>
          </cell>
          <cell r="J353"/>
          <cell r="K353"/>
        </row>
        <row r="354">
          <cell r="A354" t="str">
            <v>SCOM-SHCONBR6</v>
          </cell>
          <cell r="B354" t="str">
            <v>VAR_fin</v>
          </cell>
          <cell r="C354" t="str">
            <v>CON</v>
          </cell>
          <cell r="D354"/>
          <cell r="E354">
            <v>1.2864615212222221E-5</v>
          </cell>
          <cell r="F354">
            <v>1.2860304662998042E-5</v>
          </cell>
          <cell r="G354">
            <v>1.2752614847720008E-5</v>
          </cell>
          <cell r="H354">
            <v>0.35869065272675721</v>
          </cell>
          <cell r="I354">
            <v>3.8574784294363789</v>
          </cell>
          <cell r="J354"/>
          <cell r="K354"/>
        </row>
        <row r="355">
          <cell r="A355" t="str">
            <v>SCOM-SHCONBR6</v>
          </cell>
          <cell r="B355" t="str">
            <v>VAR_ncap</v>
          </cell>
          <cell r="C355" t="str">
            <v>-</v>
          </cell>
          <cell r="D355"/>
          <cell r="E355">
            <v>9.6464532226472207E-7</v>
          </cell>
          <cell r="F355"/>
          <cell r="G355"/>
          <cell r="H355">
            <v>2.77152238570804E-2</v>
          </cell>
          <cell r="I355">
            <v>0.27037869614721199</v>
          </cell>
          <cell r="J355"/>
          <cell r="K355"/>
        </row>
        <row r="356">
          <cell r="A356" t="str">
            <v>SCOM-SHCONBR6</v>
          </cell>
          <cell r="B356" t="str">
            <v>VAR_cap</v>
          </cell>
          <cell r="C356" t="str">
            <v>-</v>
          </cell>
          <cell r="D356"/>
          <cell r="E356">
            <v>9.6464532226472207E-7</v>
          </cell>
          <cell r="F356">
            <v>9.6464532226472207E-7</v>
          </cell>
          <cell r="G356">
            <v>9.6464532226472207E-7</v>
          </cell>
          <cell r="H356">
            <v>2.7717318018708501E-2</v>
          </cell>
          <cell r="I356">
            <v>0.298095607183057</v>
          </cell>
          <cell r="J356"/>
          <cell r="K356"/>
        </row>
        <row r="357">
          <cell r="A357" t="str">
            <v>RHNM-SHDEM</v>
          </cell>
          <cell r="B357" t="str">
            <v>VAR_fout</v>
          </cell>
          <cell r="C357" t="str">
            <v>RHNM-SHD</v>
          </cell>
          <cell r="D357"/>
          <cell r="E357">
            <v>1.20715021831532</v>
          </cell>
          <cell r="F357">
            <v>2.7603928020130781</v>
          </cell>
          <cell r="G357">
            <v>5.0370061917486613</v>
          </cell>
          <cell r="H357">
            <v>8.6044522571298216</v>
          </cell>
          <cell r="I357">
            <v>9.6162349077562279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RHNM-SHLFO</v>
          </cell>
          <cell r="F358">
            <v>3.1721971672688846E-5</v>
          </cell>
          <cell r="G358">
            <v>3.6942669408676941E-5</v>
          </cell>
          <cell r="H358"/>
          <cell r="I358">
            <v>1.9697302722866111E-4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RHNM-SHLTHD</v>
          </cell>
          <cell r="D359"/>
          <cell r="E359">
            <v>0.34657159291147499</v>
          </cell>
          <cell r="F359">
            <v>0.37852688954944602</v>
          </cell>
          <cell r="G359">
            <v>0.43846482406369197</v>
          </cell>
          <cell r="H359">
            <v>1.2268804465130438</v>
          </cell>
          <cell r="I359">
            <v>2.2296065212025598</v>
          </cell>
          <cell r="J359"/>
          <cell r="K359"/>
        </row>
        <row r="360">
          <cell r="A360" t="str">
            <v>RHNM-SHDEM</v>
          </cell>
          <cell r="B360" t="str">
            <v>VAR_fin</v>
          </cell>
          <cell r="C360" t="str">
            <v>RHNM-SHCON</v>
          </cell>
          <cell r="D360"/>
          <cell r="F360">
            <v>2.9232821318473981E-6</v>
          </cell>
          <cell r="G360">
            <v>1.9036450603092139E-6</v>
          </cell>
          <cell r="H360">
            <v>3.2594208242878347E-6</v>
          </cell>
          <cell r="I360">
            <v>3.0729301663121518E-6</v>
          </cell>
          <cell r="J360"/>
          <cell r="K360"/>
        </row>
        <row r="361">
          <cell r="A361" t="str">
            <v>RHNM-SHDEM</v>
          </cell>
          <cell r="B361" t="str">
            <v>VAR_fin</v>
          </cell>
          <cell r="C361" t="str">
            <v>RHNM-SHELCB</v>
          </cell>
          <cell r="D361"/>
          <cell r="E361">
            <v>0.15437725269622413</v>
          </cell>
          <cell r="F361">
            <v>3.5033071371035697E-4</v>
          </cell>
          <cell r="G361">
            <v>4.3329493268396113E-4</v>
          </cell>
          <cell r="H361">
            <v>3.085048036662925E-4</v>
          </cell>
          <cell r="I361">
            <v>2.2397021641896329E-3</v>
          </cell>
          <cell r="J361"/>
          <cell r="K361"/>
        </row>
        <row r="362">
          <cell r="A362" t="str">
            <v>RHNM-SHDEM</v>
          </cell>
          <cell r="B362" t="str">
            <v>VAR_fin</v>
          </cell>
          <cell r="C362" t="str">
            <v>RHNM-SHWOD</v>
          </cell>
          <cell r="D362"/>
          <cell r="E362">
            <v>8.1130357724523414E-2</v>
          </cell>
          <cell r="F362">
            <v>8.0971519977747014E-2</v>
          </cell>
          <cell r="G362">
            <v>8.0789065589566944E-2</v>
          </cell>
          <cell r="H362">
            <v>8.1217963056720549E-2</v>
          </cell>
          <cell r="I362">
            <v>3.788413367729794E-2</v>
          </cell>
          <cell r="J362"/>
          <cell r="K362"/>
        </row>
        <row r="363">
          <cell r="A363" t="str">
            <v>RHNM-SHDEM</v>
          </cell>
          <cell r="B363" t="str">
            <v>VAR_fin</v>
          </cell>
          <cell r="C363" t="str">
            <v>RHNM-SHELCH</v>
          </cell>
          <cell r="D363"/>
          <cell r="E363">
            <v>0.5274481389115897</v>
          </cell>
          <cell r="F363">
            <v>2.2018402436152908</v>
          </cell>
          <cell r="G363">
            <v>4.251042633427458</v>
          </cell>
          <cell r="H363">
            <v>6.8010053636193133</v>
          </cell>
          <cell r="I363">
            <v>6.7937802040321094</v>
          </cell>
          <cell r="J363"/>
          <cell r="K363"/>
        </row>
        <row r="364">
          <cell r="A364" t="str">
            <v>RHNM-SHDEM</v>
          </cell>
          <cell r="B364" t="str">
            <v>VAR_fin</v>
          </cell>
          <cell r="C364" t="str">
            <v>RHNM-SHNST</v>
          </cell>
          <cell r="D364"/>
          <cell r="E364">
            <v>1.0085677742824023E-5</v>
          </cell>
          <cell r="F364">
            <v>4.9420466892080544E-5</v>
          </cell>
          <cell r="G364"/>
          <cell r="H364">
            <v>1.8545975959609608E-4</v>
          </cell>
          <cell r="I364">
            <v>9.4740946981673952E-4</v>
          </cell>
          <cell r="J364"/>
        </row>
        <row r="365">
          <cell r="A365" t="str">
            <v>RHNM-SHDEM</v>
          </cell>
          <cell r="B365" t="str">
            <v>VAR_fin</v>
          </cell>
          <cell r="C365" t="str">
            <v>RHNM-SHPLT</v>
          </cell>
          <cell r="D365"/>
          <cell r="E365">
            <v>7.352997126466479E-2</v>
          </cell>
          <cell r="F365">
            <v>7.403763812031483E-2</v>
          </cell>
          <cell r="G365">
            <v>0.2017734114732129</v>
          </cell>
          <cell r="H365">
            <v>0.40294989600257486</v>
          </cell>
          <cell r="I365">
            <v>0.50087447179293987</v>
          </cell>
          <cell r="J365"/>
        </row>
        <row r="366">
          <cell r="A366" t="str">
            <v>RHNM-SHDEM</v>
          </cell>
          <cell r="B366" t="str">
            <v>VAR_fin</v>
          </cell>
          <cell r="C366" t="str">
            <v>RHNM-SHLTHC-NGA</v>
          </cell>
          <cell r="D366"/>
          <cell r="E366">
            <v>2.5536071611714202E-3</v>
          </cell>
          <cell r="F366">
            <v>2.8770255921012804E-3</v>
          </cell>
          <cell r="G366">
            <v>3.0593584969110942E-3</v>
          </cell>
          <cell r="H366">
            <v>1.9191875772806965E-3</v>
          </cell>
          <cell r="I366">
            <v>2.2719345240461357E-3</v>
          </cell>
          <cell r="J366"/>
          <cell r="K366"/>
        </row>
        <row r="367">
          <cell r="A367" t="str">
            <v>RHNM-SHDEM</v>
          </cell>
          <cell r="B367" t="str">
            <v>VAR_fin</v>
          </cell>
          <cell r="C367" t="str">
            <v>RHNM-SHSOL</v>
          </cell>
          <cell r="D367"/>
          <cell r="E367">
            <v>2.1534850002060898E-2</v>
          </cell>
          <cell r="F367">
            <v>2.1367181809666708E-2</v>
          </cell>
          <cell r="G367">
            <v>6.0255356448400924E-2</v>
          </cell>
          <cell r="H367">
            <v>8.9136620821512635E-2</v>
          </cell>
          <cell r="I367">
            <v>4.3208784390493707E-2</v>
          </cell>
          <cell r="J367"/>
          <cell r="K367"/>
        </row>
        <row r="368">
          <cell r="A368" t="str">
            <v>RHNM-SHDEM</v>
          </cell>
          <cell r="B368" t="str">
            <v>VAR_fin</v>
          </cell>
          <cell r="C368" t="str">
            <v>RHNM-SHLTHC-WOD</v>
          </cell>
          <cell r="D368"/>
          <cell r="F368">
            <v>1.7577316198276707E-5</v>
          </cell>
          <cell r="G368">
            <v>4.1341575176642248E-4</v>
          </cell>
          <cell r="H368">
            <v>4.2527571461430428E-4</v>
          </cell>
          <cell r="I368">
            <v>2.8480240898860185E-3</v>
          </cell>
          <cell r="J368"/>
        </row>
        <row r="369">
          <cell r="A369" t="str">
            <v>RHNM-SHDEM</v>
          </cell>
          <cell r="B369" t="str">
            <v>VAR_fin</v>
          </cell>
          <cell r="C369" t="str">
            <v>RHNM-SHNGAH</v>
          </cell>
          <cell r="F369">
            <v>3.0810970973040952E-4</v>
          </cell>
          <cell r="G369">
            <v>5.6124521362462074E-4</v>
          </cell>
          <cell r="H369">
            <v>4.2778922926066105E-4</v>
          </cell>
          <cell r="I369">
            <v>2.2465475058210944E-3</v>
          </cell>
          <cell r="J369"/>
          <cell r="K369"/>
        </row>
        <row r="370">
          <cell r="A370" t="str">
            <v>RHNM-SHDEM</v>
          </cell>
          <cell r="B370" t="str">
            <v>VAR_fin</v>
          </cell>
          <cell r="C370" t="str">
            <v>RHNM-SHNGA</v>
          </cell>
          <cell r="F370">
            <v>2.0282329716030167E-5</v>
          </cell>
          <cell r="G370">
            <v>1.8261257651111136E-4</v>
          </cell>
          <cell r="H370"/>
          <cell r="I370">
            <v>1.3355415333960409E-4</v>
          </cell>
          <cell r="J370"/>
          <cell r="K370"/>
        </row>
        <row r="371">
          <cell r="A371" t="str">
            <v>SCOM-STG-ELCSPEC</v>
          </cell>
          <cell r="B371" t="str">
            <v>VAR_fout</v>
          </cell>
          <cell r="C371" t="str">
            <v>SCOM-ELS</v>
          </cell>
          <cell r="E371">
            <v>4.7078536823276507E-4</v>
          </cell>
          <cell r="F371">
            <v>4.8009327871056587E-4</v>
          </cell>
          <cell r="G371">
            <v>4.918734327008221E-4</v>
          </cell>
          <cell r="H371">
            <v>1.2025577745622006E-3</v>
          </cell>
          <cell r="I371">
            <v>2.1684633705671832</v>
          </cell>
          <cell r="J371"/>
          <cell r="K371"/>
        </row>
        <row r="372">
          <cell r="A372" t="str">
            <v>SCOM-STG-ELCSPEC</v>
          </cell>
          <cell r="B372" t="str">
            <v>VAR_fin</v>
          </cell>
          <cell r="C372" t="str">
            <v>SCOM-ELS</v>
          </cell>
          <cell r="E372">
            <v>4.7089557522255002E-4</v>
          </cell>
          <cell r="F372">
            <v>4.8024653530573592E-4</v>
          </cell>
          <cell r="G372">
            <v>4.9195608794316121E-4</v>
          </cell>
          <cell r="H372">
            <v>1.2026473558978895E-3</v>
          </cell>
          <cell r="I372">
            <v>2.1684634887728049</v>
          </cell>
          <cell r="J372"/>
          <cell r="K372"/>
        </row>
        <row r="373">
          <cell r="A373" t="str">
            <v>SCOM-STG-ELCSPEC</v>
          </cell>
          <cell r="B373" t="str">
            <v>VAR_ncap</v>
          </cell>
          <cell r="C373" t="str">
            <v>-</v>
          </cell>
          <cell r="D373"/>
          <cell r="E373">
            <v>1.78035678341801E-5</v>
          </cell>
          <cell r="F373">
            <v>2.4353474918998698E-7</v>
          </cell>
          <cell r="G373">
            <v>1.07771867717986E-7</v>
          </cell>
          <cell r="H373">
            <v>1.30264394562923E-5</v>
          </cell>
          <cell r="I373">
            <v>9.6233946887361102E-2</v>
          </cell>
          <cell r="J373"/>
        </row>
        <row r="374">
          <cell r="A374" t="str">
            <v>SCOM-STG-ELCSPEC</v>
          </cell>
          <cell r="B374" t="str">
            <v>VAR_cap</v>
          </cell>
          <cell r="C374" t="str">
            <v>-</v>
          </cell>
          <cell r="E374">
            <v>1.78035678341801E-5</v>
          </cell>
          <cell r="F374">
            <v>1.8047102583369999E-5</v>
          </cell>
          <cell r="G374">
            <v>1.8143491476323759E-5</v>
          </cell>
          <cell r="H374">
            <v>4.3394251496233085E-5</v>
          </cell>
          <cell r="I374">
            <v>9.6263597281090699E-2</v>
          </cell>
          <cell r="J374"/>
          <cell r="K374"/>
        </row>
        <row r="375">
          <cell r="A375" t="str">
            <v>RHNS-SHCONBR3</v>
          </cell>
          <cell r="B375" t="str">
            <v>VAR_ncap</v>
          </cell>
          <cell r="C375" t="str">
            <v>-</v>
          </cell>
          <cell r="G375">
            <v>1000</v>
          </cell>
          <cell r="H375"/>
          <cell r="I375"/>
          <cell r="J375"/>
          <cell r="K375"/>
        </row>
        <row r="376">
          <cell r="A376" t="str">
            <v>RHNS-SHCONBR3</v>
          </cell>
          <cell r="B376" t="str">
            <v>VAR_cap</v>
          </cell>
          <cell r="C376" t="str">
            <v>-</v>
          </cell>
          <cell r="G376">
            <v>1000</v>
          </cell>
          <cell r="H376">
            <v>1500</v>
          </cell>
          <cell r="I376">
            <v>1500</v>
          </cell>
          <cell r="J376"/>
          <cell r="K376"/>
        </row>
        <row r="377">
          <cell r="A377" t="str">
            <v>SCOM-SHCONBR7</v>
          </cell>
          <cell r="B377" t="str">
            <v>VAR_fout</v>
          </cell>
          <cell r="C377" t="str">
            <v>SCOM-SHCON</v>
          </cell>
          <cell r="D377"/>
          <cell r="E377">
            <v>6.8969744109054421E-6</v>
          </cell>
          <cell r="F377">
            <v>6.9006458517677202E-6</v>
          </cell>
          <cell r="G377">
            <v>6.7802162971280841E-6</v>
          </cell>
          <cell r="H377">
            <v>2.1586624139755446E-5</v>
          </cell>
          <cell r="I377">
            <v>6.7825448548533736</v>
          </cell>
          <cell r="J377"/>
          <cell r="K377"/>
        </row>
        <row r="378">
          <cell r="A378" t="str">
            <v>SCOM-SHCONBR7</v>
          </cell>
          <cell r="B378" t="str">
            <v>VAR_fin</v>
          </cell>
          <cell r="C378" t="str">
            <v>CON</v>
          </cell>
          <cell r="E378">
            <v>6.8969744109054421E-6</v>
          </cell>
          <cell r="F378">
            <v>6.9006458517677202E-6</v>
          </cell>
          <cell r="G378">
            <v>6.7802162971280841E-6</v>
          </cell>
          <cell r="H378">
            <v>2.1586624139755446E-5</v>
          </cell>
          <cell r="I378">
            <v>6.7825448548533736</v>
          </cell>
          <cell r="J378"/>
          <cell r="K378"/>
        </row>
        <row r="379">
          <cell r="A379" t="str">
            <v>SCOM-SHCONBR7</v>
          </cell>
          <cell r="B379" t="str">
            <v>VAR_ncap</v>
          </cell>
          <cell r="C379" t="str">
            <v>-</v>
          </cell>
          <cell r="D379"/>
          <cell r="E379">
            <v>5.3654574816730796E-7</v>
          </cell>
          <cell r="G379"/>
          <cell r="H379"/>
          <cell r="I379">
            <v>0.52413450364383896</v>
          </cell>
          <cell r="J379"/>
          <cell r="K379"/>
        </row>
        <row r="380">
          <cell r="A380" t="str">
            <v>SCOM-SHCONBR7</v>
          </cell>
          <cell r="B380" t="str">
            <v>VAR_cap</v>
          </cell>
          <cell r="C380" t="str">
            <v>-</v>
          </cell>
          <cell r="E380">
            <v>5.3654574816730796E-7</v>
          </cell>
          <cell r="F380">
            <v>5.3654574816730796E-7</v>
          </cell>
          <cell r="G380">
            <v>5.3654574816730796E-7</v>
          </cell>
          <cell r="H380">
            <v>1.6623219631642599E-6</v>
          </cell>
          <cell r="I380">
            <v>0.52413593959770599</v>
          </cell>
          <cell r="J380"/>
          <cell r="K380"/>
        </row>
        <row r="381">
          <cell r="A381" t="str">
            <v>RHNS-SHCONBR4</v>
          </cell>
          <cell r="B381" t="str">
            <v>VAR_ncap</v>
          </cell>
          <cell r="C381" t="str">
            <v>-</v>
          </cell>
          <cell r="G381">
            <v>1000</v>
          </cell>
          <cell r="H381"/>
          <cell r="I381"/>
          <cell r="J381"/>
          <cell r="K381"/>
        </row>
        <row r="382">
          <cell r="A382" t="str">
            <v>RHNS-SHCONBR4</v>
          </cell>
          <cell r="B382" t="str">
            <v>VAR_cap</v>
          </cell>
          <cell r="C382" t="str">
            <v>-</v>
          </cell>
          <cell r="D382"/>
          <cell r="G382">
            <v>1000</v>
          </cell>
          <cell r="H382">
            <v>1500</v>
          </cell>
          <cell r="I382">
            <v>1500</v>
          </cell>
          <cell r="J382"/>
          <cell r="K382"/>
        </row>
        <row r="383">
          <cell r="A383" t="str">
            <v>SCOM-SHCONBR8</v>
          </cell>
          <cell r="B383" t="str">
            <v>VAR_fout</v>
          </cell>
          <cell r="C383" t="str">
            <v>SCOM-SHCON</v>
          </cell>
          <cell r="E383">
            <v>1.9130177517383843E-6</v>
          </cell>
          <cell r="F383">
            <v>1.8962686319578801E-6</v>
          </cell>
          <cell r="G383">
            <v>1.7333984369221396E-6</v>
          </cell>
          <cell r="H383">
            <v>2.6917238314939097E-6</v>
          </cell>
          <cell r="I383">
            <v>2.2168714238831709E-6</v>
          </cell>
          <cell r="J383"/>
          <cell r="K383"/>
        </row>
        <row r="384">
          <cell r="A384" t="str">
            <v>SCOM-SHCONBR8</v>
          </cell>
          <cell r="B384" t="str">
            <v>VAR_fin</v>
          </cell>
          <cell r="C384" t="str">
            <v>CON</v>
          </cell>
          <cell r="E384">
            <v>1.9130177517383843E-6</v>
          </cell>
          <cell r="F384">
            <v>1.8962686319578801E-6</v>
          </cell>
          <cell r="G384">
            <v>1.7333984369221396E-6</v>
          </cell>
          <cell r="H384">
            <v>2.6917238314939097E-6</v>
          </cell>
          <cell r="I384">
            <v>2.2168714238831709E-6</v>
          </cell>
          <cell r="J384"/>
          <cell r="K384"/>
        </row>
        <row r="385">
          <cell r="A385" t="str">
            <v>SCOM-SHCONBR8</v>
          </cell>
          <cell r="B385" t="str">
            <v>VAR_ncap</v>
          </cell>
          <cell r="C385" t="str">
            <v>-</v>
          </cell>
          <cell r="D385"/>
          <cell r="E385">
            <v>1.6318755377214699E-7</v>
          </cell>
          <cell r="G385"/>
          <cell r="H385"/>
          <cell r="I385">
            <v>2.95745275143424E-8</v>
          </cell>
          <cell r="J385"/>
          <cell r="K385"/>
        </row>
        <row r="386">
          <cell r="A386" t="str">
            <v>SCOM-SHCONBR8</v>
          </cell>
          <cell r="B386" t="str">
            <v>VAR_cap</v>
          </cell>
          <cell r="C386" t="str">
            <v>-</v>
          </cell>
          <cell r="D386"/>
          <cell r="E386">
            <v>1.6318755377214699E-7</v>
          </cell>
          <cell r="F386">
            <v>1.6318755377214699E-7</v>
          </cell>
          <cell r="G386">
            <v>1.6318755377214699E-7</v>
          </cell>
          <cell r="H386">
            <v>2.6521755324165702E-7</v>
          </cell>
          <cell r="I386">
            <v>2.25943420716139E-7</v>
          </cell>
          <cell r="J386"/>
        </row>
        <row r="387">
          <cell r="A387" t="str">
            <v>ITOT-ELCSPEC</v>
          </cell>
          <cell r="B387" t="str">
            <v>VAR_fout</v>
          </cell>
          <cell r="C387" t="str">
            <v>ITOT-ELS</v>
          </cell>
          <cell r="D387">
            <v>48.063397652170998</v>
          </cell>
          <cell r="E387">
            <v>47.921210662739853</v>
          </cell>
          <cell r="F387">
            <v>49.508945339520423</v>
          </cell>
          <cell r="G387">
            <v>50.954162507635957</v>
          </cell>
          <cell r="H387">
            <v>54.33020068087874</v>
          </cell>
          <cell r="I387">
            <v>56.047501950258194</v>
          </cell>
          <cell r="J387"/>
        </row>
        <row r="388">
          <cell r="A388" t="str">
            <v>ITOT-ELCSPEC</v>
          </cell>
          <cell r="B388" t="str">
            <v>VAR_fin</v>
          </cell>
          <cell r="C388" t="str">
            <v>ITOT_ELC</v>
          </cell>
          <cell r="D388">
            <v>48.063397652170998</v>
          </cell>
          <cell r="E388">
            <v>47.921210662739853</v>
          </cell>
          <cell r="F388">
            <v>49.508945339520423</v>
          </cell>
          <cell r="G388">
            <v>50.954162507635957</v>
          </cell>
          <cell r="H388">
            <v>54.33020068087874</v>
          </cell>
          <cell r="I388">
            <v>56.047501950258194</v>
          </cell>
          <cell r="J388"/>
        </row>
        <row r="389">
          <cell r="A389" t="str">
            <v>ITOT-ELCSPEC</v>
          </cell>
          <cell r="B389" t="str">
            <v>VAR_ncap</v>
          </cell>
          <cell r="C389" t="str">
            <v>-</v>
          </cell>
          <cell r="D389">
            <v>8.34968205558759E-2</v>
          </cell>
          <cell r="E389">
            <v>8.2232546799865494E-8</v>
          </cell>
          <cell r="F389">
            <v>7.8612945920715896E-2</v>
          </cell>
          <cell r="G389">
            <v>7.8595032124484293E-2</v>
          </cell>
          <cell r="H389">
            <v>7.4414776977960007E-2</v>
          </cell>
          <cell r="I389">
            <v>2.5476821457532899</v>
          </cell>
          <cell r="J389"/>
          <cell r="K389"/>
        </row>
        <row r="390">
          <cell r="A390" t="str">
            <v>ITOT-ELCSPEC</v>
          </cell>
          <cell r="B390" t="str">
            <v>VAR_cap</v>
          </cell>
          <cell r="C390" t="str">
            <v>-</v>
          </cell>
          <cell r="D390">
            <v>2.6138240525885861</v>
          </cell>
          <cell r="E390">
            <v>2.6138241164100671</v>
          </cell>
          <cell r="F390">
            <v>2.6924370531738493</v>
          </cell>
          <cell r="G390">
            <v>2.7710320569565678</v>
          </cell>
          <cell r="H390">
            <v>2.9546305734623015</v>
          </cell>
          <cell r="I390">
            <v>3.04802230337171</v>
          </cell>
          <cell r="J390"/>
          <cell r="K390"/>
        </row>
        <row r="391">
          <cell r="A391" t="str">
            <v>RHNM-SHLTHDH</v>
          </cell>
          <cell r="B391" t="str">
            <v>VAR_fout</v>
          </cell>
          <cell r="C391" t="str">
            <v>RHNM-SHLTHD</v>
          </cell>
          <cell r="D391"/>
          <cell r="E391">
            <v>0.34658033637013902</v>
          </cell>
          <cell r="F391">
            <v>0.37871768436190162</v>
          </cell>
          <cell r="G391">
            <v>0.4390375817959733</v>
          </cell>
          <cell r="H391">
            <v>1.2275290521949256</v>
          </cell>
          <cell r="I391">
            <v>2.2359820961656562</v>
          </cell>
          <cell r="J391"/>
          <cell r="K391"/>
        </row>
        <row r="392">
          <cell r="A392" t="str">
            <v>RHNM-SHLTHDH</v>
          </cell>
          <cell r="B392" t="str">
            <v>VAR_fin</v>
          </cell>
          <cell r="C392" t="str">
            <v>RHNMLTHDHC</v>
          </cell>
          <cell r="D392"/>
          <cell r="E392">
            <v>0.34658033637013902</v>
          </cell>
          <cell r="F392">
            <v>0.37871768436190162</v>
          </cell>
          <cell r="G392">
            <v>0.4390375817959733</v>
          </cell>
          <cell r="H392">
            <v>1.2275290521949256</v>
          </cell>
          <cell r="I392">
            <v>2.2359820961656562</v>
          </cell>
          <cell r="J392"/>
          <cell r="K392"/>
        </row>
        <row r="393">
          <cell r="A393" t="str">
            <v>RHNM-SHLTHDH</v>
          </cell>
          <cell r="B393" t="str">
            <v>VAR_fin</v>
          </cell>
          <cell r="C393" t="str">
            <v>RHNM_LTH_DH</v>
          </cell>
          <cell r="D393"/>
          <cell r="E393">
            <v>0.35008114784862521</v>
          </cell>
          <cell r="F393">
            <v>0.3825431155170721</v>
          </cell>
          <cell r="G393">
            <v>0.44347230484441713</v>
          </cell>
          <cell r="H393">
            <v>1.2399283355504291</v>
          </cell>
          <cell r="I393">
            <v>2.2585677739047036</v>
          </cell>
          <cell r="J393"/>
          <cell r="K393"/>
        </row>
        <row r="394">
          <cell r="A394" t="str">
            <v>RHNM-SHLTHDH</v>
          </cell>
          <cell r="B394" t="str">
            <v>VAR_ncap</v>
          </cell>
          <cell r="C394" t="str">
            <v>-</v>
          </cell>
          <cell r="E394">
            <v>2.7684377577954E-2</v>
          </cell>
          <cell r="F394">
            <v>2.0745099489732802E-3</v>
          </cell>
          <cell r="G394">
            <v>5.4622749552427196E-3</v>
          </cell>
          <cell r="H394">
            <v>5.7510570110868603E-2</v>
          </cell>
          <cell r="I394">
            <v>7.5216878022918404E-2</v>
          </cell>
          <cell r="J394"/>
          <cell r="K394"/>
        </row>
        <row r="395">
          <cell r="A395" t="str">
            <v>RHNM-SHLTHDH</v>
          </cell>
          <cell r="B395" t="str">
            <v>VAR_cap</v>
          </cell>
          <cell r="C395" t="str">
            <v>-</v>
          </cell>
          <cell r="E395">
            <v>2.7684377577954E-2</v>
          </cell>
          <cell r="F395">
            <v>2.9758887526927302E-2</v>
          </cell>
          <cell r="G395">
            <v>3.5221162482169999E-2</v>
          </cell>
          <cell r="H395">
            <v>9.8670598469112206E-2</v>
          </cell>
          <cell r="I395">
            <v>0.17388747649203101</v>
          </cell>
          <cell r="J395"/>
          <cell r="K395"/>
        </row>
        <row r="396">
          <cell r="A396" t="str">
            <v>RHNS-SHCONBR5</v>
          </cell>
          <cell r="B396" t="str">
            <v>VAR_ncap</v>
          </cell>
          <cell r="C396" t="str">
            <v>-</v>
          </cell>
          <cell r="D396"/>
          <cell r="G396">
            <v>1000</v>
          </cell>
          <cell r="H396"/>
          <cell r="I396"/>
          <cell r="J396"/>
          <cell r="K396"/>
        </row>
        <row r="397">
          <cell r="A397" t="str">
            <v>RHNS-SHCONBR5</v>
          </cell>
          <cell r="B397" t="str">
            <v>VAR_cap</v>
          </cell>
          <cell r="C397" t="str">
            <v>-</v>
          </cell>
          <cell r="G397">
            <v>1000</v>
          </cell>
          <cell r="H397">
            <v>1500</v>
          </cell>
          <cell r="I397">
            <v>1500</v>
          </cell>
          <cell r="J397"/>
        </row>
        <row r="398">
          <cell r="A398" t="str">
            <v>SCOM-SHCONBR9</v>
          </cell>
          <cell r="B398" t="str">
            <v>VAR_fout</v>
          </cell>
          <cell r="C398" t="str">
            <v>SCOM-SHCON</v>
          </cell>
          <cell r="E398">
            <v>1.274582112478592E-7</v>
          </cell>
          <cell r="F398">
            <v>1.493903314569743E-7</v>
          </cell>
          <cell r="G398">
            <v>3.1028992702011103E-8</v>
          </cell>
          <cell r="H398">
            <v>3.8423959772528909E-7</v>
          </cell>
          <cell r="I398">
            <v>8.4671000229064792E-8</v>
          </cell>
        </row>
        <row r="399">
          <cell r="A399" t="str">
            <v>SCOM-SHCONBR9</v>
          </cell>
          <cell r="B399" t="str">
            <v>VAR_fin</v>
          </cell>
          <cell r="C399" t="str">
            <v>CON</v>
          </cell>
          <cell r="D399"/>
          <cell r="E399">
            <v>1.274582112478592E-7</v>
          </cell>
          <cell r="F399">
            <v>1.493903314569743E-7</v>
          </cell>
          <cell r="G399">
            <v>3.1028992702011103E-8</v>
          </cell>
          <cell r="H399">
            <v>3.8423959772528909E-7</v>
          </cell>
          <cell r="I399">
            <v>8.4671000229064792E-8</v>
          </cell>
          <cell r="J399"/>
        </row>
        <row r="400">
          <cell r="A400" t="str">
            <v>SCOM-SHCONBR9</v>
          </cell>
          <cell r="B400" t="str">
            <v>VAR_ncap</v>
          </cell>
          <cell r="C400" t="str">
            <v>-</v>
          </cell>
          <cell r="E400">
            <v>3.6457867006108301E-8</v>
          </cell>
          <cell r="G400"/>
          <cell r="H400"/>
          <cell r="I400"/>
          <cell r="J400"/>
        </row>
        <row r="401">
          <cell r="A401" t="str">
            <v>SCOM-SHCONBR9</v>
          </cell>
          <cell r="B401" t="str">
            <v>VAR_cap</v>
          </cell>
          <cell r="C401" t="str">
            <v>-</v>
          </cell>
          <cell r="E401">
            <v>3.6457867006108301E-8</v>
          </cell>
          <cell r="F401">
            <v>3.6457867006108301E-8</v>
          </cell>
          <cell r="G401">
            <v>3.6457867006108301E-8</v>
          </cell>
          <cell r="H401">
            <v>6.1131613127526706E-8</v>
          </cell>
          <cell r="I401">
            <v>4.5750076770981102E-8</v>
          </cell>
          <cell r="J401"/>
          <cell r="K401"/>
        </row>
        <row r="402">
          <cell r="A402" t="str">
            <v>ITOT-SWHCOABR</v>
          </cell>
          <cell r="B402" t="str">
            <v>VAR_fout</v>
          </cell>
          <cell r="C402" t="str">
            <v>ITOT-SWH</v>
          </cell>
          <cell r="D402">
            <v>2.3674000824907759</v>
          </cell>
          <cell r="E402">
            <v>2.3075011523524696</v>
          </cell>
          <cell r="F402">
            <v>3.0005188705806862E-4</v>
          </cell>
          <cell r="G402">
            <v>1.1275374326246699E-5</v>
          </cell>
          <cell r="H402">
            <v>2.1412201214694952E-5</v>
          </cell>
          <cell r="I402"/>
          <cell r="J402"/>
          <cell r="K402"/>
        </row>
        <row r="403">
          <cell r="A403" t="str">
            <v>ITOT-SWHCOABR</v>
          </cell>
          <cell r="B403" t="str">
            <v>VAR_fout</v>
          </cell>
          <cell r="C403" t="str">
            <v>CO2_I</v>
          </cell>
          <cell r="D403">
            <v>330.01201149909002</v>
          </cell>
          <cell r="E403">
            <v>321.17921444906</v>
          </cell>
          <cell r="F403">
            <v>4.1670127236379001E-2</v>
          </cell>
          <cell r="G403">
            <v>1.56004059707921E-3</v>
          </cell>
          <cell r="H403">
            <v>2.9406089668180999E-3</v>
          </cell>
          <cell r="I403"/>
          <cell r="J403"/>
          <cell r="K403"/>
        </row>
        <row r="404">
          <cell r="A404" t="str">
            <v>ITOT-SWHCOABR</v>
          </cell>
          <cell r="B404" t="str">
            <v>VAR_fin</v>
          </cell>
          <cell r="C404" t="str">
            <v>ICOA</v>
          </cell>
          <cell r="D404">
            <v>3.5600001240462817</v>
          </cell>
          <cell r="E404">
            <v>3.464716444973678</v>
          </cell>
          <cell r="F404">
            <v>4.4951593566751861E-4</v>
          </cell>
          <cell r="G404">
            <v>1.6828916904845837E-5</v>
          </cell>
          <cell r="H404">
            <v>3.172177957732584E-5</v>
          </cell>
          <cell r="I404"/>
          <cell r="J404"/>
          <cell r="K404"/>
        </row>
        <row r="405">
          <cell r="A405" t="str">
            <v>ITOT-SWHCOABR</v>
          </cell>
          <cell r="B405" t="str">
            <v>VAR_ncap</v>
          </cell>
          <cell r="C405" t="str">
            <v>-</v>
          </cell>
          <cell r="E405">
            <v>1.65084147745716E-7</v>
          </cell>
          <cell r="F405">
            <v>1.2760672476769001E-7</v>
          </cell>
          <cell r="G405">
            <v>1.4698045549350399E-7</v>
          </cell>
          <cell r="H405">
            <v>1.73638165977954E-6</v>
          </cell>
          <cell r="I405"/>
          <cell r="J405"/>
          <cell r="K405"/>
        </row>
        <row r="406">
          <cell r="A406" t="str">
            <v>ITOT-SWHCOABR</v>
          </cell>
          <cell r="B406" t="str">
            <v>VAR_cap</v>
          </cell>
          <cell r="C406" t="str">
            <v>-</v>
          </cell>
          <cell r="D406">
            <v>0.26172155007150499</v>
          </cell>
          <cell r="E406">
            <v>0.12678228707283573</v>
          </cell>
          <cell r="F406">
            <v>2.8870590827512199E-5</v>
          </cell>
          <cell r="G406">
            <v>1.0799282519902142E-6</v>
          </cell>
          <cell r="H406">
            <v>2.010052050417779E-6</v>
          </cell>
          <cell r="I406">
            <v>-8.1730464270098869E-9</v>
          </cell>
          <cell r="J406"/>
          <cell r="K406"/>
        </row>
        <row r="407">
          <cell r="A407" t="str">
            <v>RHSA-WHDEM</v>
          </cell>
          <cell r="B407" t="str">
            <v>VAR_fout</v>
          </cell>
          <cell r="C407" t="str">
            <v>WWTPC</v>
          </cell>
          <cell r="D407">
            <v>3.2524036817047498E-2</v>
          </cell>
          <cell r="E407">
            <v>7.5372623991751724E-3</v>
          </cell>
          <cell r="F407">
            <v>0.16528368640368143</v>
          </cell>
          <cell r="G407">
            <v>0.34778170205081227</v>
          </cell>
          <cell r="H407">
            <v>0.84096260478888385</v>
          </cell>
          <cell r="I407">
            <v>1.083908975678588</v>
          </cell>
          <cell r="K407"/>
        </row>
        <row r="408">
          <cell r="A408" t="str">
            <v>RHSA-WHDEM</v>
          </cell>
          <cell r="B408" t="str">
            <v>VAR_fout</v>
          </cell>
          <cell r="C408" t="str">
            <v>RHSA-WHD</v>
          </cell>
          <cell r="D408">
            <v>26.438654975424289</v>
          </cell>
          <cell r="E408">
            <v>25.92879146371218</v>
          </cell>
          <cell r="F408">
            <v>25.418927951999976</v>
          </cell>
          <cell r="G408">
            <v>25.509072923999994</v>
          </cell>
          <cell r="H408">
            <v>25.33969431720001</v>
          </cell>
          <cell r="I408">
            <v>24.930159425999989</v>
          </cell>
          <cell r="J408"/>
          <cell r="K408"/>
        </row>
        <row r="409">
          <cell r="A409" t="str">
            <v>RHSA-WHDEM</v>
          </cell>
          <cell r="B409" t="str">
            <v>VAR_fin</v>
          </cell>
          <cell r="C409" t="str">
            <v>RHSA-WHNGA</v>
          </cell>
          <cell r="D409">
            <v>6.2062415148334455</v>
          </cell>
          <cell r="E409">
            <v>5.4852642360840953</v>
          </cell>
          <cell r="F409">
            <v>6.1882936032831326</v>
          </cell>
          <cell r="G409">
            <v>5.5641468392885596</v>
          </cell>
          <cell r="H409">
            <v>3.5494814851321133</v>
          </cell>
          <cell r="I409">
            <v>0.35959146686933025</v>
          </cell>
          <cell r="J409"/>
          <cell r="K409"/>
        </row>
        <row r="410">
          <cell r="A410" t="str">
            <v>RHSA-WHDEM</v>
          </cell>
          <cell r="B410" t="str">
            <v>VAR_fin</v>
          </cell>
          <cell r="C410" t="str">
            <v>RHSA-WHLFO</v>
          </cell>
          <cell r="D410">
            <v>6.8187287164028687</v>
          </cell>
          <cell r="E410">
            <v>5.6988191932512029</v>
          </cell>
          <cell r="F410">
            <v>1.5208496293463452</v>
          </cell>
          <cell r="G410">
            <v>0.13575561032426239</v>
          </cell>
          <cell r="H410">
            <v>0.13434790786210266</v>
          </cell>
          <cell r="I410">
            <v>0.10264464181033955</v>
          </cell>
          <cell r="J410"/>
        </row>
        <row r="411">
          <cell r="A411" t="str">
            <v>RHSA-WHDEM</v>
          </cell>
          <cell r="B411" t="str">
            <v>VAR_fin</v>
          </cell>
          <cell r="C411" t="str">
            <v>RHSA-WHWOD</v>
          </cell>
          <cell r="D411">
            <v>0.55941444475207169</v>
          </cell>
          <cell r="E411">
            <v>0.58799095268403567</v>
          </cell>
          <cell r="F411">
            <v>0.36195678171506501</v>
          </cell>
          <cell r="G411">
            <v>0.30955919345404065</v>
          </cell>
          <cell r="H411">
            <v>0.29689071060829259</v>
          </cell>
          <cell r="I411">
            <v>0.19785871163190644</v>
          </cell>
          <cell r="J411"/>
          <cell r="K411"/>
        </row>
        <row r="412">
          <cell r="A412" t="str">
            <v>RHSA-WHDEM</v>
          </cell>
          <cell r="B412" t="str">
            <v>VAR_fin</v>
          </cell>
          <cell r="C412" t="str">
            <v>RHSA-WHNGAH</v>
          </cell>
          <cell r="D412">
            <v>4.5045294507962901E-2</v>
          </cell>
          <cell r="E412">
            <v>2.0961679097317647E-2</v>
          </cell>
          <cell r="F412">
            <v>0.14447631549364218</v>
          </cell>
          <cell r="G412">
            <v>0.13483400657605693</v>
          </cell>
          <cell r="H412">
            <v>0.13554588799882428</v>
          </cell>
          <cell r="I412">
            <v>0.80199137805883869</v>
          </cell>
          <cell r="J412"/>
          <cell r="K412"/>
        </row>
        <row r="413">
          <cell r="A413" t="str">
            <v>RHSA-WHDEM</v>
          </cell>
          <cell r="B413" t="str">
            <v>VAR_fin</v>
          </cell>
          <cell r="C413" t="str">
            <v>RHSA-WHNST</v>
          </cell>
          <cell r="D413">
            <v>4.5663112016329797E-2</v>
          </cell>
          <cell r="E413">
            <v>2.0427565944100976E-2</v>
          </cell>
          <cell r="F413">
            <v>8.3659569220152497E-2</v>
          </cell>
          <cell r="G413">
            <v>7.8575982763366747E-2</v>
          </cell>
          <cell r="H413">
            <v>7.6892248907836941E-2</v>
          </cell>
          <cell r="I413">
            <v>5.58906672580552E-2</v>
          </cell>
          <cell r="J413"/>
          <cell r="K413"/>
        </row>
        <row r="414">
          <cell r="A414" t="str">
            <v>RHSA-WHDEM</v>
          </cell>
          <cell r="B414" t="str">
            <v>VAR_fin</v>
          </cell>
          <cell r="C414" t="str">
            <v>RHSA-WHPLT</v>
          </cell>
          <cell r="D414">
            <v>0.27167397022062356</v>
          </cell>
          <cell r="E414">
            <v>0.22193781929838832</v>
          </cell>
          <cell r="F414">
            <v>0.23239029185817214</v>
          </cell>
          <cell r="G414">
            <v>0.21809429162108956</v>
          </cell>
          <cell r="H414">
            <v>0.21858420191171965</v>
          </cell>
          <cell r="I414">
            <v>0.19956096663917647</v>
          </cell>
        </row>
        <row r="415">
          <cell r="A415" t="str">
            <v>RHSA-WHDEM</v>
          </cell>
          <cell r="B415" t="str">
            <v>VAR_fin</v>
          </cell>
          <cell r="C415" t="str">
            <v>RHSA-WHLTHRD</v>
          </cell>
          <cell r="D415">
            <v>1.2832445709303479</v>
          </cell>
          <cell r="E415">
            <v>1.4306289479161662</v>
          </cell>
          <cell r="F415">
            <v>1.3938894679236378</v>
          </cell>
          <cell r="G415">
            <v>1.3917104914719904</v>
          </cell>
          <cell r="H415">
            <v>1.2309845106578978</v>
          </cell>
          <cell r="I415">
            <v>1.293996678465708</v>
          </cell>
        </row>
        <row r="416">
          <cell r="A416" t="str">
            <v>RHSA-WHDEM</v>
          </cell>
          <cell r="B416" t="str">
            <v>VAR_fin</v>
          </cell>
          <cell r="C416" t="str">
            <v>RHSA-WHELCB</v>
          </cell>
          <cell r="D416">
            <v>6.4630508687571382</v>
          </cell>
          <cell r="E416">
            <v>6.9097126663014237</v>
          </cell>
          <cell r="F416">
            <v>4.3201899525431546</v>
          </cell>
          <cell r="G416">
            <v>3.5887234311616503</v>
          </cell>
          <cell r="H416">
            <v>1.0560715804487983</v>
          </cell>
          <cell r="I416">
            <v>0.36198622534548019</v>
          </cell>
          <cell r="J416"/>
          <cell r="K416"/>
        </row>
        <row r="417">
          <cell r="A417" t="str">
            <v>RHSA-WHDEM</v>
          </cell>
          <cell r="B417" t="str">
            <v>VAR_fin</v>
          </cell>
          <cell r="C417" t="str">
            <v>RHSA-WHSOL</v>
          </cell>
          <cell r="D417">
            <v>1.6606229689863288</v>
          </cell>
          <cell r="E417">
            <v>1.9779124163410622</v>
          </cell>
          <cell r="F417">
            <v>1.8110253179277231</v>
          </cell>
          <cell r="G417">
            <v>2.0802436401698685</v>
          </cell>
          <cell r="H417">
            <v>2.8056321720633637</v>
          </cell>
          <cell r="I417">
            <v>2.8604468394247764</v>
          </cell>
          <cell r="J417"/>
          <cell r="K417"/>
        </row>
        <row r="418">
          <cell r="A418" t="str">
            <v>RHSA-WHDEM</v>
          </cell>
          <cell r="B418" t="str">
            <v>VAR_fin</v>
          </cell>
          <cell r="C418" t="str">
            <v>RHSA-WHELCH</v>
          </cell>
          <cell r="D418">
            <v>3.1174935508342267</v>
          </cell>
          <cell r="E418">
            <v>3.5826732491935811</v>
          </cell>
          <cell r="F418">
            <v>9.5274807090926519</v>
          </cell>
          <cell r="G418">
            <v>12.355211139219929</v>
          </cell>
          <cell r="H418">
            <v>16.676226216397929</v>
          </cell>
          <cell r="I418">
            <v>19.78010082617498</v>
          </cell>
        </row>
        <row r="419">
          <cell r="A419" t="str">
            <v>RHSA-WHNGAHP</v>
          </cell>
          <cell r="B419" t="str">
            <v>VAR_fout</v>
          </cell>
          <cell r="C419" t="str">
            <v>RHSA-WHANGAH</v>
          </cell>
          <cell r="F419">
            <v>6.5280106093929579E-5</v>
          </cell>
          <cell r="G419">
            <v>8.6993108564496001E-5</v>
          </cell>
          <cell r="H419">
            <v>1.0394828709601634E-4</v>
          </cell>
          <cell r="I419">
            <v>0.85246246694002847</v>
          </cell>
        </row>
        <row r="420">
          <cell r="A420" t="str">
            <v>RHSA-WHNGAHP</v>
          </cell>
          <cell r="B420" t="str">
            <v>VAR_fout</v>
          </cell>
          <cell r="C420" t="str">
            <v>CO2_R</v>
          </cell>
          <cell r="F420">
            <v>2.1644902902396399E-3</v>
          </cell>
          <cell r="G420">
            <v>2.8692463877412699E-3</v>
          </cell>
          <cell r="H420">
            <v>3.2462255770849E-3</v>
          </cell>
          <cell r="I420">
            <v>25.683164068065</v>
          </cell>
          <cell r="J420"/>
          <cell r="K420"/>
        </row>
        <row r="421">
          <cell r="A421" t="str">
            <v>RHSA-WHNGAHP</v>
          </cell>
          <cell r="B421" t="str">
            <v>VAR_fin</v>
          </cell>
          <cell r="C421" t="str">
            <v>RNGA</v>
          </cell>
          <cell r="F421">
            <v>3.8377487415596466E-5</v>
          </cell>
          <cell r="G421">
            <v>5.0873162903214002E-5</v>
          </cell>
          <cell r="H421">
            <v>5.755719108306552E-5</v>
          </cell>
          <cell r="I421">
            <v>0.45537524943377589</v>
          </cell>
          <cell r="J421"/>
          <cell r="K421"/>
        </row>
        <row r="422">
          <cell r="A422" t="str">
            <v>RHSA-WHNGAHP</v>
          </cell>
          <cell r="B422" t="str">
            <v>VAR_ncap</v>
          </cell>
          <cell r="C422" t="str">
            <v>-</v>
          </cell>
          <cell r="F422">
            <v>5.6472224095988999E-6</v>
          </cell>
          <cell r="G422">
            <v>5.73221634865807E-7</v>
          </cell>
          <cell r="H422">
            <v>1.41402527613836E-6</v>
          </cell>
          <cell r="I422">
            <v>5.8262080333438701E-2</v>
          </cell>
        </row>
        <row r="423">
          <cell r="A423" t="str">
            <v>RHSA-WHNGAHP</v>
          </cell>
          <cell r="B423" t="str">
            <v>VAR_cap</v>
          </cell>
          <cell r="C423" t="str">
            <v>-</v>
          </cell>
          <cell r="D423">
            <v>4.7729432218241499E-11</v>
          </cell>
          <cell r="E423">
            <v>4.7729432218241499E-11</v>
          </cell>
          <cell r="F423">
            <v>5.6472701390311178E-6</v>
          </cell>
          <cell r="G423">
            <v>6.220491773896928E-6</v>
          </cell>
          <cell r="H423">
            <v>7.8193835206742598E-6</v>
          </cell>
          <cell r="I423">
            <v>5.82652286295222E-2</v>
          </cell>
        </row>
        <row r="424">
          <cell r="A424" t="str">
            <v>SCOM-SHSTG-ELCHP</v>
          </cell>
          <cell r="B424" t="str">
            <v>VAR_fout</v>
          </cell>
          <cell r="C424" t="str">
            <v>SCOM-SHAELCH</v>
          </cell>
          <cell r="F424">
            <v>1.7441809144220404E-4</v>
          </cell>
          <cell r="G424">
            <v>2.1182074291186966E-2</v>
          </cell>
          <cell r="H424">
            <v>0.83869607205509944</v>
          </cell>
          <cell r="I424">
            <v>4.7415760278626458</v>
          </cell>
          <cell r="J424"/>
          <cell r="K424"/>
        </row>
        <row r="425">
          <cell r="A425" t="str">
            <v>SCOM-SHSTG-ELCHP</v>
          </cell>
          <cell r="B425" t="str">
            <v>VAR_fin</v>
          </cell>
          <cell r="C425" t="str">
            <v>SCOM-SHAELCH</v>
          </cell>
          <cell r="F425">
            <v>2.4005060015233628E-4</v>
          </cell>
          <cell r="G425">
            <v>2.6483541068299209E-2</v>
          </cell>
          <cell r="H425">
            <v>0.98672151716461809</v>
          </cell>
          <cell r="I425">
            <v>5.2684723508672766</v>
          </cell>
          <cell r="J425"/>
          <cell r="K425"/>
        </row>
        <row r="426">
          <cell r="A426" t="str">
            <v>SCOM-SHSTG-ELCHP</v>
          </cell>
          <cell r="B426" t="str">
            <v>VAR_ncap</v>
          </cell>
          <cell r="C426" t="str">
            <v>-</v>
          </cell>
          <cell r="D426">
            <v>3.1341884089333E-4</v>
          </cell>
          <cell r="E426">
            <v>0.101008423736401</v>
          </cell>
          <cell r="F426">
            <v>1.06663153697207E-6</v>
          </cell>
          <cell r="G426">
            <v>1.3131269737516099E-6</v>
          </cell>
          <cell r="H426">
            <v>6.0141358263626099E-2</v>
          </cell>
          <cell r="I426">
            <v>0.16837930521743999</v>
          </cell>
        </row>
        <row r="427">
          <cell r="A427" t="str">
            <v>SCOM-SHSTG-ELCHP</v>
          </cell>
          <cell r="B427" t="str">
            <v>VAR_cap</v>
          </cell>
          <cell r="C427" t="str">
            <v>-</v>
          </cell>
          <cell r="D427">
            <v>3.1341884089333E-4</v>
          </cell>
          <cell r="E427">
            <v>0.10132166657270064</v>
          </cell>
          <cell r="F427">
            <v>0.10132168982753278</v>
          </cell>
          <cell r="G427">
            <v>0.10132171515736009</v>
          </cell>
          <cell r="H427">
            <v>0.11060585914503109</v>
          </cell>
          <cell r="I427">
            <v>0.2333706786115031</v>
          </cell>
        </row>
        <row r="428">
          <cell r="A428" t="str">
            <v>RHEM-SHLFOBR</v>
          </cell>
          <cell r="B428" t="str">
            <v>VAR_fout</v>
          </cell>
          <cell r="C428" t="str">
            <v>CO2_R</v>
          </cell>
          <cell r="D428">
            <v>1928.71032586663</v>
          </cell>
          <cell r="E428">
            <v>1460.3367749781401</v>
          </cell>
          <cell r="F428">
            <v>1568.0144259188801</v>
          </cell>
          <cell r="G428">
            <v>1568.01435406357</v>
          </cell>
          <cell r="H428">
            <v>981.80723409858399</v>
          </cell>
          <cell r="I428">
            <v>4.69270542042478E-4</v>
          </cell>
          <cell r="J428"/>
          <cell r="K428"/>
        </row>
        <row r="429">
          <cell r="A429" t="str">
            <v>RHEM-SHLFOBR</v>
          </cell>
          <cell r="B429" t="str">
            <v>VAR_fout</v>
          </cell>
          <cell r="C429" t="str">
            <v>RHEM-SHLFO</v>
          </cell>
          <cell r="D429">
            <v>23.44373134675066</v>
          </cell>
          <cell r="E429">
            <v>17.750588343526712</v>
          </cell>
          <cell r="F429">
            <v>19.059424557471683</v>
          </cell>
          <cell r="G429">
            <v>19.059423684060835</v>
          </cell>
          <cell r="H429">
            <v>11.933997926910646</v>
          </cell>
          <cell r="I429">
            <v>5.7040460503806421E-6</v>
          </cell>
          <cell r="K429"/>
        </row>
        <row r="430">
          <cell r="A430" t="str">
            <v>RHEM-SHLFOBR</v>
          </cell>
          <cell r="B430" t="str">
            <v>VAR_fin</v>
          </cell>
          <cell r="C430" t="str">
            <v>RLFO</v>
          </cell>
          <cell r="D430">
            <v>26.169746619628619</v>
          </cell>
          <cell r="E430">
            <v>19.814610243936762</v>
          </cell>
          <cell r="F430">
            <v>21.275636715317216</v>
          </cell>
          <cell r="G430">
            <v>21.275635740346953</v>
          </cell>
          <cell r="H430">
            <v>13.321672104458385</v>
          </cell>
          <cell r="I430">
            <v>6.3673072190295479E-6</v>
          </cell>
          <cell r="K430"/>
        </row>
        <row r="431">
          <cell r="A431" t="str">
            <v>RHEM-SHLFOBR</v>
          </cell>
          <cell r="B431" t="str">
            <v>VAR_ncap</v>
          </cell>
          <cell r="C431" t="str">
            <v>-</v>
          </cell>
          <cell r="H431">
            <v>0.19963365249262499</v>
          </cell>
          <cell r="K431"/>
        </row>
        <row r="432">
          <cell r="A432" t="str">
            <v>RHEM-SHLFOBR</v>
          </cell>
          <cell r="B432" t="str">
            <v>VAR_cap</v>
          </cell>
          <cell r="C432" t="str">
            <v>-</v>
          </cell>
          <cell r="D432">
            <v>1.65587464377338</v>
          </cell>
          <cell r="E432">
            <v>1.6558740700208749</v>
          </cell>
          <cell r="F432">
            <v>1.6558737819322913</v>
          </cell>
          <cell r="G432">
            <v>1.6558736132440783</v>
          </cell>
          <cell r="H432">
            <v>0.84477227206616201</v>
          </cell>
          <cell r="I432">
            <v>7.2217107299765715E-7</v>
          </cell>
          <cell r="K432"/>
        </row>
        <row r="433">
          <cell r="A433" t="str">
            <v>RHES-SHNGAHP</v>
          </cell>
          <cell r="B433" t="str">
            <v>VAR_fout</v>
          </cell>
          <cell r="C433" t="str">
            <v>RHES-SHANGAH</v>
          </cell>
          <cell r="F433">
            <v>1.6932752720504613E-5</v>
          </cell>
          <cell r="G433">
            <v>1.8166883537215235E-5</v>
          </cell>
          <cell r="H433">
            <v>6.711082851459501E-5</v>
          </cell>
          <cell r="I433">
            <v>2.5293643945257868E-5</v>
          </cell>
          <cell r="K433"/>
        </row>
        <row r="434">
          <cell r="A434" t="str">
            <v>RHES-SHNGAHP</v>
          </cell>
          <cell r="B434" t="str">
            <v>VAR_fout</v>
          </cell>
          <cell r="C434" t="str">
            <v>CO2_R</v>
          </cell>
          <cell r="F434">
            <v>4.6265608810643099E-4</v>
          </cell>
          <cell r="G434">
            <v>4.7745420057493702E-4</v>
          </cell>
          <cell r="H434">
            <v>1.69237300049077E-3</v>
          </cell>
          <cell r="I434">
            <v>5.9693190024213201E-4</v>
          </cell>
          <cell r="K434"/>
        </row>
        <row r="435">
          <cell r="A435" t="str">
            <v>RHES-SHNGAHP</v>
          </cell>
          <cell r="B435" t="str">
            <v>VAR_fin</v>
          </cell>
          <cell r="C435" t="str">
            <v>RHESELCHPC</v>
          </cell>
          <cell r="F435">
            <v>1.6932752720504613E-5</v>
          </cell>
          <cell r="G435">
            <v>1.8166883537215235E-5</v>
          </cell>
          <cell r="H435">
            <v>6.711082851459501E-5</v>
          </cell>
          <cell r="I435">
            <v>2.5293643945257868E-5</v>
          </cell>
          <cell r="J435"/>
          <cell r="K435"/>
        </row>
        <row r="436">
          <cell r="A436" t="str">
            <v>RHES-SHNGAHP</v>
          </cell>
          <cell r="B436" t="str">
            <v>VAR_fin</v>
          </cell>
          <cell r="C436" t="str">
            <v>RNGA</v>
          </cell>
          <cell r="F436">
            <v>8.2031221295466501E-6</v>
          </cell>
          <cell r="G436">
            <v>8.4655000101939218E-6</v>
          </cell>
          <cell r="H436">
            <v>3.0006613483878824E-5</v>
          </cell>
          <cell r="I436">
            <v>1.0583898940463329E-5</v>
          </cell>
          <cell r="J436"/>
          <cell r="K436"/>
        </row>
        <row r="437">
          <cell r="A437" t="str">
            <v>RHES-SHNGAHP</v>
          </cell>
          <cell r="B437" t="str">
            <v>VAR_ncap</v>
          </cell>
          <cell r="C437" t="str">
            <v>-</v>
          </cell>
          <cell r="F437">
            <v>1.90828179082079E-6</v>
          </cell>
          <cell r="G437">
            <v>2.7260916445475702E-8</v>
          </cell>
          <cell r="H437">
            <v>1.25601911092276E-6</v>
          </cell>
          <cell r="J437"/>
          <cell r="K437"/>
        </row>
        <row r="438">
          <cell r="A438" t="str">
            <v>RHES-SHNGAHP</v>
          </cell>
          <cell r="B438" t="str">
            <v>VAR_cap</v>
          </cell>
          <cell r="C438" t="str">
            <v>-</v>
          </cell>
          <cell r="F438">
            <v>1.90828179082079E-6</v>
          </cell>
          <cell r="G438">
            <v>1.9355427072662698E-6</v>
          </cell>
          <cell r="H438">
            <v>5.6764709750841502E-6</v>
          </cell>
          <cell r="I438">
            <v>2.63051542886261E-6</v>
          </cell>
          <cell r="J438"/>
          <cell r="K438"/>
        </row>
        <row r="439">
          <cell r="A439" t="str">
            <v>D-RHES_LTH_CHPWOD</v>
          </cell>
          <cell r="B439" t="str">
            <v>VAR_fout</v>
          </cell>
          <cell r="C439" t="str">
            <v>RHES_LTH_CHPWOD_ON</v>
          </cell>
          <cell r="G439">
            <v>2.2957643386813749E-5</v>
          </cell>
          <cell r="H439">
            <v>7.8274762876596289E-5</v>
          </cell>
          <cell r="I439">
            <v>1.1316027602834417E-3</v>
          </cell>
          <cell r="K439"/>
        </row>
        <row r="440">
          <cell r="A440" t="str">
            <v>D-RHES_LTH_CHPWOD</v>
          </cell>
          <cell r="B440" t="str">
            <v>VAR_fout</v>
          </cell>
          <cell r="C440" t="str">
            <v>RHSA_LTH</v>
          </cell>
          <cell r="G440">
            <v>6.6569927884851488E-6</v>
          </cell>
          <cell r="H440">
            <v>1.4912536880639607E-6</v>
          </cell>
          <cell r="I440">
            <v>5.3826330735819539E-7</v>
          </cell>
        </row>
        <row r="441">
          <cell r="A441" t="str">
            <v>D-RHES_LTH_CHPWOD</v>
          </cell>
          <cell r="B441" t="str">
            <v>VAR_fin</v>
          </cell>
          <cell r="C441" t="str">
            <v>RHES_LTH_CHPWOD</v>
          </cell>
          <cell r="G441">
            <v>2.9754810217158823E-5</v>
          </cell>
          <cell r="H441">
            <v>8.0000274973967281E-5</v>
          </cell>
          <cell r="I441">
            <v>1.1326681929699932E-3</v>
          </cell>
        </row>
        <row r="442">
          <cell r="A442" t="str">
            <v>ITOT-SWHCONBR</v>
          </cell>
          <cell r="B442" t="str">
            <v>VAR_fout</v>
          </cell>
          <cell r="C442" t="str">
            <v>ITOT-SWHC</v>
          </cell>
          <cell r="H442">
            <v>4.4219138898326001E-7</v>
          </cell>
          <cell r="K442"/>
        </row>
        <row r="443">
          <cell r="A443" t="str">
            <v>ITOT-SWHCONBR</v>
          </cell>
          <cell r="B443" t="str">
            <v>VAR_fin</v>
          </cell>
          <cell r="C443" t="str">
            <v>CON</v>
          </cell>
          <cell r="H443">
            <v>4.4219138898326001E-7</v>
          </cell>
          <cell r="J443"/>
          <cell r="K443"/>
        </row>
        <row r="444">
          <cell r="A444" t="str">
            <v>ITOT-SWHCONBR</v>
          </cell>
          <cell r="B444" t="str">
            <v>VAR_ncap</v>
          </cell>
          <cell r="C444" t="str">
            <v>-</v>
          </cell>
          <cell r="F444">
            <v>1.20460057295862E-8</v>
          </cell>
        </row>
        <row r="445">
          <cell r="A445" t="str">
            <v>ITOT-SWHCONBR</v>
          </cell>
          <cell r="B445" t="str">
            <v>VAR_cap</v>
          </cell>
          <cell r="C445" t="str">
            <v>-</v>
          </cell>
          <cell r="F445">
            <v>1.20460057295862E-8</v>
          </cell>
          <cell r="G445">
            <v>1.20460057295862E-8</v>
          </cell>
          <cell r="H445">
            <v>1.20460057295862E-8</v>
          </cell>
          <cell r="I445">
            <v>1.20460057295862E-8</v>
          </cell>
        </row>
        <row r="446">
          <cell r="A446" t="str">
            <v>ITOT-SWHSOLBR</v>
          </cell>
          <cell r="B446" t="str">
            <v>VAR_fout</v>
          </cell>
          <cell r="C446" t="str">
            <v>ITOT-SWHASOL</v>
          </cell>
          <cell r="D446">
            <v>6.762755789151853E-2</v>
          </cell>
          <cell r="E446">
            <v>8.5488346665263865E-2</v>
          </cell>
          <cell r="F446">
            <v>8.5488394874871879E-2</v>
          </cell>
          <cell r="G446">
            <v>8.5488595544893006E-2</v>
          </cell>
          <cell r="H446">
            <v>8.5690441003190843E-2</v>
          </cell>
          <cell r="I446">
            <v>8.5688807869253106E-2</v>
          </cell>
          <cell r="J446"/>
          <cell r="K446"/>
        </row>
        <row r="447">
          <cell r="A447" t="str">
            <v>ITOT-SWHSOLBR</v>
          </cell>
          <cell r="B447" t="str">
            <v>VAR_fin</v>
          </cell>
          <cell r="C447" t="str">
            <v>SOL</v>
          </cell>
          <cell r="D447">
            <v>6.762755789151853E-2</v>
          </cell>
          <cell r="E447">
            <v>8.5488346665263865E-2</v>
          </cell>
          <cell r="F447">
            <v>8.5488394874871879E-2</v>
          </cell>
          <cell r="G447">
            <v>8.5488595544893006E-2</v>
          </cell>
          <cell r="H447">
            <v>8.5690441003190843E-2</v>
          </cell>
          <cell r="I447">
            <v>8.5688807869253106E-2</v>
          </cell>
        </row>
        <row r="448">
          <cell r="A448" t="str">
            <v>ITOT-SWHSOLBR</v>
          </cell>
          <cell r="B448" t="str">
            <v>VAR_ncap</v>
          </cell>
          <cell r="C448" t="str">
            <v>-</v>
          </cell>
          <cell r="E448">
            <v>2.59390379897453E-3</v>
          </cell>
          <cell r="G448">
            <v>1.3654063996382E-8</v>
          </cell>
          <cell r="H448">
            <v>3.9053490834361601E-3</v>
          </cell>
          <cell r="I448">
            <v>5.99826865487753E-3</v>
          </cell>
        </row>
        <row r="449">
          <cell r="A449" t="str">
            <v>ITOT-SWHSOLBR</v>
          </cell>
          <cell r="B449" t="str">
            <v>VAR_cap</v>
          </cell>
          <cell r="C449" t="str">
            <v>-</v>
          </cell>
          <cell r="D449">
            <v>9.8214799778629808E-3</v>
          </cell>
          <cell r="E449">
            <v>1.2415383776837511E-2</v>
          </cell>
          <cell r="F449">
            <v>1.2415383776837511E-2</v>
          </cell>
          <cell r="G449">
            <v>1.24153974309015E-2</v>
          </cell>
          <cell r="H449">
            <v>1.24447413731722E-2</v>
          </cell>
          <cell r="I449">
            <v>1.2444624726792799E-2</v>
          </cell>
        </row>
        <row r="450">
          <cell r="A450" t="str">
            <v>SCOM-SHNGAHP</v>
          </cell>
          <cell r="B450" t="str">
            <v>VAR_fout</v>
          </cell>
          <cell r="C450" t="str">
            <v>SCOM-SHANGAH</v>
          </cell>
          <cell r="F450">
            <v>6.8807521063445491E-5</v>
          </cell>
          <cell r="G450">
            <v>6.3802697701226434E-5</v>
          </cell>
          <cell r="H450">
            <v>5.2532560830577824E-4</v>
          </cell>
          <cell r="I450">
            <v>1.7972412768108652</v>
          </cell>
        </row>
        <row r="451">
          <cell r="A451" t="str">
            <v>SCOM-SHNGAHP</v>
          </cell>
          <cell r="B451" t="str">
            <v>VAR_fout</v>
          </cell>
          <cell r="C451" t="str">
            <v>CO2_S</v>
          </cell>
          <cell r="F451">
            <v>1.9599718121102601E-3</v>
          </cell>
          <cell r="G451">
            <v>1.76395693644567E-3</v>
          </cell>
          <cell r="H451">
            <v>1.3716835327984201E-2</v>
          </cell>
          <cell r="I451">
            <v>44.458073689531901</v>
          </cell>
        </row>
        <row r="452">
          <cell r="A452" t="str">
            <v>SCOM-SHNGAHP</v>
          </cell>
          <cell r="B452" t="str">
            <v>VAR_fin</v>
          </cell>
          <cell r="C452" t="str">
            <v>SCOMELCHPC</v>
          </cell>
          <cell r="F452">
            <v>6.8807521063445491E-5</v>
          </cell>
          <cell r="G452">
            <v>6.3802697701226434E-5</v>
          </cell>
          <cell r="H452">
            <v>5.2532560830577824E-4</v>
          </cell>
          <cell r="I452">
            <v>1.7972412768108652</v>
          </cell>
        </row>
        <row r="453">
          <cell r="A453" t="str">
            <v>SCOM-SHNGAHP</v>
          </cell>
          <cell r="B453" t="str">
            <v>VAR_fin</v>
          </cell>
          <cell r="C453" t="str">
            <v>SNGA</v>
          </cell>
          <cell r="F453">
            <v>3.4751273264366382E-5</v>
          </cell>
          <cell r="G453">
            <v>3.1275832206483543E-5</v>
          </cell>
          <cell r="H453">
            <v>2.4320630014156402E-4</v>
          </cell>
          <cell r="I453">
            <v>0.78826371789950178</v>
          </cell>
        </row>
        <row r="454">
          <cell r="A454" t="str">
            <v>SCOM-SHNGAHP</v>
          </cell>
          <cell r="B454" t="str">
            <v>VAR_ncap</v>
          </cell>
          <cell r="C454" t="str">
            <v>-</v>
          </cell>
          <cell r="D454">
            <v>1.20187079845051E-8</v>
          </cell>
          <cell r="E454">
            <v>7.5797184536089504E-7</v>
          </cell>
          <cell r="F454">
            <v>4.5469212302358798E-6</v>
          </cell>
          <cell r="G454">
            <v>2.2894959613075E-8</v>
          </cell>
          <cell r="H454">
            <v>1.9235999973788799E-5</v>
          </cell>
          <cell r="I454">
            <v>0.140625333094472</v>
          </cell>
        </row>
        <row r="455">
          <cell r="A455" t="str">
            <v>SCOM-SHNGAHP</v>
          </cell>
          <cell r="B455" t="str">
            <v>VAR_cap</v>
          </cell>
          <cell r="C455" t="str">
            <v>-</v>
          </cell>
          <cell r="D455">
            <v>1.20187079845051E-8</v>
          </cell>
          <cell r="E455">
            <v>7.6999055334540105E-7</v>
          </cell>
          <cell r="F455">
            <v>5.3169117835812797E-6</v>
          </cell>
          <cell r="G455">
            <v>5.3398067431943497E-6</v>
          </cell>
          <cell r="H455">
            <v>4.0739578401618671E-5</v>
          </cell>
          <cell r="I455">
            <v>0.14064804367304701</v>
          </cell>
        </row>
        <row r="456">
          <cell r="A456" t="str">
            <v>D-RHNM_LTH_CHPNGA</v>
          </cell>
          <cell r="B456" t="str">
            <v>VAR_fout</v>
          </cell>
          <cell r="C456" t="str">
            <v>RHSA_LTH</v>
          </cell>
          <cell r="E456">
            <v>1.0479882333738714E-6</v>
          </cell>
          <cell r="F456">
            <v>3.4556974615432368E-6</v>
          </cell>
          <cell r="G456">
            <v>2.5629835518943282E-5</v>
          </cell>
          <cell r="H456">
            <v>4.9980414038087689E-6</v>
          </cell>
          <cell r="I456">
            <v>1.2180868821798269E-7</v>
          </cell>
        </row>
        <row r="457">
          <cell r="A457" t="str">
            <v>D-RHNM_LTH_CHPNGA</v>
          </cell>
          <cell r="B457" t="str">
            <v>VAR_fout</v>
          </cell>
          <cell r="C457" t="str">
            <v>LTH</v>
          </cell>
          <cell r="F457">
            <v>3.1804492611194539E-7</v>
          </cell>
          <cell r="G457">
            <v>1.7826622726034111E-6</v>
          </cell>
          <cell r="H457">
            <v>2.0463168499653988E-6</v>
          </cell>
        </row>
        <row r="458">
          <cell r="A458" t="str">
            <v>D-RHNM_LTH_CHPNGA</v>
          </cell>
          <cell r="B458" t="str">
            <v>VAR_fout</v>
          </cell>
          <cell r="C458" t="str">
            <v>RHNM_LTH_CHPNGA_ON</v>
          </cell>
          <cell r="E458">
            <v>2.5786052872020264E-3</v>
          </cell>
          <cell r="F458">
            <v>3.0144679224218935E-3</v>
          </cell>
          <cell r="G458">
            <v>2.9241235296845807E-3</v>
          </cell>
          <cell r="H458">
            <v>1.7483737779166789E-3</v>
          </cell>
          <cell r="I458">
            <v>6.8750953911048625E-5</v>
          </cell>
        </row>
        <row r="459">
          <cell r="A459" t="str">
            <v>D-RHNM_LTH_CHPNGA</v>
          </cell>
          <cell r="B459" t="str">
            <v>VAR_fin</v>
          </cell>
          <cell r="C459" t="str">
            <v>RHNM_LTH_CHPNGA</v>
          </cell>
          <cell r="E459">
            <v>2.5812217096259694E-3</v>
          </cell>
          <cell r="F459">
            <v>3.0189183080642432E-3</v>
          </cell>
          <cell r="G459">
            <v>2.9522530430817042E-3</v>
          </cell>
          <cell r="H459">
            <v>1.756230268125691E-3</v>
          </cell>
          <cell r="I459">
            <v>6.9021323568028127E-5</v>
          </cell>
        </row>
        <row r="460">
          <cell r="A460" t="str">
            <v>RHNM-SHELCHP</v>
          </cell>
          <cell r="B460" t="str">
            <v>VAR_fout</v>
          </cell>
          <cell r="C460" t="str">
            <v>RHNM-SHAELCH</v>
          </cell>
          <cell r="E460">
            <v>0.52746113931865302</v>
          </cell>
          <cell r="F460">
            <v>2.2020649999384343</v>
          </cell>
          <cell r="G460">
            <v>4.251901097263735</v>
          </cell>
          <cell r="H460">
            <v>6.8025625284752076</v>
          </cell>
          <cell r="I460">
            <v>6.8027176761166297</v>
          </cell>
        </row>
        <row r="461">
          <cell r="A461" t="str">
            <v>RHNM-SHELCHP</v>
          </cell>
          <cell r="B461" t="str">
            <v>VAR_fin</v>
          </cell>
          <cell r="C461" t="str">
            <v>RHNM_ELC</v>
          </cell>
          <cell r="E461">
            <v>0.1621294485610614</v>
          </cell>
          <cell r="F461">
            <v>0.66061949998153013</v>
          </cell>
          <cell r="G461">
            <v>1.2265099319029995</v>
          </cell>
          <cell r="H461">
            <v>1.838530413101406</v>
          </cell>
          <cell r="I461">
            <v>1.7442865836196484</v>
          </cell>
        </row>
        <row r="462">
          <cell r="A462" t="str">
            <v>RHNM-SHELCHP</v>
          </cell>
          <cell r="B462" t="str">
            <v>VAR_fin</v>
          </cell>
          <cell r="C462" t="str">
            <v>RHNMELCHPC</v>
          </cell>
          <cell r="E462">
            <v>0.52746113931865302</v>
          </cell>
          <cell r="F462">
            <v>2.2020649999384343</v>
          </cell>
          <cell r="G462">
            <v>4.251901097263735</v>
          </cell>
          <cell r="H462">
            <v>6.8025625284752076</v>
          </cell>
          <cell r="I462">
            <v>6.8027176761166297</v>
          </cell>
        </row>
        <row r="463">
          <cell r="A463" t="str">
            <v>RHNM-SHELCHP</v>
          </cell>
          <cell r="B463" t="str">
            <v>VAR_ncap</v>
          </cell>
          <cell r="C463" t="str">
            <v>-</v>
          </cell>
          <cell r="E463">
            <v>4.1713377351951797E-2</v>
          </cell>
          <cell r="F463">
            <v>0.130798610067173</v>
          </cell>
          <cell r="G463">
            <v>0.16146756932112699</v>
          </cell>
          <cell r="H463">
            <v>0.25348664277196198</v>
          </cell>
          <cell r="I463">
            <v>0.28764596905762901</v>
          </cell>
        </row>
        <row r="464">
          <cell r="A464" t="str">
            <v>RHNM-SHELCHP</v>
          </cell>
          <cell r="B464" t="str">
            <v>VAR_cap</v>
          </cell>
          <cell r="C464" t="str">
            <v>-</v>
          </cell>
          <cell r="E464">
            <v>4.1713377351951797E-2</v>
          </cell>
          <cell r="F464">
            <v>0.17251198741912399</v>
          </cell>
          <cell r="G464">
            <v>0.33397955674025198</v>
          </cell>
          <cell r="H464">
            <v>0.53197261425406417</v>
          </cell>
          <cell r="I464">
            <v>0.53296024462483038</v>
          </cell>
        </row>
        <row r="465">
          <cell r="A465" t="str">
            <v>D-IH2R</v>
          </cell>
          <cell r="B465" t="str">
            <v>VAR_fout</v>
          </cell>
          <cell r="C465" t="str">
            <v>IH2</v>
          </cell>
          <cell r="G465">
            <v>1.2272132969486297E-4</v>
          </cell>
          <cell r="H465">
            <v>8.3782976775622462</v>
          </cell>
          <cell r="I465">
            <v>8.6002468336134754</v>
          </cell>
        </row>
        <row r="466">
          <cell r="A466" t="str">
            <v>D-IH2R</v>
          </cell>
          <cell r="B466" t="str">
            <v>VAR_fin</v>
          </cell>
          <cell r="C466" t="str">
            <v>H2</v>
          </cell>
          <cell r="G466">
            <v>1.2272132969486297E-4</v>
          </cell>
          <cell r="H466">
            <v>8.3782976775622462</v>
          </cell>
          <cell r="I466">
            <v>8.6002468336134754</v>
          </cell>
        </row>
        <row r="467">
          <cell r="A467" t="str">
            <v>D-IH2R</v>
          </cell>
          <cell r="B467" t="str">
            <v>VAR_ncap</v>
          </cell>
          <cell r="C467" t="str">
            <v>-</v>
          </cell>
          <cell r="G467">
            <v>7.9717507701362304E-6</v>
          </cell>
          <cell r="H467">
            <v>0.267059746282241</v>
          </cell>
          <cell r="I467">
            <v>0.21153975216607701</v>
          </cell>
        </row>
        <row r="468">
          <cell r="A468" t="str">
            <v>D-IH2R</v>
          </cell>
          <cell r="B468" t="str">
            <v>VAR_cap</v>
          </cell>
          <cell r="C468" t="str">
            <v>-</v>
          </cell>
          <cell r="G468">
            <v>7.9717507701362304E-6</v>
          </cell>
          <cell r="H468">
            <v>0.31883255984449099</v>
          </cell>
          <cell r="I468">
            <v>0.30301338941789802</v>
          </cell>
        </row>
        <row r="469">
          <cell r="A469" t="str">
            <v>RHEM-SHSTG-ELC</v>
          </cell>
          <cell r="B469" t="str">
            <v>VAR_fout</v>
          </cell>
          <cell r="C469" t="str">
            <v>RHEM-SHAELCB</v>
          </cell>
          <cell r="E469">
            <v>0.70988680519794367</v>
          </cell>
          <cell r="F469">
            <v>0.74181257099471287</v>
          </cell>
          <cell r="G469">
            <v>0.72463210071681339</v>
          </cell>
          <cell r="H469">
            <v>0.17267980689219153</v>
          </cell>
          <cell r="I469">
            <v>7.6341195333630263E-2</v>
          </cell>
        </row>
        <row r="470">
          <cell r="A470" t="str">
            <v>RHEM-SHSTG-ELC</v>
          </cell>
          <cell r="B470" t="str">
            <v>VAR_fin</v>
          </cell>
          <cell r="C470" t="str">
            <v>RHEM-SHAELCB</v>
          </cell>
          <cell r="E470">
            <v>0.70991612968709217</v>
          </cell>
          <cell r="F470">
            <v>0.74184104241260285</v>
          </cell>
          <cell r="G470">
            <v>0.72465570611769214</v>
          </cell>
          <cell r="H470">
            <v>0.17268690612124471</v>
          </cell>
          <cell r="I470">
            <v>7.6344275035557255E-2</v>
          </cell>
        </row>
        <row r="471">
          <cell r="A471" t="str">
            <v>RHEM-SHSTG-ELC</v>
          </cell>
          <cell r="B471" t="str">
            <v>VAR_ncap</v>
          </cell>
          <cell r="C471" t="str">
            <v>-</v>
          </cell>
          <cell r="D471">
            <v>3.4177792696037302E-4</v>
          </cell>
          <cell r="E471">
            <v>7.6552755380667997E-2</v>
          </cell>
          <cell r="F471">
            <v>9.0051973886207998E-7</v>
          </cell>
          <cell r="G471">
            <v>7.19734525432654E-7</v>
          </cell>
          <cell r="H471">
            <v>1.7116170701350901E-2</v>
          </cell>
          <cell r="I471">
            <v>5.1805716805850998E-7</v>
          </cell>
        </row>
        <row r="472">
          <cell r="A472" t="str">
            <v>RHEM-SHSTG-ELC</v>
          </cell>
          <cell r="B472" t="str">
            <v>VAR_cap</v>
          </cell>
          <cell r="C472" t="str">
            <v>-</v>
          </cell>
          <cell r="D472">
            <v>3.4177792696037302E-4</v>
          </cell>
          <cell r="E472">
            <v>7.6894366591804042E-2</v>
          </cell>
          <cell r="F472">
            <v>7.6894335248533813E-2</v>
          </cell>
          <cell r="G472">
            <v>7.4432796134185894E-2</v>
          </cell>
          <cell r="H472">
            <v>1.7121074112196703E-2</v>
          </cell>
          <cell r="I472">
            <v>8.3070220765851504E-3</v>
          </cell>
        </row>
        <row r="473">
          <cell r="A473" t="str">
            <v>RHNM-SHLTHCHPWOD</v>
          </cell>
          <cell r="B473" t="str">
            <v>VAR_fout</v>
          </cell>
          <cell r="C473" t="str">
            <v>RHNM-SHLTHC-WOD</v>
          </cell>
          <cell r="G473">
            <v>6.0136455764799248E-5</v>
          </cell>
          <cell r="H473">
            <v>1.6941099415610105E-4</v>
          </cell>
          <cell r="I473">
            <v>8.0589648738258195E-4</v>
          </cell>
        </row>
        <row r="474">
          <cell r="A474" t="str">
            <v>RHNM-SHLTHCHPWOD</v>
          </cell>
          <cell r="B474" t="str">
            <v>VAR_fin</v>
          </cell>
          <cell r="C474" t="str">
            <v>RHNM_LTH_CHPWOD_ON</v>
          </cell>
          <cell r="G474">
            <v>6.0743894711918388E-5</v>
          </cell>
          <cell r="H474">
            <v>1.7112221631929408E-4</v>
          </cell>
          <cell r="I474">
            <v>8.1403685594200225E-4</v>
          </cell>
        </row>
        <row r="475">
          <cell r="A475" t="str">
            <v>RHNM-SHLTHCHPWOD</v>
          </cell>
          <cell r="B475" t="str">
            <v>VAR_fin</v>
          </cell>
          <cell r="C475" t="str">
            <v>RHNMLTHCHPC</v>
          </cell>
          <cell r="G475">
            <v>6.0136455764799248E-5</v>
          </cell>
          <cell r="H475">
            <v>1.6941099415610105E-4</v>
          </cell>
          <cell r="I475">
            <v>8.0589648738258195E-4</v>
          </cell>
        </row>
        <row r="476">
          <cell r="A476" t="str">
            <v>RHNM-SHLTHCHPWOD</v>
          </cell>
          <cell r="B476" t="str">
            <v>VAR_ncap</v>
          </cell>
          <cell r="C476" t="str">
            <v>-</v>
          </cell>
          <cell r="G476">
            <v>6.3390432395418203E-6</v>
          </cell>
          <cell r="H476">
            <v>1.2228266613072799E-5</v>
          </cell>
          <cell r="I476">
            <v>5.8920284471969403E-5</v>
          </cell>
        </row>
        <row r="477">
          <cell r="A477" t="str">
            <v>RHNM-SHLTHCHPWOD</v>
          </cell>
          <cell r="B477" t="str">
            <v>VAR_cap</v>
          </cell>
          <cell r="C477" t="str">
            <v>-</v>
          </cell>
          <cell r="G477">
            <v>6.3390432395418203E-6</v>
          </cell>
          <cell r="H477">
            <v>1.468865139266259E-5</v>
          </cell>
          <cell r="I477">
            <v>6.3555000535644036E-5</v>
          </cell>
        </row>
        <row r="478">
          <cell r="A478" t="str">
            <v>ITOT-SWHDEM</v>
          </cell>
          <cell r="B478" t="str">
            <v>VAR_fout</v>
          </cell>
          <cell r="C478" t="str">
            <v>ITOT-SWHD</v>
          </cell>
          <cell r="D478">
            <v>72.708169056255471</v>
          </cell>
          <cell r="E478">
            <v>74.111154758224004</v>
          </cell>
          <cell r="F478">
            <v>75.497339397161582</v>
          </cell>
          <cell r="G478">
            <v>76.522129560148684</v>
          </cell>
          <cell r="H478">
            <v>76.776066617598204</v>
          </cell>
          <cell r="I478">
            <v>76.92031653086741</v>
          </cell>
        </row>
        <row r="479">
          <cell r="A479" t="str">
            <v>ITOT-SWHDEM</v>
          </cell>
          <cell r="B479" t="str">
            <v>VAR_fin</v>
          </cell>
          <cell r="C479" t="str">
            <v>ITOT-SWHNGAH</v>
          </cell>
          <cell r="F479">
            <v>3.1199832045157986E-3</v>
          </cell>
          <cell r="G479">
            <v>3.1501198591783364E-3</v>
          </cell>
          <cell r="H479">
            <v>2.0660270447840536E-4</v>
          </cell>
          <cell r="I479">
            <v>1.1839352061603276E-4</v>
          </cell>
        </row>
        <row r="480">
          <cell r="A480" t="str">
            <v>ITOT-SWHDEM</v>
          </cell>
          <cell r="B480" t="str">
            <v>VAR_fin</v>
          </cell>
          <cell r="C480" t="str">
            <v>ITOT-SWH</v>
          </cell>
          <cell r="D480">
            <v>61.718523639930048</v>
          </cell>
          <cell r="E480">
            <v>60.021169697214987</v>
          </cell>
          <cell r="F480">
            <v>61.050315718358817</v>
          </cell>
          <cell r="G480">
            <v>58.270756093050103</v>
          </cell>
          <cell r="H480">
            <v>54.365072485688493</v>
          </cell>
          <cell r="I480">
            <v>49.367414759732156</v>
          </cell>
        </row>
        <row r="481">
          <cell r="A481" t="str">
            <v>ITOT-SWHDEM</v>
          </cell>
          <cell r="B481" t="str">
            <v>VAR_fin</v>
          </cell>
          <cell r="C481" t="str">
            <v>ITOT-SWHELCH</v>
          </cell>
          <cell r="D481">
            <v>1.1081275654045448</v>
          </cell>
          <cell r="E481">
            <v>1.4007899859088624</v>
          </cell>
          <cell r="F481">
            <v>1.6729814366673899</v>
          </cell>
          <cell r="G481">
            <v>3.8634146009002235</v>
          </cell>
          <cell r="H481">
            <v>5.1074444694914733</v>
          </cell>
          <cell r="I481">
            <v>6.419706991176434</v>
          </cell>
        </row>
        <row r="482">
          <cell r="A482" t="str">
            <v>ITOT-SWHDEM</v>
          </cell>
          <cell r="B482" t="str">
            <v>VAR_fin</v>
          </cell>
          <cell r="C482" t="str">
            <v>ITOT-SWHC</v>
          </cell>
          <cell r="E482">
            <v>2.2686311168233617</v>
          </cell>
          <cell r="F482">
            <v>2.2686342959264083</v>
          </cell>
          <cell r="G482">
            <v>3.7656433904843629</v>
          </cell>
          <cell r="H482">
            <v>6.7651153512963091</v>
          </cell>
          <cell r="I482">
            <v>7.0861968170423699</v>
          </cell>
        </row>
        <row r="483">
          <cell r="A483" t="str">
            <v>ITOT-SWHDEM</v>
          </cell>
          <cell r="B483" t="str">
            <v>VAR_fin</v>
          </cell>
          <cell r="C483" t="str">
            <v>ITOT-SWHELC</v>
          </cell>
          <cell r="D483">
            <v>9.8138885573206078</v>
          </cell>
          <cell r="E483">
            <v>10.335082648908422</v>
          </cell>
          <cell r="F483">
            <v>10.417021907219029</v>
          </cell>
          <cell r="G483">
            <v>10.533687009342467</v>
          </cell>
          <cell r="H483">
            <v>10.452544487924197</v>
          </cell>
          <cell r="I483">
            <v>13.96121893462084</v>
          </cell>
        </row>
        <row r="484">
          <cell r="A484" t="str">
            <v>ITOT-SWHDEM</v>
          </cell>
          <cell r="B484" t="str">
            <v>VAR_fin</v>
          </cell>
          <cell r="C484" t="str">
            <v>ITOT-SWHSOL</v>
          </cell>
          <cell r="D484">
            <v>6.7629293600315735E-2</v>
          </cell>
          <cell r="E484">
            <v>8.5488692277949446E-2</v>
          </cell>
          <cell r="F484">
            <v>8.5273212006089963E-2</v>
          </cell>
          <cell r="G484">
            <v>8.5483578756287079E-2</v>
          </cell>
          <cell r="H484">
            <v>8.5689950858770916E-2</v>
          </cell>
          <cell r="I484">
            <v>8.5665902683079068E-2</v>
          </cell>
        </row>
        <row r="485">
          <cell r="A485" t="str">
            <v>D-RHNS_NKEV_GAS_ELC_CHP</v>
          </cell>
          <cell r="B485" t="str">
            <v>VAR_fout</v>
          </cell>
          <cell r="C485" t="str">
            <v>RHNS_ELC</v>
          </cell>
          <cell r="E485">
            <v>1.8264888313494147E-4</v>
          </cell>
          <cell r="F485">
            <v>1.913792133403679E-4</v>
          </cell>
          <cell r="G485">
            <v>1.9303309826414954E-4</v>
          </cell>
          <cell r="H485">
            <v>1.079340245692208E-4</v>
          </cell>
          <cell r="I485">
            <v>7.8265646081029273E-6</v>
          </cell>
        </row>
        <row r="486">
          <cell r="A486" t="str">
            <v>D-RHNS_NKEV_GAS_ELC_CHP</v>
          </cell>
          <cell r="B486" t="str">
            <v>VAR_fout</v>
          </cell>
          <cell r="C486" t="str">
            <v>ELC5</v>
          </cell>
          <cell r="E486">
            <v>1.8264675866241063E-4</v>
          </cell>
          <cell r="F486">
            <v>1.9140913737999185E-4</v>
          </cell>
          <cell r="G486">
            <v>1.9306521927796283E-4</v>
          </cell>
          <cell r="H486">
            <v>1.0794232506236004E-4</v>
          </cell>
          <cell r="I486">
            <v>7.8262565566221121E-6</v>
          </cell>
        </row>
        <row r="487">
          <cell r="A487" t="str">
            <v>D-RHNS_NKEV_GAS_ELC_CHP</v>
          </cell>
          <cell r="B487" t="str">
            <v>VAR_fin</v>
          </cell>
          <cell r="C487" t="str">
            <v>RHNS_NKEV_GAS_ELC_CHP</v>
          </cell>
          <cell r="E487">
            <v>3.6551784195601786E-4</v>
          </cell>
          <cell r="F487">
            <v>3.8249505703010975E-4</v>
          </cell>
          <cell r="G487">
            <v>3.8609831754211253E-4</v>
          </cell>
          <cell r="H487">
            <v>2.1587634963158046E-4</v>
          </cell>
          <cell r="I487">
            <v>1.6184942872460907E-5</v>
          </cell>
        </row>
        <row r="488">
          <cell r="A488" t="str">
            <v>RHNM-SHSTG-NGAHP</v>
          </cell>
          <cell r="B488" t="str">
            <v>VAR_fout</v>
          </cell>
          <cell r="C488" t="str">
            <v>RHNM-SHANGAH</v>
          </cell>
          <cell r="F488">
            <v>8.4113441903704285E-6</v>
          </cell>
          <cell r="G488">
            <v>1.0795909932793948E-5</v>
          </cell>
          <cell r="H488">
            <v>8.0524233414802203E-6</v>
          </cell>
          <cell r="I488">
            <v>1.1243160116876088E-6</v>
          </cell>
        </row>
        <row r="489">
          <cell r="A489" t="str">
            <v>RHNM-SHSTG-NGAHP</v>
          </cell>
          <cell r="B489" t="str">
            <v>VAR_fin</v>
          </cell>
          <cell r="C489" t="str">
            <v>RHNM-SHANGAH</v>
          </cell>
          <cell r="F489">
            <v>8.7102509283400534E-6</v>
          </cell>
          <cell r="G489">
            <v>1.1170545727683666E-5</v>
          </cell>
          <cell r="H489">
            <v>8.0956994025858491E-6</v>
          </cell>
          <cell r="I489">
            <v>1.3306586837502444E-6</v>
          </cell>
        </row>
        <row r="490">
          <cell r="A490" t="str">
            <v>RHNM-SHSTG-NGAHP</v>
          </cell>
          <cell r="B490" t="str">
            <v>VAR_ncap</v>
          </cell>
          <cell r="C490" t="str">
            <v>-</v>
          </cell>
          <cell r="D490">
            <v>2.7880459511526099E-7</v>
          </cell>
          <cell r="E490">
            <v>2.21837455205668E-7</v>
          </cell>
          <cell r="F490">
            <v>3.6006345469671198E-6</v>
          </cell>
          <cell r="G490">
            <v>1.4288997980193201E-6</v>
          </cell>
          <cell r="H490">
            <v>9.1117546629398396E-7</v>
          </cell>
          <cell r="I490">
            <v>3.6004907769468802E-7</v>
          </cell>
        </row>
        <row r="491">
          <cell r="A491" t="str">
            <v>RHNM-SHSTG-NGAHP</v>
          </cell>
          <cell r="B491" t="str">
            <v>VAR_cap</v>
          </cell>
          <cell r="C491" t="str">
            <v>-</v>
          </cell>
          <cell r="D491">
            <v>2.7880459511526099E-7</v>
          </cell>
          <cell r="E491">
            <v>8.8434201532093972E-10</v>
          </cell>
          <cell r="F491">
            <v>3.4575879657681551E-6</v>
          </cell>
          <cell r="G491">
            <v>4.5092953983225897E-6</v>
          </cell>
          <cell r="H491">
            <v>3.2900112704866203E-6</v>
          </cell>
          <cell r="I491">
            <v>8.4066881864917984E-7</v>
          </cell>
        </row>
        <row r="492">
          <cell r="A492" t="str">
            <v>D-IBIO</v>
          </cell>
          <cell r="B492" t="str">
            <v>VAR_fout</v>
          </cell>
          <cell r="C492" t="str">
            <v>IBIO</v>
          </cell>
          <cell r="D492">
            <v>0.43672394728568953</v>
          </cell>
          <cell r="E492">
            <v>0.55206477076039173</v>
          </cell>
          <cell r="F492">
            <v>2.9808637557639046</v>
          </cell>
          <cell r="G492">
            <v>4.6904253418480479</v>
          </cell>
          <cell r="H492">
            <v>4.6904255349063915</v>
          </cell>
          <cell r="I492">
            <v>4.6904255503129058</v>
          </cell>
        </row>
        <row r="493">
          <cell r="A493" t="str">
            <v>D-IBIO</v>
          </cell>
          <cell r="B493" t="str">
            <v>VAR_fin</v>
          </cell>
          <cell r="C493" t="str">
            <v>BIO</v>
          </cell>
          <cell r="D493">
            <v>0.43672394728568953</v>
          </cell>
          <cell r="E493">
            <v>0.55206477076039173</v>
          </cell>
          <cell r="F493">
            <v>2.9808637557639046</v>
          </cell>
          <cell r="G493">
            <v>4.6904253418480479</v>
          </cell>
          <cell r="H493">
            <v>4.6904255349063915</v>
          </cell>
          <cell r="I493">
            <v>4.6904255503129058</v>
          </cell>
        </row>
        <row r="494">
          <cell r="A494" t="str">
            <v>D-RHES_KEV_WOD_ELC_CHP</v>
          </cell>
          <cell r="B494" t="str">
            <v>VAR_fout</v>
          </cell>
          <cell r="C494" t="str">
            <v>RHES_ELC</v>
          </cell>
          <cell r="G494">
            <v>4.563883524900936E-6</v>
          </cell>
          <cell r="H494">
            <v>1.6724261754353653E-5</v>
          </cell>
          <cell r="I494">
            <v>2.293552463346148E-4</v>
          </cell>
        </row>
        <row r="495">
          <cell r="A495" t="str">
            <v>D-RHES_KEV_WOD_ELC_CHP</v>
          </cell>
          <cell r="B495" t="str">
            <v>VAR_fout</v>
          </cell>
          <cell r="C495" t="str">
            <v>ELC5</v>
          </cell>
          <cell r="G495">
            <v>8.2888583879425294E-6</v>
          </cell>
          <cell r="H495">
            <v>1.6724716347530361E-5</v>
          </cell>
          <cell r="I495">
            <v>2.2923047714723188E-4</v>
          </cell>
        </row>
        <row r="496">
          <cell r="A496" t="str">
            <v>D-RHES_KEV_WOD_ELC_CHP</v>
          </cell>
          <cell r="B496" t="str">
            <v>VAR_fin</v>
          </cell>
          <cell r="C496" t="str">
            <v>RHES_KEV_WOD_ELC_CHP</v>
          </cell>
          <cell r="G496">
            <v>1.2743940515952327E-5</v>
          </cell>
          <cell r="H496">
            <v>3.3157956835696675E-5</v>
          </cell>
          <cell r="I496">
            <v>4.5866407989259326E-4</v>
          </cell>
        </row>
        <row r="497">
          <cell r="A497" t="str">
            <v>D-SNGA</v>
          </cell>
          <cell r="B497" t="str">
            <v>VAR_fout</v>
          </cell>
          <cell r="C497" t="str">
            <v>CO2</v>
          </cell>
          <cell r="D497">
            <v>1521.4634090238901</v>
          </cell>
          <cell r="E497">
            <v>1402.6559827066801</v>
          </cell>
          <cell r="F497">
            <v>1587.8724391139001</v>
          </cell>
          <cell r="G497">
            <v>1937.4586914224899</v>
          </cell>
          <cell r="H497">
            <v>1681.9789742752901</v>
          </cell>
          <cell r="I497">
            <v>49.633431218910097</v>
          </cell>
        </row>
        <row r="498">
          <cell r="A498" t="str">
            <v>D-SNGA</v>
          </cell>
          <cell r="B498" t="str">
            <v>VAR_fout</v>
          </cell>
          <cell r="C498" t="str">
            <v>SNGA</v>
          </cell>
          <cell r="D498">
            <v>27.200487166923182</v>
          </cell>
          <cell r="E498">
            <v>28.488283914288022</v>
          </cell>
          <cell r="F498">
            <v>28.064299496025949</v>
          </cell>
          <cell r="G498">
            <v>34.242717308781053</v>
          </cell>
          <cell r="H498">
            <v>30.017771650756828</v>
          </cell>
          <cell r="I498">
            <v>2.6981109284789433</v>
          </cell>
        </row>
        <row r="499">
          <cell r="A499" t="str">
            <v>D-SNGA</v>
          </cell>
          <cell r="B499" t="str">
            <v>VAR_fin</v>
          </cell>
          <cell r="C499" t="str">
            <v>NGA</v>
          </cell>
          <cell r="D499">
            <v>26.976301578437759</v>
          </cell>
          <cell r="E499">
            <v>24.869786927423366</v>
          </cell>
          <cell r="F499">
            <v>28.153766650955607</v>
          </cell>
          <cell r="G499">
            <v>34.352104457845634</v>
          </cell>
          <cell r="H499">
            <v>29.82232223892353</v>
          </cell>
          <cell r="I499">
            <v>0.8800253762218091</v>
          </cell>
        </row>
        <row r="500">
          <cell r="A500" t="str">
            <v>D-SNGA</v>
          </cell>
          <cell r="B500" t="str">
            <v>VAR_fin</v>
          </cell>
          <cell r="C500" t="str">
            <v>BNGA</v>
          </cell>
          <cell r="D500">
            <v>0.31108079759376955</v>
          </cell>
          <cell r="E500">
            <v>3.7095062166875397</v>
          </cell>
          <cell r="F500">
            <v>6.5631386082267267E-5</v>
          </cell>
          <cell r="G500">
            <v>8.0003781596266271E-6</v>
          </cell>
          <cell r="H500">
            <v>0.2143556886102948</v>
          </cell>
          <cell r="I500">
            <v>1.7528924111235509</v>
          </cell>
        </row>
        <row r="501">
          <cell r="A501" t="str">
            <v>D-SNGA</v>
          </cell>
          <cell r="B501" t="str">
            <v>VAR_fin</v>
          </cell>
          <cell r="C501" t="str">
            <v>H2</v>
          </cell>
          <cell r="F501">
            <v>1.2197457949550235E-4</v>
          </cell>
          <cell r="G501">
            <v>4.1109069404352039E-6</v>
          </cell>
          <cell r="H501">
            <v>7.7004809616565265E-2</v>
          </cell>
          <cell r="I501">
            <v>7.382494212990337E-2</v>
          </cell>
        </row>
        <row r="502">
          <cell r="A502" t="str">
            <v>D-SNGA</v>
          </cell>
          <cell r="B502" t="str">
            <v>VAR_ncap</v>
          </cell>
          <cell r="C502" t="str">
            <v>-</v>
          </cell>
          <cell r="I502">
            <v>1.05851135561066E-8</v>
          </cell>
        </row>
        <row r="503">
          <cell r="A503" t="str">
            <v>D-SNGA</v>
          </cell>
          <cell r="B503" t="str">
            <v>VAR_cap</v>
          </cell>
          <cell r="C503" t="str">
            <v>-</v>
          </cell>
          <cell r="D503">
            <v>2.2350522016251402</v>
          </cell>
          <cell r="E503">
            <v>2.2350522016251402</v>
          </cell>
          <cell r="F503">
            <v>2.2350522016251402</v>
          </cell>
          <cell r="G503">
            <v>2.2350522016251402</v>
          </cell>
          <cell r="H503">
            <v>2.2350522016251402</v>
          </cell>
          <cell r="I503">
            <v>1.1208905130739735</v>
          </cell>
        </row>
        <row r="504">
          <cell r="A504" t="str">
            <v>D-IPLT</v>
          </cell>
          <cell r="B504" t="str">
            <v>VAR_fout</v>
          </cell>
          <cell r="C504" t="str">
            <v>IPLT</v>
          </cell>
          <cell r="D504">
            <v>0.62578635621325907</v>
          </cell>
          <cell r="E504">
            <v>0.73757309412544514</v>
          </cell>
          <cell r="F504">
            <v>0.73632664266028425</v>
          </cell>
          <cell r="G504">
            <v>0.73425841605176634</v>
          </cell>
          <cell r="H504">
            <v>0.73015672313989111</v>
          </cell>
          <cell r="I504">
            <v>0.72610036431379854</v>
          </cell>
        </row>
        <row r="505">
          <cell r="A505" t="str">
            <v>D-IPLT</v>
          </cell>
          <cell r="B505" t="str">
            <v>VAR_fin</v>
          </cell>
          <cell r="C505" t="str">
            <v>PLT</v>
          </cell>
          <cell r="D505">
            <v>0.62578635621325907</v>
          </cell>
          <cell r="E505">
            <v>0.73757309412544514</v>
          </cell>
          <cell r="F505">
            <v>0.73632664266028425</v>
          </cell>
          <cell r="G505">
            <v>0.73425841605176634</v>
          </cell>
          <cell r="H505">
            <v>0.73015672313989111</v>
          </cell>
          <cell r="I505">
            <v>0.72610036431379854</v>
          </cell>
        </row>
        <row r="506">
          <cell r="A506" t="str">
            <v>ITOT-SWHWODBR</v>
          </cell>
          <cell r="B506" t="str">
            <v>VAR_fout</v>
          </cell>
          <cell r="C506" t="str">
            <v>ITOT-SWH</v>
          </cell>
          <cell r="D506">
            <v>5.3111175299529014</v>
          </cell>
          <cell r="E506">
            <v>6.2669381698569149</v>
          </cell>
          <cell r="F506">
            <v>5.9345880412714047</v>
          </cell>
          <cell r="G506">
            <v>9.7236668554919703</v>
          </cell>
          <cell r="H506">
            <v>7.5390606523322345</v>
          </cell>
          <cell r="I506">
            <v>5.6342397766254146</v>
          </cell>
        </row>
        <row r="507">
          <cell r="A507" t="str">
            <v>ITOT-SWHWODBR</v>
          </cell>
          <cell r="B507" t="str">
            <v>VAR_fin</v>
          </cell>
          <cell r="C507" t="str">
            <v>IWOD</v>
          </cell>
          <cell r="D507">
            <v>9.0018941185642447</v>
          </cell>
          <cell r="E507">
            <v>10.609940468155045</v>
          </cell>
          <cell r="F507">
            <v>10.030289647219281</v>
          </cell>
          <cell r="G507">
            <v>16.388202565435922</v>
          </cell>
          <cell r="H507">
            <v>12.635297182679711</v>
          </cell>
          <cell r="I507">
            <v>9.3903996277090123</v>
          </cell>
        </row>
        <row r="508">
          <cell r="A508" t="str">
            <v>ITOT-SWHWODBR</v>
          </cell>
          <cell r="B508" t="str">
            <v>VAR_fin</v>
          </cell>
          <cell r="C508" t="str">
            <v>ITOTWODBRC</v>
          </cell>
          <cell r="D508">
            <v>5.3111175299529014</v>
          </cell>
          <cell r="E508">
            <v>6.2669381698569149</v>
          </cell>
          <cell r="F508">
            <v>5.9345880412714047</v>
          </cell>
          <cell r="G508">
            <v>9.7236668554919703</v>
          </cell>
          <cell r="H508">
            <v>7.5390606523322345</v>
          </cell>
          <cell r="I508">
            <v>5.6342397766254146</v>
          </cell>
        </row>
        <row r="509">
          <cell r="A509" t="str">
            <v>ITOT-SWHWODBR</v>
          </cell>
          <cell r="B509" t="str">
            <v>VAR_ncap</v>
          </cell>
          <cell r="C509" t="str">
            <v>-</v>
          </cell>
          <cell r="E509">
            <v>5.2000771286196498E-2</v>
          </cell>
          <cell r="F509">
            <v>1.1942982737288E-6</v>
          </cell>
          <cell r="G509">
            <v>0.18798194230058199</v>
          </cell>
          <cell r="H509">
            <v>0.102896083797698</v>
          </cell>
          <cell r="I509">
            <v>0.20444113590691901</v>
          </cell>
        </row>
        <row r="510">
          <cell r="A510" t="str">
            <v>ITOT-SWHWODBR</v>
          </cell>
          <cell r="B510" t="str">
            <v>VAR_cap</v>
          </cell>
          <cell r="C510" t="str">
            <v>-</v>
          </cell>
          <cell r="D510">
            <v>0.28883369534761499</v>
          </cell>
          <cell r="E510">
            <v>0.34083442434822453</v>
          </cell>
          <cell r="F510">
            <v>0.34083550668725121</v>
          </cell>
          <cell r="G510">
            <v>0.52881731626618389</v>
          </cell>
          <cell r="H510">
            <v>0.49866296847708624</v>
          </cell>
          <cell r="I510">
            <v>0.39221556635762334</v>
          </cell>
        </row>
        <row r="511">
          <cell r="A511" t="str">
            <v>D-ITOT_KEV_WOD_ELC_CHP</v>
          </cell>
          <cell r="B511" t="str">
            <v>VAR_fout</v>
          </cell>
          <cell r="C511" t="str">
            <v>ITOT_ELC</v>
          </cell>
          <cell r="D511">
            <v>7.1452319183505791E-6</v>
          </cell>
          <cell r="E511">
            <v>4.2523377222693668E-6</v>
          </cell>
          <cell r="F511">
            <v>7.2826991324823001E-6</v>
          </cell>
          <cell r="G511">
            <v>3.8636173026469496E-5</v>
          </cell>
          <cell r="H511">
            <v>2.7711162849482589</v>
          </cell>
          <cell r="I511">
            <v>3.8427070368285334</v>
          </cell>
        </row>
        <row r="512">
          <cell r="A512" t="str">
            <v>D-ITOT_KEV_WOD_ELC_CHP</v>
          </cell>
          <cell r="B512" t="str">
            <v>VAR_fout</v>
          </cell>
          <cell r="C512" t="str">
            <v>ELC5</v>
          </cell>
          <cell r="D512">
            <v>0.17244512594371228</v>
          </cell>
          <cell r="E512">
            <v>0.21285400665312554</v>
          </cell>
          <cell r="F512">
            <v>1.1823417949087043</v>
          </cell>
          <cell r="G512">
            <v>2.4840540053271014</v>
          </cell>
          <cell r="H512">
            <v>0.26410909562304907</v>
          </cell>
          <cell r="I512">
            <v>0.49331655049308504</v>
          </cell>
        </row>
        <row r="513">
          <cell r="A513" t="str">
            <v>D-ITOT_KEV_WOD_ELC_CHP</v>
          </cell>
          <cell r="B513" t="str">
            <v>VAR_fin</v>
          </cell>
          <cell r="C513" t="str">
            <v>ITOT_KEV_WOD_ELC_CHP</v>
          </cell>
          <cell r="D513">
            <v>0.17245227117563069</v>
          </cell>
          <cell r="E513">
            <v>0.21285825899084782</v>
          </cell>
          <cell r="F513">
            <v>1.1823489384734922</v>
          </cell>
          <cell r="G513">
            <v>2.4840924752840796</v>
          </cell>
          <cell r="H513">
            <v>3.0352253805713114</v>
          </cell>
          <cell r="I513">
            <v>4.3360235873216206</v>
          </cell>
        </row>
        <row r="514">
          <cell r="A514" t="str">
            <v>RHEM-SHSTG-SOL</v>
          </cell>
          <cell r="B514" t="str">
            <v>VAR_fout</v>
          </cell>
          <cell r="C514" t="str">
            <v>RHEM-SHASOL</v>
          </cell>
          <cell r="D514">
            <v>3.3831650871994043E-7</v>
          </cell>
          <cell r="E514">
            <v>4.2461775665881933E-7</v>
          </cell>
          <cell r="F514">
            <v>7.6331617891507747E-2</v>
          </cell>
          <cell r="G514">
            <v>4.6487191795885077E-2</v>
          </cell>
          <cell r="H514">
            <v>0.34752795389148583</v>
          </cell>
          <cell r="I514">
            <v>0.33490455156987553</v>
          </cell>
        </row>
        <row r="515">
          <cell r="A515" t="str">
            <v>RHEM-SHSTG-SOL</v>
          </cell>
          <cell r="B515" t="str">
            <v>VAR_fin</v>
          </cell>
          <cell r="C515" t="str">
            <v>RHEM-SHASOL</v>
          </cell>
          <cell r="D515">
            <v>4.1367186186145786E-7</v>
          </cell>
          <cell r="E515">
            <v>3.5953016580953004E-7</v>
          </cell>
          <cell r="F515">
            <v>7.6336582884163243E-2</v>
          </cell>
          <cell r="G515">
            <v>4.6489583358382686E-2</v>
          </cell>
          <cell r="H515">
            <v>0.34756370868584968</v>
          </cell>
          <cell r="I515">
            <v>0.33494731298400121</v>
          </cell>
        </row>
        <row r="516">
          <cell r="A516" t="str">
            <v>RHEM-SHSTG-SOL</v>
          </cell>
          <cell r="B516" t="str">
            <v>VAR_ncap</v>
          </cell>
          <cell r="C516" t="str">
            <v>-</v>
          </cell>
          <cell r="D516">
            <v>2.1788259428338899E-4</v>
          </cell>
          <cell r="E516">
            <v>1.5872544083257101E-2</v>
          </cell>
          <cell r="F516">
            <v>1.17348022741493E-7</v>
          </cell>
          <cell r="G516">
            <v>3.5145659986490901E-6</v>
          </cell>
          <cell r="H516">
            <v>8.1914466647532106E-3</v>
          </cell>
          <cell r="I516">
            <v>3.7308714333112197E-2</v>
          </cell>
        </row>
        <row r="517">
          <cell r="A517" t="str">
            <v>RHEM-SHSTG-SOL</v>
          </cell>
          <cell r="B517" t="str">
            <v>VAR_cap</v>
          </cell>
          <cell r="C517" t="str">
            <v>-</v>
          </cell>
          <cell r="D517">
            <v>2.1788259428338899E-4</v>
          </cell>
          <cell r="E517">
            <v>1.6090426677540501E-2</v>
          </cell>
          <cell r="F517">
            <v>1.6090544025563199E-2</v>
          </cell>
          <cell r="G517">
            <v>1.6094058591561902E-2</v>
          </cell>
          <cell r="H517">
            <v>6.4795902888906298E-2</v>
          </cell>
          <cell r="I517">
            <v>6.7195879863320401E-2</v>
          </cell>
        </row>
        <row r="518">
          <cell r="A518" t="str">
            <v>ITOT-SWHCONBR10</v>
          </cell>
          <cell r="B518" t="str">
            <v>VAR_fout</v>
          </cell>
          <cell r="C518" t="str">
            <v>ITOT-SWHC</v>
          </cell>
          <cell r="E518">
            <v>2.297314730650248E-6</v>
          </cell>
          <cell r="F518">
            <v>2.116520186996185E-6</v>
          </cell>
          <cell r="G518">
            <v>2.1247301604166609E-6</v>
          </cell>
          <cell r="H518">
            <v>2.681651640710401E-6</v>
          </cell>
          <cell r="I518">
            <v>1.5236713465275911E-6</v>
          </cell>
        </row>
        <row r="519">
          <cell r="A519" t="str">
            <v>ITOT-SWHCONBR10</v>
          </cell>
          <cell r="B519" t="str">
            <v>VAR_fin</v>
          </cell>
          <cell r="C519" t="str">
            <v>CON</v>
          </cell>
          <cell r="E519">
            <v>2.6703702457974009E-6</v>
          </cell>
          <cell r="F519">
            <v>2.4602169030555135E-6</v>
          </cell>
          <cell r="G519">
            <v>2.4697600746759834E-6</v>
          </cell>
          <cell r="H519">
            <v>3.1477532057343637E-6</v>
          </cell>
          <cell r="I519">
            <v>1.8049850862564062E-6</v>
          </cell>
        </row>
        <row r="520">
          <cell r="A520" t="str">
            <v>ITOT-SWHCONBR10</v>
          </cell>
          <cell r="B520" t="str">
            <v>VAR_ncap</v>
          </cell>
          <cell r="C520" t="str">
            <v>-</v>
          </cell>
          <cell r="E520">
            <v>1.64851414827669E-7</v>
          </cell>
          <cell r="H520">
            <v>4.6141749849052902E-8</v>
          </cell>
          <cell r="I520">
            <v>1.5657773690401601E-8</v>
          </cell>
        </row>
        <row r="521">
          <cell r="A521" t="str">
            <v>ITOT-SWHCONBR10</v>
          </cell>
          <cell r="B521" t="str">
            <v>VAR_cap</v>
          </cell>
          <cell r="C521" t="str">
            <v>-</v>
          </cell>
          <cell r="E521">
            <v>1.64851414827669E-7</v>
          </cell>
          <cell r="F521">
            <v>1.64851414827669E-7</v>
          </cell>
          <cell r="G521">
            <v>1.64851414827669E-7</v>
          </cell>
          <cell r="H521">
            <v>2.08433032943713E-7</v>
          </cell>
          <cell r="I521">
            <v>1.1779273311484399E-7</v>
          </cell>
        </row>
        <row r="522">
          <cell r="A522" t="str">
            <v>SCOM-SHSTG</v>
          </cell>
          <cell r="B522" t="str">
            <v>VAR_fout</v>
          </cell>
          <cell r="C522" t="str">
            <v>AUX_SCOM-SHSTG_OUT</v>
          </cell>
          <cell r="E522">
            <v>6.4951620671095034E-6</v>
          </cell>
          <cell r="F522">
            <v>4.1459208618931613E-4</v>
          </cell>
          <cell r="G522">
            <v>8.9607378217140316E-5</v>
          </cell>
          <cell r="H522">
            <v>1.1402107282921288</v>
          </cell>
          <cell r="I522">
            <v>1.9545300163836894</v>
          </cell>
        </row>
        <row r="523">
          <cell r="A523" t="str">
            <v>SCOM-SHSTG</v>
          </cell>
          <cell r="B523" t="str">
            <v>VAR_fout</v>
          </cell>
          <cell r="C523" t="str">
            <v>SCOM-SHD</v>
          </cell>
          <cell r="E523">
            <v>6.5004710118386878E-6</v>
          </cell>
          <cell r="F523">
            <v>4.1512157799798737E-4</v>
          </cell>
          <cell r="G523">
            <v>8.9607378217140195E-5</v>
          </cell>
          <cell r="H523">
            <v>1.140210728292127</v>
          </cell>
          <cell r="I523">
            <v>1.9545300163836892</v>
          </cell>
        </row>
        <row r="524">
          <cell r="A524" t="str">
            <v>SCOM-SHSTG</v>
          </cell>
          <cell r="B524" t="str">
            <v>VAR_fin</v>
          </cell>
          <cell r="C524" t="str">
            <v>AUX_SCOM-SHSTG_IN</v>
          </cell>
          <cell r="E524">
            <v>7.9414088927532583E-6</v>
          </cell>
          <cell r="F524">
            <v>4.9423706649191995E-4</v>
          </cell>
          <cell r="G524">
            <v>1.0304246720305137E-4</v>
          </cell>
          <cell r="H524">
            <v>1.226342812384478</v>
          </cell>
          <cell r="I524">
            <v>1.9748170263189826</v>
          </cell>
        </row>
        <row r="525">
          <cell r="A525" t="str">
            <v>SCOM-SHSTG</v>
          </cell>
          <cell r="B525" t="str">
            <v>VAR_fin</v>
          </cell>
          <cell r="C525" t="str">
            <v>SCOM-SHD</v>
          </cell>
          <cell r="E525">
            <v>7.9414088927532583E-6</v>
          </cell>
          <cell r="F525">
            <v>4.9423706649191995E-4</v>
          </cell>
          <cell r="G525">
            <v>1.0304246720305137E-4</v>
          </cell>
          <cell r="H525">
            <v>1.226342812384478</v>
          </cell>
          <cell r="I525">
            <v>1.9748170263189826</v>
          </cell>
        </row>
        <row r="526">
          <cell r="A526" t="str">
            <v>SCOM-SHSTG</v>
          </cell>
          <cell r="B526" t="str">
            <v>VAR_ncap</v>
          </cell>
          <cell r="C526" t="str">
            <v>-</v>
          </cell>
          <cell r="D526">
            <v>2.4839259810935201E-5</v>
          </cell>
          <cell r="E526">
            <v>1.5289419366436299E-7</v>
          </cell>
          <cell r="F526">
            <v>3.6977116465413302E-6</v>
          </cell>
          <cell r="G526">
            <v>6.2785852799394196E-8</v>
          </cell>
          <cell r="H526">
            <v>7.13321417429074E-8</v>
          </cell>
          <cell r="I526">
            <v>9.2394660019661498E-2</v>
          </cell>
        </row>
        <row r="527">
          <cell r="A527" t="str">
            <v>SCOM-SHSTG</v>
          </cell>
          <cell r="B527" t="str">
            <v>VAR_cap</v>
          </cell>
          <cell r="C527" t="str">
            <v>-</v>
          </cell>
          <cell r="D527">
            <v>2.4839259810935201E-5</v>
          </cell>
          <cell r="E527">
            <v>2.495121416622524E-5</v>
          </cell>
          <cell r="F527">
            <v>2.8640761098664338E-5</v>
          </cell>
          <cell r="G527">
            <v>2.8667281200367914E-5</v>
          </cell>
          <cell r="H527">
            <v>0.27311707069716057</v>
          </cell>
          <cell r="I527">
            <v>0.31002124451248608</v>
          </cell>
        </row>
        <row r="528">
          <cell r="A528" t="str">
            <v>D-ITOT_KEV_HFC_ELC_CHP</v>
          </cell>
          <cell r="B528" t="str">
            <v>VAR_fout</v>
          </cell>
          <cell r="C528" t="str">
            <v>ITOT_ELC</v>
          </cell>
          <cell r="G528">
            <v>4.3638150388984304E-5</v>
          </cell>
          <cell r="H528">
            <v>0.13675460315962926</v>
          </cell>
          <cell r="I528">
            <v>0.26459482957564107</v>
          </cell>
        </row>
        <row r="529">
          <cell r="A529" t="str">
            <v>D-ITOT_KEV_HFC_ELC_CHP</v>
          </cell>
          <cell r="B529" t="str">
            <v>VAR_fout</v>
          </cell>
          <cell r="C529" t="str">
            <v>ELC5</v>
          </cell>
          <cell r="G529">
            <v>1.8729301447147666E-5</v>
          </cell>
          <cell r="H529">
            <v>3.5581201448460074E-2</v>
          </cell>
          <cell r="I529">
            <v>8.7438807490013246E-2</v>
          </cell>
        </row>
        <row r="530">
          <cell r="A530" t="str">
            <v>D-ITOT_KEV_HFC_ELC_CHP</v>
          </cell>
          <cell r="B530" t="str">
            <v>VAR_fin</v>
          </cell>
          <cell r="C530" t="str">
            <v>ITOT_KEV_HFC_ELC_CHP</v>
          </cell>
          <cell r="G530">
            <v>6.1984967548488684E-5</v>
          </cell>
          <cell r="H530">
            <v>0.17233544157482225</v>
          </cell>
          <cell r="I530">
            <v>0.35203357438985533</v>
          </cell>
        </row>
        <row r="531">
          <cell r="A531" t="str">
            <v>D-RNGA</v>
          </cell>
          <cell r="B531" t="str">
            <v>VAR_fout</v>
          </cell>
          <cell r="C531" t="str">
            <v>CO2</v>
          </cell>
          <cell r="D531">
            <v>2661.0741410392502</v>
          </cell>
          <cell r="E531">
            <v>2726.6209418174199</v>
          </cell>
          <cell r="F531">
            <v>2718.44258129624</v>
          </cell>
          <cell r="G531">
            <v>2659.8243391252799</v>
          </cell>
          <cell r="H531">
            <v>2051.9915731712599</v>
          </cell>
          <cell r="I531">
            <v>102.77451235343401</v>
          </cell>
        </row>
        <row r="532">
          <cell r="A532" t="str">
            <v>D-RNGA</v>
          </cell>
          <cell r="B532" t="str">
            <v>VAR_fout</v>
          </cell>
          <cell r="C532" t="str">
            <v>RNGA</v>
          </cell>
          <cell r="D532">
            <v>47.34809103823995</v>
          </cell>
          <cell r="E532">
            <v>48.283002204580441</v>
          </cell>
          <cell r="F532">
            <v>48.13863597131428</v>
          </cell>
          <cell r="G532">
            <v>47.102440134942107</v>
          </cell>
          <cell r="H532">
            <v>36.485359173824108</v>
          </cell>
          <cell r="I532">
            <v>5.4405914174170373</v>
          </cell>
        </row>
        <row r="533">
          <cell r="A533" t="str">
            <v>D-RNGA</v>
          </cell>
          <cell r="B533" t="str">
            <v>VAR_fin</v>
          </cell>
          <cell r="C533" t="str">
            <v>NGA</v>
          </cell>
          <cell r="D533">
            <v>47.182165621263209</v>
          </cell>
          <cell r="E533">
            <v>48.344342940025122</v>
          </cell>
          <cell r="F533">
            <v>48.199336547805792</v>
          </cell>
          <cell r="G533">
            <v>47.160006012859611</v>
          </cell>
          <cell r="H533">
            <v>36.382829311547063</v>
          </cell>
          <cell r="I533">
            <v>1.8222431268339316</v>
          </cell>
        </row>
        <row r="534">
          <cell r="A534" t="str">
            <v>D-RNGA</v>
          </cell>
          <cell r="B534" t="str">
            <v>VAR_fin</v>
          </cell>
          <cell r="C534" t="str">
            <v>BNGA</v>
          </cell>
          <cell r="D534">
            <v>0.31718455606486445</v>
          </cell>
          <cell r="E534">
            <v>9.2905089168529451E-2</v>
          </cell>
          <cell r="F534">
            <v>9.2904228469598074E-2</v>
          </cell>
          <cell r="G534">
            <v>9.2904033794108429E-2</v>
          </cell>
          <cell r="H534">
            <v>0.13456869791959258</v>
          </cell>
          <cell r="I534">
            <v>3.4897675061663787</v>
          </cell>
        </row>
        <row r="535">
          <cell r="A535" t="str">
            <v>D-RNGA</v>
          </cell>
          <cell r="B535" t="str">
            <v>VAR_fin</v>
          </cell>
          <cell r="C535" t="str">
            <v>H2</v>
          </cell>
          <cell r="F535">
            <v>1.798244554403549E-4</v>
          </cell>
          <cell r="G535">
            <v>4.1190607351174348E-6</v>
          </cell>
          <cell r="H535">
            <v>8.4517991318675226E-2</v>
          </cell>
          <cell r="I535">
            <v>0.14596140432945132</v>
          </cell>
        </row>
        <row r="536">
          <cell r="A536" t="str">
            <v>D-RNGA</v>
          </cell>
          <cell r="B536" t="str">
            <v>VAR_cap</v>
          </cell>
          <cell r="C536" t="str">
            <v>-</v>
          </cell>
          <cell r="D536">
            <v>3.0972400073959201</v>
          </cell>
          <cell r="E536">
            <v>3.0972400073959201</v>
          </cell>
          <cell r="F536">
            <v>3.0972400073959201</v>
          </cell>
          <cell r="G536">
            <v>3.0972400073959201</v>
          </cell>
          <cell r="H536">
            <v>3.0972400073959201</v>
          </cell>
          <cell r="I536">
            <v>1.5532822480362201</v>
          </cell>
        </row>
        <row r="537">
          <cell r="A537" t="str">
            <v>RHNS-SHLTHCHPNGA</v>
          </cell>
          <cell r="B537" t="str">
            <v>VAR_fout</v>
          </cell>
          <cell r="C537" t="str">
            <v>RHNS-SHLTHC-NGA</v>
          </cell>
          <cell r="E537">
            <v>8.5896039519156424E-4</v>
          </cell>
          <cell r="F537">
            <v>8.5488002784562568E-4</v>
          </cell>
          <cell r="G537">
            <v>8.3629772281036544E-4</v>
          </cell>
          <cell r="H537">
            <v>4.2482889330434036E-4</v>
          </cell>
          <cell r="I537">
            <v>2.4332903039879219E-5</v>
          </cell>
        </row>
        <row r="538">
          <cell r="A538" t="str">
            <v>RHNS-SHLTHCHPNGA</v>
          </cell>
          <cell r="B538" t="str">
            <v>VAR_fin</v>
          </cell>
          <cell r="C538" t="str">
            <v>RHNSLTHCHPC</v>
          </cell>
          <cell r="E538">
            <v>8.5896039519156424E-4</v>
          </cell>
          <cell r="F538">
            <v>8.5488002784562568E-4</v>
          </cell>
          <cell r="G538">
            <v>8.3629772281036544E-4</v>
          </cell>
          <cell r="H538">
            <v>4.2482889330434036E-4</v>
          </cell>
          <cell r="I538">
            <v>2.4332903039879219E-5</v>
          </cell>
        </row>
        <row r="539">
          <cell r="A539" t="str">
            <v>RHNS-SHLTHCHPNGA</v>
          </cell>
          <cell r="B539" t="str">
            <v>VAR_fin</v>
          </cell>
          <cell r="C539" t="str">
            <v>RHNS_LTH_CHPNGA_ON</v>
          </cell>
          <cell r="E539">
            <v>8.6763676281976251E-4</v>
          </cell>
          <cell r="F539">
            <v>8.635151796420466E-4</v>
          </cell>
          <cell r="G539">
            <v>8.4474517455592531E-4</v>
          </cell>
          <cell r="H539">
            <v>4.2912009424680867E-4</v>
          </cell>
          <cell r="I539">
            <v>2.4578689939271947E-5</v>
          </cell>
        </row>
        <row r="540">
          <cell r="A540" t="str">
            <v>RHNS-SHLTHCHPNGA</v>
          </cell>
          <cell r="B540" t="str">
            <v>VAR_ncap</v>
          </cell>
          <cell r="C540" t="str">
            <v>-</v>
          </cell>
          <cell r="E540">
            <v>7.7428894689814698E-5</v>
          </cell>
          <cell r="F540">
            <v>6.2145923652490303E-5</v>
          </cell>
          <cell r="G540">
            <v>4.84530889521995E-5</v>
          </cell>
          <cell r="H540">
            <v>2.60339750414971E-5</v>
          </cell>
          <cell r="I540">
            <v>1.1407680684774701E-6</v>
          </cell>
        </row>
        <row r="541">
          <cell r="A541" t="str">
            <v>RHNS-SHLTHCHPNGA</v>
          </cell>
          <cell r="B541" t="str">
            <v>VAR_cap</v>
          </cell>
          <cell r="C541" t="str">
            <v>-</v>
          </cell>
          <cell r="E541">
            <v>7.7428894689814698E-5</v>
          </cell>
          <cell r="F541">
            <v>7.9741987699951701E-5</v>
          </cell>
          <cell r="G541">
            <v>7.8023321309277993E-5</v>
          </cell>
          <cell r="H541">
            <v>4.20117165625158E-5</v>
          </cell>
          <cell r="I541">
            <v>2.7545137363070023E-6</v>
          </cell>
        </row>
        <row r="542">
          <cell r="A542" t="str">
            <v>D-SCOM_LTH_CHPWOD</v>
          </cell>
          <cell r="B542" t="str">
            <v>VAR_fout</v>
          </cell>
          <cell r="C542" t="str">
            <v>SCOM_LTH_CHPWOD_ON</v>
          </cell>
          <cell r="G542">
            <v>6.9869105255058106E-5</v>
          </cell>
          <cell r="H542">
            <v>1.1126871022952392E-4</v>
          </cell>
          <cell r="I542">
            <v>5.6726807042063107E-5</v>
          </cell>
        </row>
        <row r="543">
          <cell r="A543" t="str">
            <v>D-SCOM_LTH_CHPWOD</v>
          </cell>
          <cell r="B543" t="str">
            <v>VAR_fin</v>
          </cell>
          <cell r="C543" t="str">
            <v>SCOM_LTH_CHPWOD</v>
          </cell>
          <cell r="G543">
            <v>6.9925024975104767E-5</v>
          </cell>
          <cell r="H543">
            <v>1.1144057574937637E-4</v>
          </cell>
          <cell r="I543">
            <v>5.6848224614027995E-5</v>
          </cell>
        </row>
        <row r="544">
          <cell r="A544" t="str">
            <v>D-SCOM_KEV_BIO_ELC_CHP</v>
          </cell>
          <cell r="B544" t="str">
            <v>VAR_fout</v>
          </cell>
          <cell r="C544" t="str">
            <v>ELC5</v>
          </cell>
          <cell r="D544">
            <v>0.95935814090760374</v>
          </cell>
          <cell r="E544">
            <v>1.1059407861127435</v>
          </cell>
          <cell r="F544">
            <v>1.1059394824224935</v>
          </cell>
          <cell r="G544">
            <v>1.1059336257749204</v>
          </cell>
          <cell r="H544">
            <v>0.55294757657678328</v>
          </cell>
          <cell r="I544">
            <v>0.55146571907797437</v>
          </cell>
        </row>
        <row r="545">
          <cell r="A545" t="str">
            <v>D-SCOM_KEV_BIO_ELC_CHP</v>
          </cell>
          <cell r="B545" t="str">
            <v>VAR_fout</v>
          </cell>
          <cell r="C545" t="str">
            <v>SCOM_ELC</v>
          </cell>
          <cell r="D545">
            <v>5.9595148740514469E-6</v>
          </cell>
          <cell r="F545">
            <v>3.5953824111402044E-6</v>
          </cell>
          <cell r="G545">
            <v>9.6126842763535401E-6</v>
          </cell>
          <cell r="H545">
            <v>0.55299616676967955</v>
          </cell>
          <cell r="I545">
            <v>0.5544779951627351</v>
          </cell>
        </row>
        <row r="546">
          <cell r="A546" t="str">
            <v>D-SCOM_KEV_BIO_ELC_CHP</v>
          </cell>
          <cell r="B546" t="str">
            <v>VAR_fin</v>
          </cell>
          <cell r="C546" t="str">
            <v>SCOM_KEV_BIO_ELC_CHP</v>
          </cell>
          <cell r="D546">
            <v>0.95936410042247722</v>
          </cell>
          <cell r="E546">
            <v>1.1059429711240891</v>
          </cell>
          <cell r="F546">
            <v>1.1059430301590538</v>
          </cell>
          <cell r="G546">
            <v>1.1059431294840969</v>
          </cell>
          <cell r="H546">
            <v>1.1059431658572334</v>
          </cell>
          <cell r="I546">
            <v>1.1059430966781996</v>
          </cell>
        </row>
        <row r="547">
          <cell r="A547" t="str">
            <v>RHES-SHLTHCHPWOD</v>
          </cell>
          <cell r="B547" t="str">
            <v>VAR_fout</v>
          </cell>
          <cell r="C547" t="str">
            <v>RHES-SHLTHC-WOD</v>
          </cell>
          <cell r="G547">
            <v>2.146758193998005E-5</v>
          </cell>
          <cell r="H547">
            <v>7.2010269700018784E-5</v>
          </cell>
          <cell r="I547">
            <v>1.1194561675471817E-3</v>
          </cell>
        </row>
        <row r="548">
          <cell r="A548" t="str">
            <v>RHES-SHLTHCHPWOD</v>
          </cell>
          <cell r="B548" t="str">
            <v>VAR_fin</v>
          </cell>
          <cell r="C548" t="str">
            <v>RHESLTHCHPC</v>
          </cell>
          <cell r="G548">
            <v>2.146758193998005E-5</v>
          </cell>
          <cell r="H548">
            <v>7.2010269700018784E-5</v>
          </cell>
          <cell r="I548">
            <v>1.1194561675471817E-3</v>
          </cell>
        </row>
        <row r="549">
          <cell r="A549" t="str">
            <v>RHES-SHLTHCHPWOD</v>
          </cell>
          <cell r="B549" t="str">
            <v>VAR_fin</v>
          </cell>
          <cell r="C549" t="str">
            <v>RHES_LTH_CHPWOD_ON</v>
          </cell>
          <cell r="G549">
            <v>2.1684426202000038E-5</v>
          </cell>
          <cell r="H549">
            <v>7.2737646161635176E-5</v>
          </cell>
          <cell r="I549">
            <v>1.130763805603213E-3</v>
          </cell>
        </row>
        <row r="550">
          <cell r="A550" t="str">
            <v>RHES-SHLTHCHPWOD</v>
          </cell>
          <cell r="B550" t="str">
            <v>VAR_ncap</v>
          </cell>
          <cell r="C550" t="str">
            <v>-</v>
          </cell>
          <cell r="G550">
            <v>2.8977938446044899E-6</v>
          </cell>
          <cell r="H550">
            <v>5.9845968596487696E-6</v>
          </cell>
          <cell r="I550">
            <v>9.8965464393485294E-5</v>
          </cell>
        </row>
        <row r="551">
          <cell r="A551" t="str">
            <v>RHES-SHLTHCHPWOD</v>
          </cell>
          <cell r="B551" t="str">
            <v>VAR_cap</v>
          </cell>
          <cell r="C551" t="str">
            <v>-</v>
          </cell>
          <cell r="G551">
            <v>2.8977938446044899E-6</v>
          </cell>
          <cell r="H551">
            <v>7.6248919539057107E-6</v>
          </cell>
          <cell r="I551">
            <v>1.0132938031279655E-4</v>
          </cell>
        </row>
        <row r="552">
          <cell r="A552" t="str">
            <v>RHES-SHSTG-NGAHP</v>
          </cell>
          <cell r="B552" t="str">
            <v>VAR_fout</v>
          </cell>
          <cell r="C552" t="str">
            <v>RHES-SHANGAH</v>
          </cell>
          <cell r="F552">
            <v>4.5244248218415719E-7</v>
          </cell>
          <cell r="G552">
            <v>4.4669348103159297E-7</v>
          </cell>
          <cell r="H552">
            <v>2.7714309118137897E-6</v>
          </cell>
          <cell r="I552">
            <v>1.1762118816639994E-6</v>
          </cell>
        </row>
        <row r="553">
          <cell r="A553" t="str">
            <v>RHES-SHSTG-NGAHP</v>
          </cell>
          <cell r="B553" t="str">
            <v>VAR_fin</v>
          </cell>
          <cell r="C553" t="str">
            <v>RHES-SHANGAH</v>
          </cell>
          <cell r="F553">
            <v>5.1847702720526592E-7</v>
          </cell>
          <cell r="G553">
            <v>5.3903054376640376E-7</v>
          </cell>
          <cell r="H553">
            <v>2.8088258266432275E-6</v>
          </cell>
          <cell r="I553">
            <v>1.1564210626276984E-6</v>
          </cell>
        </row>
        <row r="554">
          <cell r="A554" t="str">
            <v>RHES-SHSTG-NGAHP</v>
          </cell>
          <cell r="B554" t="str">
            <v>VAR_ncap</v>
          </cell>
          <cell r="C554" t="str">
            <v>-</v>
          </cell>
          <cell r="D554">
            <v>1.3103437681208301E-7</v>
          </cell>
          <cell r="E554">
            <v>2.0680452635298799E-7</v>
          </cell>
          <cell r="F554">
            <v>4.6585648294337798E-7</v>
          </cell>
          <cell r="G554">
            <v>4.4876596786319798E-7</v>
          </cell>
          <cell r="H554">
            <v>4.8466682208330296E-7</v>
          </cell>
          <cell r="I554">
            <v>2.90384711605184E-7</v>
          </cell>
        </row>
        <row r="555">
          <cell r="A555" t="str">
            <v>RHES-SHSTG-NGAHP</v>
          </cell>
          <cell r="B555" t="str">
            <v>VAR_cap</v>
          </cell>
          <cell r="C555" t="str">
            <v>-</v>
          </cell>
          <cell r="D555">
            <v>1.3103437681208301E-7</v>
          </cell>
          <cell r="E555">
            <v>1.8830366410136021E-8</v>
          </cell>
          <cell r="F555">
            <v>3.4152542790264198E-7</v>
          </cell>
          <cell r="G555">
            <v>3.443814272383591E-7</v>
          </cell>
          <cell r="H555">
            <v>9.9989960344667996E-7</v>
          </cell>
          <cell r="I555">
            <v>4.6126220195998196E-7</v>
          </cell>
        </row>
        <row r="556">
          <cell r="A556" t="str">
            <v>D-RHNS_SOLELC</v>
          </cell>
          <cell r="B556" t="str">
            <v>VAR_fout</v>
          </cell>
          <cell r="C556" t="str">
            <v>RHNS_ELC</v>
          </cell>
          <cell r="F556">
            <v>1.5996728397083451</v>
          </cell>
          <cell r="G556">
            <v>2.155139923265164</v>
          </cell>
          <cell r="H556">
            <v>3.1754430017840414</v>
          </cell>
          <cell r="I556">
            <v>4.7703746557817128</v>
          </cell>
        </row>
        <row r="557">
          <cell r="A557" t="str">
            <v>D-RHNS_SOLELC</v>
          </cell>
          <cell r="B557" t="str">
            <v>VAR_fout</v>
          </cell>
          <cell r="C557" t="str">
            <v>ELC5</v>
          </cell>
          <cell r="F557">
            <v>2.2317891372008285</v>
          </cell>
          <cell r="G557">
            <v>2.7609778415747304</v>
          </cell>
          <cell r="H557">
            <v>3.4314082625746907</v>
          </cell>
          <cell r="I557">
            <v>4.1086809897483816</v>
          </cell>
        </row>
        <row r="558">
          <cell r="A558" t="str">
            <v>D-RHNS_SOLELC</v>
          </cell>
          <cell r="B558" t="str">
            <v>VAR_fin</v>
          </cell>
          <cell r="C558" t="str">
            <v>RHNS_SOL_ELC</v>
          </cell>
          <cell r="E558">
            <v>2.0433241098380001E-8</v>
          </cell>
          <cell r="F558">
            <v>3.8314617797240293</v>
          </cell>
          <cell r="G558">
            <v>4.916117527170238</v>
          </cell>
          <cell r="H558">
            <v>6.6068509504444695</v>
          </cell>
          <cell r="I558">
            <v>8.8790553243099772</v>
          </cell>
        </row>
        <row r="559">
          <cell r="A559" t="str">
            <v>D-IHFO</v>
          </cell>
          <cell r="B559" t="str">
            <v>VAR_fout</v>
          </cell>
          <cell r="C559" t="str">
            <v>CO2</v>
          </cell>
          <cell r="D559">
            <v>213.78039106092001</v>
          </cell>
          <cell r="E559">
            <v>183.65923356909599</v>
          </cell>
          <cell r="F559">
            <v>6.8349425985791299E-3</v>
          </cell>
          <cell r="G559">
            <v>1.48908629764524E-3</v>
          </cell>
          <cell r="H559">
            <v>3.0496763628871299E-3</v>
          </cell>
        </row>
        <row r="560">
          <cell r="A560" t="str">
            <v>D-IHFO</v>
          </cell>
          <cell r="B560" t="str">
            <v>VAR_fout</v>
          </cell>
          <cell r="C560" t="str">
            <v>IHFO</v>
          </cell>
          <cell r="D560">
            <v>2.7300001219677288</v>
          </cell>
          <cell r="E560">
            <v>2.3453494848423846</v>
          </cell>
          <cell r="F560">
            <v>8.7283001191845624E-5</v>
          </cell>
          <cell r="G560">
            <v>1.9015802871431498E-5</v>
          </cell>
          <cell r="H560">
            <v>3.8944717059065945E-5</v>
          </cell>
        </row>
        <row r="561">
          <cell r="A561" t="str">
            <v>D-IHFO</v>
          </cell>
          <cell r="B561" t="str">
            <v>VAR_fin</v>
          </cell>
          <cell r="C561" t="str">
            <v>HFO</v>
          </cell>
          <cell r="D561">
            <v>2.7763687150768761</v>
          </cell>
          <cell r="E561">
            <v>2.3851848515466956</v>
          </cell>
          <cell r="F561">
            <v>8.8765488293235484E-5</v>
          </cell>
          <cell r="G561">
            <v>1.9338783086301817E-5</v>
          </cell>
          <cell r="H561">
            <v>3.9606186531001745E-5</v>
          </cell>
        </row>
        <row r="562">
          <cell r="A562" t="str">
            <v>RHEM-SHCONBR</v>
          </cell>
          <cell r="B562" t="str">
            <v>VAR_fout</v>
          </cell>
          <cell r="C562" t="str">
            <v>RHEM-SHCON</v>
          </cell>
          <cell r="F562">
            <v>3.7115288362107117E-6</v>
          </cell>
          <cell r="G562">
            <v>2.8141866747188877E-6</v>
          </cell>
          <cell r="H562">
            <v>6.7946547078230243E-6</v>
          </cell>
          <cell r="I562">
            <v>6.9118182492790593E-6</v>
          </cell>
        </row>
        <row r="563">
          <cell r="A563" t="str">
            <v>RHEM-SHCONBR</v>
          </cell>
          <cell r="B563" t="str">
            <v>VAR_fin</v>
          </cell>
          <cell r="C563" t="str">
            <v>CON</v>
          </cell>
          <cell r="F563">
            <v>3.7115288362107117E-6</v>
          </cell>
          <cell r="G563">
            <v>2.8141866747188877E-6</v>
          </cell>
          <cell r="H563">
            <v>6.7946547078230243E-6</v>
          </cell>
          <cell r="I563">
            <v>6.9118182492790593E-6</v>
          </cell>
        </row>
        <row r="564">
          <cell r="A564" t="str">
            <v>RHEM-SHCONBR</v>
          </cell>
          <cell r="B564" t="str">
            <v>VAR_ncap</v>
          </cell>
          <cell r="C564" t="str">
            <v>-</v>
          </cell>
          <cell r="F564">
            <v>2.5532837051136699E-7</v>
          </cell>
          <cell r="H564">
            <v>1.8549997121825499E-8</v>
          </cell>
        </row>
        <row r="565">
          <cell r="A565" t="str">
            <v>RHEM-SHCONBR</v>
          </cell>
          <cell r="B565" t="str">
            <v>VAR_cap</v>
          </cell>
          <cell r="C565" t="str">
            <v>-</v>
          </cell>
          <cell r="E565">
            <v>-3.3419572387343197E-8</v>
          </cell>
          <cell r="F565">
            <v>2.5532837051136699E-7</v>
          </cell>
          <cell r="G565">
            <v>2.5532837051136699E-7</v>
          </cell>
          <cell r="H565">
            <v>5.5442447007128203E-7</v>
          </cell>
          <cell r="I565">
            <v>5.5442447007128203E-7</v>
          </cell>
        </row>
        <row r="566">
          <cell r="A566" t="str">
            <v>RHEM-SHSOLBR</v>
          </cell>
          <cell r="B566" t="str">
            <v>VAR_fout</v>
          </cell>
          <cell r="C566" t="str">
            <v>RHEM-SHASOL</v>
          </cell>
          <cell r="D566">
            <v>0.40801036478415398</v>
          </cell>
          <cell r="E566">
            <v>0.47087242680031699</v>
          </cell>
          <cell r="F566">
            <v>0.47087586088875732</v>
          </cell>
          <cell r="G566">
            <v>0.47097871162442118</v>
          </cell>
          <cell r="H566">
            <v>1.8961923342512406</v>
          </cell>
          <cell r="I566">
            <v>1.9664327879100649</v>
          </cell>
        </row>
        <row r="567">
          <cell r="A567" t="str">
            <v>RHEM-SHSOLBR</v>
          </cell>
          <cell r="B567" t="str">
            <v>VAR_fin</v>
          </cell>
          <cell r="C567" t="str">
            <v>SOL</v>
          </cell>
          <cell r="D567">
            <v>0.40801036478415398</v>
          </cell>
          <cell r="E567">
            <v>0.47087242680031699</v>
          </cell>
          <cell r="F567">
            <v>0.47087586088875732</v>
          </cell>
          <cell r="G567">
            <v>0.47097871162442118</v>
          </cell>
          <cell r="H567">
            <v>1.8961923342512406</v>
          </cell>
          <cell r="I567">
            <v>1.9664327879100649</v>
          </cell>
        </row>
        <row r="568">
          <cell r="A568" t="str">
            <v>RHEM-SHSOLBR</v>
          </cell>
          <cell r="B568" t="str">
            <v>VAR_ncap</v>
          </cell>
          <cell r="C568" t="str">
            <v>-</v>
          </cell>
          <cell r="E568">
            <v>9.1293919625088007E-3</v>
          </cell>
          <cell r="F568">
            <v>4.9872909665134597E-7</v>
          </cell>
          <cell r="G568">
            <v>1.49369054942586E-5</v>
          </cell>
          <cell r="H568">
            <v>2.0049381515305199E-2</v>
          </cell>
          <cell r="I568">
            <v>0.16303247280719199</v>
          </cell>
        </row>
        <row r="569">
          <cell r="A569" t="str">
            <v>RHEM-SHSOLBR</v>
          </cell>
          <cell r="B569" t="str">
            <v>VAR_cap</v>
          </cell>
          <cell r="C569" t="str">
            <v>-</v>
          </cell>
          <cell r="D569">
            <v>5.9254921417038302E-2</v>
          </cell>
          <cell r="E569">
            <v>6.8384313379547104E-2</v>
          </cell>
          <cell r="F569">
            <v>6.8384812108643764E-2</v>
          </cell>
          <cell r="G569">
            <v>6.8399749014138006E-2</v>
          </cell>
          <cell r="H569">
            <v>0.27538205213726302</v>
          </cell>
          <cell r="I569">
            <v>0.28558298246117497</v>
          </cell>
        </row>
        <row r="570">
          <cell r="A570" t="str">
            <v>SCOM-SHH2BR</v>
          </cell>
          <cell r="B570" t="str">
            <v>VAR_fout</v>
          </cell>
          <cell r="C570" t="str">
            <v>SCOM-SHH2B</v>
          </cell>
          <cell r="G570">
            <v>1.0430336597936562E-5</v>
          </cell>
          <cell r="H570">
            <v>1.7533426914337238E-5</v>
          </cell>
          <cell r="I570">
            <v>4.4568251032517247E-5</v>
          </cell>
        </row>
        <row r="571">
          <cell r="A571" t="str">
            <v>SCOM-SHH2BR</v>
          </cell>
          <cell r="B571" t="str">
            <v>VAR_fin</v>
          </cell>
          <cell r="C571" t="str">
            <v>RSH2</v>
          </cell>
          <cell r="G571">
            <v>1.1016310564112754E-5</v>
          </cell>
          <cell r="H571">
            <v>1.8518450898288746E-5</v>
          </cell>
          <cell r="I571">
            <v>4.7072085360186766E-5</v>
          </cell>
        </row>
        <row r="572">
          <cell r="A572" t="str">
            <v>SCOM-SHH2BR</v>
          </cell>
          <cell r="B572" t="str">
            <v>VAR_ncap</v>
          </cell>
          <cell r="C572" t="str">
            <v>-</v>
          </cell>
          <cell r="G572">
            <v>1.3539417406113899E-6</v>
          </cell>
          <cell r="H572">
            <v>5.85704224174031E-7</v>
          </cell>
          <cell r="I572">
            <v>4.5768549656532303E-6</v>
          </cell>
        </row>
        <row r="573">
          <cell r="A573" t="str">
            <v>SCOM-SHH2BR</v>
          </cell>
          <cell r="B573" t="str">
            <v>VAR_cap</v>
          </cell>
          <cell r="C573" t="str">
            <v>-</v>
          </cell>
          <cell r="G573">
            <v>1.3539417406113899E-6</v>
          </cell>
          <cell r="H573">
            <v>2.2786766480585942E-6</v>
          </cell>
          <cell r="I573">
            <v>5.3210286425496565E-6</v>
          </cell>
        </row>
        <row r="574">
          <cell r="A574" t="str">
            <v>ITOT-SWHCONBR1</v>
          </cell>
          <cell r="B574" t="str">
            <v>VAR_fout</v>
          </cell>
          <cell r="C574" t="str">
            <v>ITOT-ELS</v>
          </cell>
          <cell r="E574">
            <v>4.3557520044074059E-3</v>
          </cell>
          <cell r="F574">
            <v>4.3557728451817041E-3</v>
          </cell>
          <cell r="G574">
            <v>1.0061060286662033E-2</v>
          </cell>
          <cell r="H574">
            <v>2.1191073448714466E-2</v>
          </cell>
          <cell r="I574">
            <v>2.1191074283825086E-2</v>
          </cell>
        </row>
        <row r="575">
          <cell r="A575" t="str">
            <v>ITOT-SWHCONBR1</v>
          </cell>
          <cell r="B575" t="str">
            <v>VAR_fout</v>
          </cell>
          <cell r="C575" t="str">
            <v>ITOT-SWHC</v>
          </cell>
          <cell r="E575">
            <v>1.1429042081994794</v>
          </cell>
          <cell r="F575">
            <v>1.142909676602784</v>
          </cell>
          <cell r="G575">
            <v>2.6399180047301827</v>
          </cell>
          <cell r="H575">
            <v>5.5603181715335159</v>
          </cell>
          <cell r="I575">
            <v>5.560318390657887</v>
          </cell>
        </row>
        <row r="576">
          <cell r="A576" t="str">
            <v>ITOT-SWHCONBR1</v>
          </cell>
          <cell r="B576" t="str">
            <v>VAR_fin</v>
          </cell>
          <cell r="C576" t="str">
            <v>CON</v>
          </cell>
          <cell r="E576">
            <v>1.1472599602038878</v>
          </cell>
          <cell r="F576">
            <v>1.1472654494479655</v>
          </cell>
          <cell r="G576">
            <v>2.6499790650168444</v>
          </cell>
          <cell r="H576">
            <v>5.5815092449822297</v>
          </cell>
          <cell r="I576">
            <v>5.5815094649417105</v>
          </cell>
        </row>
        <row r="577">
          <cell r="A577" t="str">
            <v>ITOT-SWHCONBR1</v>
          </cell>
          <cell r="B577" t="str">
            <v>VAR_ncap</v>
          </cell>
          <cell r="C577" t="str">
            <v>-</v>
          </cell>
          <cell r="E577">
            <v>6.2391542929921502E-2</v>
          </cell>
          <cell r="F577">
            <v>3.5269903110303399E-7</v>
          </cell>
          <cell r="G577">
            <v>8.1721652735537303E-2</v>
          </cell>
          <cell r="H577">
            <v>5.7874597369181303E-2</v>
          </cell>
          <cell r="I577">
            <v>0.181289398307005</v>
          </cell>
        </row>
        <row r="578">
          <cell r="A578" t="str">
            <v>ITOT-SWHCONBR1</v>
          </cell>
          <cell r="B578" t="str">
            <v>VAR_cap</v>
          </cell>
          <cell r="C578" t="str">
            <v>-</v>
          </cell>
          <cell r="E578">
            <v>6.2391542929921502E-2</v>
          </cell>
          <cell r="F578">
            <v>6.2391895628952601E-2</v>
          </cell>
          <cell r="G578">
            <v>0.14411354836449</v>
          </cell>
          <cell r="H578">
            <v>0.303540218116094</v>
          </cell>
          <cell r="I578">
            <v>0.30359680178397602</v>
          </cell>
        </row>
        <row r="579">
          <cell r="A579" t="str">
            <v>SCOM-SHLTHCHPWOD</v>
          </cell>
          <cell r="B579" t="str">
            <v>VAR_fout</v>
          </cell>
          <cell r="C579" t="str">
            <v>SCOM-SHLTHC-WOD</v>
          </cell>
          <cell r="G579">
            <v>6.9170414202507474E-5</v>
          </cell>
          <cell r="H579">
            <v>1.1015602312722868E-4</v>
          </cell>
          <cell r="I579">
            <v>5.6159538971642479E-5</v>
          </cell>
        </row>
        <row r="580">
          <cell r="A580" t="str">
            <v>SCOM-SHLTHCHPWOD</v>
          </cell>
          <cell r="B580" t="str">
            <v>VAR_fin</v>
          </cell>
          <cell r="C580" t="str">
            <v>SCOM_LTH_CHPWOD_ON</v>
          </cell>
          <cell r="G580">
            <v>6.9869105255058106E-5</v>
          </cell>
          <cell r="H580">
            <v>1.1126871022952392E-4</v>
          </cell>
          <cell r="I580">
            <v>5.6726807042063107E-5</v>
          </cell>
        </row>
        <row r="581">
          <cell r="A581" t="str">
            <v>SCOM-SHLTHCHPWOD</v>
          </cell>
          <cell r="B581" t="str">
            <v>VAR_fin</v>
          </cell>
          <cell r="C581" t="str">
            <v>SCOMLTHCHPC</v>
          </cell>
          <cell r="G581">
            <v>6.9170414202507474E-5</v>
          </cell>
          <cell r="H581">
            <v>1.1015602312722868E-4</v>
          </cell>
          <cell r="I581">
            <v>5.6159538971642479E-5</v>
          </cell>
        </row>
        <row r="582">
          <cell r="A582" t="str">
            <v>SCOM-SHLTHCHPWOD</v>
          </cell>
          <cell r="B582" t="str">
            <v>VAR_ncap</v>
          </cell>
          <cell r="C582" t="str">
            <v>-</v>
          </cell>
          <cell r="G582">
            <v>6.1254241165767503E-6</v>
          </cell>
          <cell r="H582">
            <v>7.2292117595257798E-6</v>
          </cell>
          <cell r="I582">
            <v>3.3017529122866399E-6</v>
          </cell>
        </row>
        <row r="583">
          <cell r="A583" t="str">
            <v>SCOM-SHLTHCHPWOD</v>
          </cell>
          <cell r="B583" t="str">
            <v>VAR_cap</v>
          </cell>
          <cell r="C583" t="str">
            <v>-</v>
          </cell>
          <cell r="G583">
            <v>6.1254241165767503E-6</v>
          </cell>
          <cell r="H583">
            <v>1.01981905856368E-5</v>
          </cell>
          <cell r="I583">
            <v>5.4236228443202796E-6</v>
          </cell>
        </row>
        <row r="584">
          <cell r="A584" t="str">
            <v>SCOM-SHSTG-NGAHP</v>
          </cell>
          <cell r="B584" t="str">
            <v>VAR_fout</v>
          </cell>
          <cell r="C584" t="str">
            <v>SCOM-SHANGAH</v>
          </cell>
          <cell r="D584">
            <v>1.3186852627616983E-6</v>
          </cell>
          <cell r="E584">
            <v>1.7927714854026058E-6</v>
          </cell>
          <cell r="F584">
            <v>6.690515029664931E-5</v>
          </cell>
          <cell r="G584">
            <v>3.8167673632581569E-5</v>
          </cell>
          <cell r="H584">
            <v>1.5701111240385823E-4</v>
          </cell>
          <cell r="I584">
            <v>0.62756585627635342</v>
          </cell>
        </row>
        <row r="585">
          <cell r="A585" t="str">
            <v>SCOM-SHSTG-NGAHP</v>
          </cell>
          <cell r="B585" t="str">
            <v>VAR_fin</v>
          </cell>
          <cell r="C585" t="str">
            <v>SCOM-SHANGAH</v>
          </cell>
          <cell r="D585">
            <v>1.3186852627616983E-6</v>
          </cell>
          <cell r="E585">
            <v>1.3400923362137414E-6</v>
          </cell>
          <cell r="F585">
            <v>8.5953272483910484E-5</v>
          </cell>
          <cell r="G585">
            <v>4.771015866654256E-5</v>
          </cell>
          <cell r="H585">
            <v>1.8456260133138943E-4</v>
          </cell>
          <cell r="I585">
            <v>0.69730082586750319</v>
          </cell>
        </row>
        <row r="586">
          <cell r="A586" t="str">
            <v>SCOM-SHSTG-NGAHP</v>
          </cell>
          <cell r="B586" t="str">
            <v>VAR_ncap</v>
          </cell>
          <cell r="C586" t="str">
            <v>-</v>
          </cell>
          <cell r="D586">
            <v>2.69386466869273E-5</v>
          </cell>
          <cell r="E586">
            <v>1.89908600891202E-7</v>
          </cell>
          <cell r="F586">
            <v>1.20790271528277E-6</v>
          </cell>
          <cell r="G586">
            <v>6.5485407843386196E-7</v>
          </cell>
          <cell r="H586">
            <v>4.7059971753751203E-6</v>
          </cell>
          <cell r="I586">
            <v>3.3089240538662398E-2</v>
          </cell>
        </row>
        <row r="587">
          <cell r="A587" t="str">
            <v>SCOM-SHSTG-NGAHP</v>
          </cell>
          <cell r="B587" t="str">
            <v>VAR_cap</v>
          </cell>
          <cell r="C587" t="str">
            <v>-</v>
          </cell>
          <cell r="D587">
            <v>2.69386466869273E-5</v>
          </cell>
          <cell r="E587">
            <v>1.9553018392629996E-7</v>
          </cell>
          <cell r="F587">
            <v>1.2468515520575003E-6</v>
          </cell>
          <cell r="G587">
            <v>1.2588549526767022E-6</v>
          </cell>
          <cell r="H587">
            <v>9.5672470249108738E-6</v>
          </cell>
          <cell r="I587">
            <v>3.3093669620550006E-2</v>
          </cell>
        </row>
        <row r="588">
          <cell r="A588" t="str">
            <v>ITOT-SWHCONBR2</v>
          </cell>
          <cell r="B588" t="str">
            <v>VAR_fout</v>
          </cell>
          <cell r="C588" t="str">
            <v>ITOT-ELS</v>
          </cell>
          <cell r="E588">
            <v>0.4873541955575999</v>
          </cell>
          <cell r="F588">
            <v>0.48735323154086752</v>
          </cell>
          <cell r="G588">
            <v>0.48735407637909994</v>
          </cell>
          <cell r="H588">
            <v>0.48735424842313368</v>
          </cell>
          <cell r="I588">
            <v>0.48735419916256967</v>
          </cell>
        </row>
        <row r="589">
          <cell r="A589" t="str">
            <v>ITOT-SWHCONBR2</v>
          </cell>
          <cell r="B589" t="str">
            <v>VAR_fout</v>
          </cell>
          <cell r="C589" t="str">
            <v>ITOT-SWHC</v>
          </cell>
          <cell r="E589">
            <v>0.75335632069550129</v>
          </cell>
          <cell r="F589">
            <v>0.75335483051011842</v>
          </cell>
          <cell r="G589">
            <v>0.75335613646834743</v>
          </cell>
          <cell r="H589">
            <v>0.75335640241549906</v>
          </cell>
          <cell r="I589">
            <v>0.7533563262680949</v>
          </cell>
        </row>
        <row r="590">
          <cell r="A590" t="str">
            <v>ITOT-SWHCONBR2</v>
          </cell>
          <cell r="B590" t="str">
            <v>VAR_fin</v>
          </cell>
          <cell r="C590" t="str">
            <v>CON</v>
          </cell>
          <cell r="E590">
            <v>1.2407105162531025</v>
          </cell>
          <cell r="F590">
            <v>1.2407080620509863</v>
          </cell>
          <cell r="G590">
            <v>1.2407102128474461</v>
          </cell>
          <cell r="H590">
            <v>1.2407106508386314</v>
          </cell>
          <cell r="I590">
            <v>1.2407105254306645</v>
          </cell>
        </row>
        <row r="591">
          <cell r="A591" t="str">
            <v>ITOT-SWHCONBR2</v>
          </cell>
          <cell r="B591" t="str">
            <v>VAR_ncap</v>
          </cell>
          <cell r="C591" t="str">
            <v>-</v>
          </cell>
          <cell r="E591">
            <v>6.74735587499454E-2</v>
          </cell>
          <cell r="H591">
            <v>6.7473340515920396E-2</v>
          </cell>
          <cell r="I591">
            <v>1.8518387025176899E-2</v>
          </cell>
        </row>
        <row r="592">
          <cell r="A592" t="str">
            <v>ITOT-SWHCONBR2</v>
          </cell>
          <cell r="B592" t="str">
            <v>VAR_cap</v>
          </cell>
          <cell r="C592" t="str">
            <v>-</v>
          </cell>
          <cell r="E592">
            <v>6.74735587499454E-2</v>
          </cell>
          <cell r="F592">
            <v>6.74735587499454E-2</v>
          </cell>
          <cell r="G592">
            <v>6.74735587499454E-2</v>
          </cell>
          <cell r="H592">
            <v>6.7474090411595994E-2</v>
          </cell>
          <cell r="I592">
            <v>6.7486369407322902E-2</v>
          </cell>
        </row>
        <row r="593">
          <cell r="A593" t="str">
            <v>RHES-SHCONBR1</v>
          </cell>
          <cell r="B593" t="str">
            <v>VAR_fout</v>
          </cell>
          <cell r="C593" t="str">
            <v>RHES-SHCON</v>
          </cell>
          <cell r="D593">
            <v>0.56326514463719235</v>
          </cell>
          <cell r="E593">
            <v>1.1276363937477223</v>
          </cell>
          <cell r="F593">
            <v>1.1276154541204353</v>
          </cell>
          <cell r="G593">
            <v>1.7768369421941126</v>
          </cell>
          <cell r="H593">
            <v>6.4142160372036754</v>
          </cell>
          <cell r="I593">
            <v>6.4142159062145723</v>
          </cell>
        </row>
        <row r="594">
          <cell r="A594" t="str">
            <v>RHES-SHCONBR1</v>
          </cell>
          <cell r="B594" t="str">
            <v>VAR_fin</v>
          </cell>
          <cell r="C594" t="str">
            <v>CON</v>
          </cell>
          <cell r="D594">
            <v>0.56326514463719235</v>
          </cell>
          <cell r="E594">
            <v>1.1276363937477223</v>
          </cell>
          <cell r="F594">
            <v>1.1276154541204353</v>
          </cell>
          <cell r="G594">
            <v>1.7768369421941126</v>
          </cell>
          <cell r="H594">
            <v>6.4142160372036754</v>
          </cell>
          <cell r="I594">
            <v>6.4142159062145723</v>
          </cell>
        </row>
        <row r="595">
          <cell r="A595" t="str">
            <v>RHES-SHCONBR1</v>
          </cell>
          <cell r="B595" t="str">
            <v>VAR_ncap</v>
          </cell>
          <cell r="C595" t="str">
            <v>-</v>
          </cell>
          <cell r="D595">
            <v>4.5549531934945799E-2</v>
          </cell>
          <cell r="E595">
            <v>4.5549541219757302E-2</v>
          </cell>
          <cell r="G595">
            <v>5.2447747510450497E-2</v>
          </cell>
          <cell r="H595">
            <v>3.3326382756027801E-7</v>
          </cell>
          <cell r="I595">
            <v>4.1923468643718403E-2</v>
          </cell>
        </row>
        <row r="596">
          <cell r="A596" t="str">
            <v>RHES-SHCONBR1</v>
          </cell>
          <cell r="B596" t="str">
            <v>VAR_cap</v>
          </cell>
          <cell r="C596" t="str">
            <v>-</v>
          </cell>
          <cell r="D596">
            <v>4.5549531934945799E-2</v>
          </cell>
          <cell r="E596">
            <v>9.10990731547031E-2</v>
          </cell>
          <cell r="F596">
            <v>9.10990731547031E-2</v>
          </cell>
          <cell r="G596">
            <v>0.14354682066515401</v>
          </cell>
          <cell r="H596">
            <v>0.51822186037562201</v>
          </cell>
          <cell r="I596">
            <v>0.51822182400818695</v>
          </cell>
        </row>
        <row r="597">
          <cell r="A597" t="str">
            <v>ITOT-SWHCONBR3</v>
          </cell>
          <cell r="B597" t="str">
            <v>VAR_fout</v>
          </cell>
          <cell r="C597" t="str">
            <v>ITOT-ELS</v>
          </cell>
          <cell r="E597">
            <v>8.7684132167077436E-5</v>
          </cell>
          <cell r="F597">
            <v>8.7684110039883438E-5</v>
          </cell>
          <cell r="G597">
            <v>8.7602797385727399E-5</v>
          </cell>
          <cell r="H597">
            <v>0.22729524972969484</v>
          </cell>
          <cell r="I597">
            <v>0.16492598849703846</v>
          </cell>
        </row>
        <row r="598">
          <cell r="A598" t="str">
            <v>ITOT-SWHCONBR3</v>
          </cell>
          <cell r="B598" t="str">
            <v>VAR_fout</v>
          </cell>
          <cell r="C598" t="str">
            <v>ITOT-SWHC</v>
          </cell>
          <cell r="E598">
            <v>1.7401413430761357E-4</v>
          </cell>
          <cell r="F598">
            <v>1.7401409039494189E-4</v>
          </cell>
          <cell r="G598">
            <v>1.7385272082017921E-4</v>
          </cell>
          <cell r="H598">
            <v>0.45108031677362426</v>
          </cell>
          <cell r="I598">
            <v>0.32730497986174145</v>
          </cell>
        </row>
        <row r="599">
          <cell r="A599" t="str">
            <v>ITOT-SWHCONBR3</v>
          </cell>
          <cell r="B599" t="str">
            <v>VAR_fin</v>
          </cell>
          <cell r="C599" t="str">
            <v>CON</v>
          </cell>
          <cell r="E599">
            <v>2.6169826647469093E-4</v>
          </cell>
          <cell r="F599">
            <v>2.616982004348253E-4</v>
          </cell>
          <cell r="G599">
            <v>2.6145551820590685E-4</v>
          </cell>
          <cell r="H599">
            <v>0.67837556650331876</v>
          </cell>
          <cell r="I599">
            <v>0.49223096835877983</v>
          </cell>
        </row>
        <row r="600">
          <cell r="A600" t="str">
            <v>ITOT-SWHCONBR3</v>
          </cell>
          <cell r="B600" t="str">
            <v>VAR_ncap</v>
          </cell>
          <cell r="C600" t="str">
            <v>-</v>
          </cell>
          <cell r="E600">
            <v>1.4204096133925E-5</v>
          </cell>
          <cell r="H600">
            <v>3.6892392462712101E-2</v>
          </cell>
          <cell r="I600">
            <v>1.3093356714606199E-8</v>
          </cell>
        </row>
        <row r="601">
          <cell r="A601" t="str">
            <v>ITOT-SWHCONBR3</v>
          </cell>
          <cell r="B601" t="str">
            <v>VAR_cap</v>
          </cell>
          <cell r="C601" t="str">
            <v>-</v>
          </cell>
          <cell r="E601">
            <v>1.4204096133925E-5</v>
          </cell>
          <cell r="F601">
            <v>1.4204096133925E-5</v>
          </cell>
          <cell r="G601">
            <v>1.4204096133925E-5</v>
          </cell>
          <cell r="H601">
            <v>3.6892392462712101E-2</v>
          </cell>
          <cell r="I601">
            <v>2.6774059079527301E-2</v>
          </cell>
        </row>
        <row r="602">
          <cell r="A602" t="str">
            <v>ITOT-ELCSPECADV</v>
          </cell>
          <cell r="B602" t="str">
            <v>VAR_fout</v>
          </cell>
          <cell r="C602" t="str">
            <v>ITOT-ELS</v>
          </cell>
          <cell r="G602">
            <v>1.963756065360305E-5</v>
          </cell>
          <cell r="H602">
            <v>6.1257377425215701E-5</v>
          </cell>
          <cell r="I602">
            <v>3.1559296782774406E-4</v>
          </cell>
        </row>
        <row r="603">
          <cell r="A603" t="str">
            <v>ITOT-ELCSPECADV</v>
          </cell>
          <cell r="B603" t="str">
            <v>VAR_fin</v>
          </cell>
          <cell r="C603" t="str">
            <v>ITOT_ELC</v>
          </cell>
          <cell r="G603">
            <v>1.6908523550856956E-5</v>
          </cell>
          <cell r="H603">
            <v>5.0178298352310847E-5</v>
          </cell>
          <cell r="I603">
            <v>2.3170468897327608E-4</v>
          </cell>
        </row>
        <row r="604">
          <cell r="A604" t="str">
            <v>ITOT-ELCSPECADV</v>
          </cell>
          <cell r="B604" t="str">
            <v>VAR_ncap</v>
          </cell>
          <cell r="C604" t="str">
            <v>-</v>
          </cell>
          <cell r="G604">
            <v>1.09946625848059E-6</v>
          </cell>
          <cell r="H604">
            <v>7.6982319422563199E-7</v>
          </cell>
          <cell r="I604">
            <v>1.4231725258197001E-5</v>
          </cell>
        </row>
        <row r="605">
          <cell r="A605" t="str">
            <v>ITOT-ELCSPECADV</v>
          </cell>
          <cell r="B605" t="str">
            <v>VAR_cap</v>
          </cell>
          <cell r="C605" t="str">
            <v>-</v>
          </cell>
          <cell r="G605">
            <v>1.09946625848059E-6</v>
          </cell>
          <cell r="H605">
            <v>3.3046238316084702E-6</v>
          </cell>
          <cell r="I605">
            <v>1.7148041462070911E-5</v>
          </cell>
        </row>
        <row r="606">
          <cell r="A606" t="str">
            <v>RHES-SHELCBR</v>
          </cell>
          <cell r="B606" t="str">
            <v>VAR_fout</v>
          </cell>
          <cell r="C606" t="str">
            <v>RHES-SHAELCB</v>
          </cell>
          <cell r="D606">
            <v>4.2799752932279524</v>
          </cell>
          <cell r="E606">
            <v>3.784379953839641</v>
          </cell>
          <cell r="F606">
            <v>2.8298836386845521</v>
          </cell>
          <cell r="G606">
            <v>2.4654480767905755</v>
          </cell>
          <cell r="H606">
            <v>0.64313118391987367</v>
          </cell>
          <cell r="I606">
            <v>0.19807595761004554</v>
          </cell>
        </row>
        <row r="607">
          <cell r="A607" t="str">
            <v>RHES-SHELCBR</v>
          </cell>
          <cell r="B607" t="str">
            <v>VAR_fin</v>
          </cell>
          <cell r="C607" t="str">
            <v>RHES_ELC</v>
          </cell>
          <cell r="D607">
            <v>4.505237150766269</v>
          </cell>
          <cell r="E607">
            <v>3.9835578461469909</v>
          </cell>
          <cell r="F607">
            <v>2.978824882825843</v>
          </cell>
          <cell r="G607">
            <v>2.5952085018848163</v>
          </cell>
          <cell r="H607">
            <v>0.67698019359986727</v>
          </cell>
          <cell r="I607">
            <v>0.20850100801057431</v>
          </cell>
        </row>
        <row r="608">
          <cell r="A608" t="str">
            <v>RHES-SHELCBR</v>
          </cell>
          <cell r="B608" t="str">
            <v>VAR_ncap</v>
          </cell>
          <cell r="C608" t="str">
            <v>-</v>
          </cell>
          <cell r="D608">
            <v>2.5497881981202999E-8</v>
          </cell>
          <cell r="H608">
            <v>3.4521254867641897E-2</v>
          </cell>
        </row>
        <row r="609">
          <cell r="A609" t="str">
            <v>RHES-SHELCBR</v>
          </cell>
          <cell r="B609" t="str">
            <v>VAR_cap</v>
          </cell>
          <cell r="C609" t="str">
            <v>-</v>
          </cell>
          <cell r="D609">
            <v>0.34576932537421495</v>
          </cell>
          <cell r="E609">
            <v>0.34576928612498192</v>
          </cell>
          <cell r="F609">
            <v>0.34576919871420092</v>
          </cell>
          <cell r="G609">
            <v>0.34576911817186784</v>
          </cell>
          <cell r="H609">
            <v>5.2526079458753226E-2</v>
          </cell>
          <cell r="I609">
            <v>2.857179692836638E-2</v>
          </cell>
        </row>
        <row r="610">
          <cell r="A610" t="str">
            <v>RHSA-WHELCBR</v>
          </cell>
          <cell r="B610" t="str">
            <v>VAR_fout</v>
          </cell>
          <cell r="C610" t="str">
            <v>RHSA-WHAELCB</v>
          </cell>
          <cell r="D610">
            <v>6.6446947545615762</v>
          </cell>
          <cell r="E610">
            <v>6.9687084009610922</v>
          </cell>
          <cell r="F610">
            <v>4.5193563634087619</v>
          </cell>
          <cell r="G610">
            <v>3.7955678082259836</v>
          </cell>
          <cell r="H610">
            <v>1.1550923904510284</v>
          </cell>
          <cell r="I610">
            <v>0.37156215292766198</v>
          </cell>
        </row>
        <row r="611">
          <cell r="A611" t="str">
            <v>RHSA-WHELCBR</v>
          </cell>
          <cell r="B611" t="str">
            <v>VAR_fin</v>
          </cell>
          <cell r="C611" t="str">
            <v>RHSA_ELC</v>
          </cell>
          <cell r="D611">
            <v>8.4110060184323778</v>
          </cell>
          <cell r="E611">
            <v>8.7988742436377425</v>
          </cell>
          <cell r="F611">
            <v>5.6847249854198303</v>
          </cell>
          <cell r="G611">
            <v>4.7444597602824796</v>
          </cell>
          <cell r="H611">
            <v>1.426039988211145</v>
          </cell>
          <cell r="I611">
            <v>0.45312457674105094</v>
          </cell>
        </row>
        <row r="612">
          <cell r="A612" t="str">
            <v>RHSA-WHELCBR</v>
          </cell>
          <cell r="B612" t="str">
            <v>VAR_ncap</v>
          </cell>
          <cell r="C612" t="str">
            <v>-</v>
          </cell>
          <cell r="D612">
            <v>1.8939953708852299E-7</v>
          </cell>
          <cell r="E612">
            <v>3.4214039932370002E-2</v>
          </cell>
          <cell r="G612">
            <v>1.1273616635007901E-8</v>
          </cell>
          <cell r="H612">
            <v>2.2391386267269501E-2</v>
          </cell>
        </row>
        <row r="613">
          <cell r="A613" t="str">
            <v>RHSA-WHELCBR</v>
          </cell>
          <cell r="B613" t="str">
            <v>VAR_cap</v>
          </cell>
          <cell r="C613" t="str">
            <v>-</v>
          </cell>
          <cell r="D613">
            <v>0.4375687781732141</v>
          </cell>
          <cell r="E613">
            <v>0.47178281810558409</v>
          </cell>
          <cell r="F613">
            <v>0.47178225890354847</v>
          </cell>
          <cell r="G613">
            <v>0.47178041477629629</v>
          </cell>
          <cell r="H613">
            <v>8.1951117501051121E-2</v>
          </cell>
          <cell r="I613">
            <v>4.1443526817630631E-2</v>
          </cell>
        </row>
        <row r="614">
          <cell r="A614" t="str">
            <v>ITOT-SWHLTHDH</v>
          </cell>
          <cell r="B614" t="str">
            <v>VAR_fout</v>
          </cell>
          <cell r="C614" t="str">
            <v>ITOT-SWH</v>
          </cell>
          <cell r="D614">
            <v>6.5822715993466216</v>
          </cell>
          <cell r="E614">
            <v>7.0678484529142471</v>
          </cell>
          <cell r="F614">
            <v>6.9836988912896016</v>
          </cell>
          <cell r="G614">
            <v>7.8440625116768592</v>
          </cell>
          <cell r="H614">
            <v>9.2905255187012497</v>
          </cell>
          <cell r="I614">
            <v>11.005124057252251</v>
          </cell>
        </row>
        <row r="615">
          <cell r="A615" t="str">
            <v>ITOT-SWHLTHDH</v>
          </cell>
          <cell r="B615" t="str">
            <v>VAR_fin</v>
          </cell>
          <cell r="C615" t="str">
            <v>ITOT_LTH_DH</v>
          </cell>
          <cell r="D615">
            <v>7.1200006612419386</v>
          </cell>
          <cell r="E615">
            <v>7.6289059329465259</v>
          </cell>
          <cell r="F615">
            <v>7.5139871364380113</v>
          </cell>
          <cell r="G615">
            <v>8.3949673767944688</v>
          </cell>
          <cell r="H615">
            <v>9.8387684587625817</v>
          </cell>
          <cell r="I615">
            <v>11.584341112897112</v>
          </cell>
        </row>
        <row r="616">
          <cell r="A616" t="str">
            <v>ITOT-SWHLTHDH</v>
          </cell>
          <cell r="B616" t="str">
            <v>VAR_fin</v>
          </cell>
          <cell r="C616" t="str">
            <v>ITOTLTHDHC</v>
          </cell>
          <cell r="D616">
            <v>6.5822715993466216</v>
          </cell>
          <cell r="E616">
            <v>7.0678484529142471</v>
          </cell>
          <cell r="F616">
            <v>6.9836988912896016</v>
          </cell>
          <cell r="G616">
            <v>7.8440625116768592</v>
          </cell>
          <cell r="H616">
            <v>9.2905255187012497</v>
          </cell>
          <cell r="I616">
            <v>11.005124057252251</v>
          </cell>
        </row>
        <row r="617">
          <cell r="A617" t="str">
            <v>ITOT-SWHLTHDH</v>
          </cell>
          <cell r="B617" t="str">
            <v>VAR_ncap</v>
          </cell>
          <cell r="C617" t="str">
            <v>-</v>
          </cell>
          <cell r="E617">
            <v>1.5125751991529701E-3</v>
          </cell>
          <cell r="F617">
            <v>1.78955891382422E-3</v>
          </cell>
          <cell r="G617">
            <v>1.64974261730067E-3</v>
          </cell>
          <cell r="H617">
            <v>0.334150168341804</v>
          </cell>
          <cell r="I617">
            <v>0.36149637877791002</v>
          </cell>
        </row>
        <row r="618">
          <cell r="A618" t="str">
            <v>ITOT-SWHLTHDH</v>
          </cell>
          <cell r="B618" t="str">
            <v>VAR_cap</v>
          </cell>
          <cell r="C618" t="str">
            <v>-</v>
          </cell>
          <cell r="D618">
            <v>0.79547229253225304</v>
          </cell>
          <cell r="E618">
            <v>0.78809426501403734</v>
          </cell>
          <cell r="F618">
            <v>0.68403328491224824</v>
          </cell>
          <cell r="G618">
            <v>0.6374997383393779</v>
          </cell>
          <cell r="H618">
            <v>0.78991292622254661</v>
          </cell>
          <cell r="I618">
            <v>0.79547308485129353</v>
          </cell>
        </row>
        <row r="619">
          <cell r="A619" t="str">
            <v>RHES-SHCONBR2</v>
          </cell>
          <cell r="B619" t="str">
            <v>VAR_fout</v>
          </cell>
          <cell r="C619" t="str">
            <v>RHES-SHCON</v>
          </cell>
          <cell r="D619">
            <v>0.40992776523286234</v>
          </cell>
          <cell r="E619">
            <v>0.82065590092487717</v>
          </cell>
          <cell r="F619">
            <v>0.82063595847311899</v>
          </cell>
          <cell r="G619">
            <v>0.82065255262511283</v>
          </cell>
          <cell r="H619">
            <v>4.6680488868194621</v>
          </cell>
          <cell r="I619">
            <v>4.6680487558436488</v>
          </cell>
        </row>
        <row r="620">
          <cell r="A620" t="str">
            <v>RHES-SHCONBR2</v>
          </cell>
          <cell r="B620" t="str">
            <v>VAR_fin</v>
          </cell>
          <cell r="C620" t="str">
            <v>CON</v>
          </cell>
          <cell r="D620">
            <v>0.40992776523286234</v>
          </cell>
          <cell r="E620">
            <v>0.82065590092487717</v>
          </cell>
          <cell r="F620">
            <v>0.82063595847311899</v>
          </cell>
          <cell r="G620">
            <v>0.82065255262511283</v>
          </cell>
          <cell r="H620">
            <v>4.6680488868194621</v>
          </cell>
          <cell r="I620">
            <v>4.6680487558436488</v>
          </cell>
        </row>
        <row r="621">
          <cell r="A621" t="str">
            <v>RHES-SHCONBR2</v>
          </cell>
          <cell r="B621" t="str">
            <v>VAR_ncap</v>
          </cell>
          <cell r="C621" t="str">
            <v>-</v>
          </cell>
          <cell r="D621">
            <v>3.3149408109838303E-2</v>
          </cell>
          <cell r="E621">
            <v>3.3149417392245598E-2</v>
          </cell>
          <cell r="G621">
            <v>5.02501457363608E-8</v>
          </cell>
          <cell r="H621">
            <v>3.7215256077774102E-7</v>
          </cell>
          <cell r="I621">
            <v>3.0510473428333799E-2</v>
          </cell>
        </row>
        <row r="622">
          <cell r="A622" t="str">
            <v>RHES-SHCONBR2</v>
          </cell>
          <cell r="B622" t="str">
            <v>VAR_cap</v>
          </cell>
          <cell r="C622" t="str">
            <v>-</v>
          </cell>
          <cell r="D622">
            <v>3.3149408109838303E-2</v>
          </cell>
          <cell r="E622">
            <v>6.6298825502083894E-2</v>
          </cell>
          <cell r="F622">
            <v>6.6298825502083894E-2</v>
          </cell>
          <cell r="G622">
            <v>6.6298875752229702E-2</v>
          </cell>
          <cell r="H622">
            <v>0.377144360957401</v>
          </cell>
          <cell r="I622">
            <v>0.37714432491392202</v>
          </cell>
        </row>
        <row r="623">
          <cell r="A623" t="str">
            <v>ITOT-SWHCONBR4</v>
          </cell>
          <cell r="B623" t="str">
            <v>VAR_fout</v>
          </cell>
          <cell r="C623" t="str">
            <v>ITOT-ELS</v>
          </cell>
          <cell r="E623">
            <v>4.5025403434919347E-6</v>
          </cell>
          <cell r="F623">
            <v>4.4933270530028177E-6</v>
          </cell>
          <cell r="G623">
            <v>4.5166070317514985E-6</v>
          </cell>
          <cell r="H623">
            <v>2.5287255583696175E-5</v>
          </cell>
          <cell r="I623">
            <v>4.1423424581574955E-2</v>
          </cell>
        </row>
        <row r="624">
          <cell r="A624" t="str">
            <v>ITOT-SWHCONBR4</v>
          </cell>
          <cell r="B624" t="str">
            <v>VAR_fout</v>
          </cell>
          <cell r="C624" t="str">
            <v>ITOT-SWHC</v>
          </cell>
          <cell r="E624">
            <v>6.029182072153399E-5</v>
          </cell>
          <cell r="F624">
            <v>6.0223122108384381E-5</v>
          </cell>
          <cell r="G624">
            <v>6.0258632705996222E-5</v>
          </cell>
          <cell r="H624">
            <v>2.7185464412637987E-4</v>
          </cell>
          <cell r="I624">
            <v>0.44515842434429159</v>
          </cell>
        </row>
        <row r="625">
          <cell r="A625" t="str">
            <v>ITOT-SWHCONBR4</v>
          </cell>
          <cell r="B625" t="str">
            <v>VAR_fin</v>
          </cell>
          <cell r="C625" t="str">
            <v>CON</v>
          </cell>
          <cell r="E625">
            <v>6.5902168750380213E-5</v>
          </cell>
          <cell r="F625">
            <v>6.5827077510100584E-5</v>
          </cell>
          <cell r="G625">
            <v>6.5865892483147207E-5</v>
          </cell>
          <cell r="H625">
            <v>2.9715159400373493E-4</v>
          </cell>
          <cell r="I625">
            <v>0.48658184892586648</v>
          </cell>
        </row>
        <row r="626">
          <cell r="A626" t="str">
            <v>ITOT-SWHCONBR4</v>
          </cell>
          <cell r="B626" t="str">
            <v>VAR_ncap</v>
          </cell>
          <cell r="C626" t="str">
            <v>-</v>
          </cell>
          <cell r="E626">
            <v>3.5398010299811799E-6</v>
          </cell>
          <cell r="F626">
            <v>1.0521778711694E-8</v>
          </cell>
          <cell r="G626">
            <v>1.17133694988016E-8</v>
          </cell>
          <cell r="H626">
            <v>1.2879085151214499E-5</v>
          </cell>
          <cell r="I626">
            <v>2.6456072923934201E-2</v>
          </cell>
        </row>
        <row r="627">
          <cell r="A627" t="str">
            <v>ITOT-SWHCONBR4</v>
          </cell>
          <cell r="B627" t="str">
            <v>VAR_cap</v>
          </cell>
          <cell r="C627" t="str">
            <v>-</v>
          </cell>
          <cell r="E627">
            <v>3.5398010299811799E-6</v>
          </cell>
          <cell r="F627">
            <v>3.5503228086928698E-6</v>
          </cell>
          <cell r="G627">
            <v>3.5620361781916798E-6</v>
          </cell>
          <cell r="H627">
            <v>1.6151006525770601E-5</v>
          </cell>
          <cell r="I627">
            <v>2.6466799540730401E-2</v>
          </cell>
        </row>
        <row r="628">
          <cell r="A628" t="str">
            <v>D-ITOT_NKEV_GAS_ELC_CHP</v>
          </cell>
          <cell r="B628" t="str">
            <v>VAR_fout</v>
          </cell>
          <cell r="C628" t="str">
            <v>ITOT_ELC</v>
          </cell>
          <cell r="D628">
            <v>2.0482490988825563E-5</v>
          </cell>
          <cell r="E628">
            <v>0.42145593182446878</v>
          </cell>
          <cell r="F628">
            <v>5.255826490359846E-2</v>
          </cell>
          <cell r="G628">
            <v>3.7147670880970263E-2</v>
          </cell>
          <cell r="H628">
            <v>0.13149357810000811</v>
          </cell>
          <cell r="I628">
            <v>4.7883609743072535E-2</v>
          </cell>
        </row>
        <row r="629">
          <cell r="A629" t="str">
            <v>D-ITOT_NKEV_GAS_ELC_CHP</v>
          </cell>
          <cell r="B629" t="str">
            <v>VAR_fout</v>
          </cell>
          <cell r="C629" t="str">
            <v>ELC5</v>
          </cell>
          <cell r="D629">
            <v>0.66993993029064991</v>
          </cell>
          <cell r="E629">
            <v>7.2711453330872423E-5</v>
          </cell>
          <cell r="F629">
            <v>6.6769669397085285E-5</v>
          </cell>
          <cell r="G629">
            <v>2.1707936878360667E-4</v>
          </cell>
          <cell r="H629">
            <v>1.2264907793892475E-2</v>
          </cell>
          <cell r="I629">
            <v>4.0775991912054017E-3</v>
          </cell>
        </row>
        <row r="630">
          <cell r="A630" t="str">
            <v>D-ITOT_NKEV_GAS_ELC_CHP</v>
          </cell>
          <cell r="B630" t="str">
            <v>VAR_fin</v>
          </cell>
          <cell r="C630" t="str">
            <v>ITOT_NKEV_GAS_ELC_CHP</v>
          </cell>
          <cell r="D630">
            <v>0.66996041278163865</v>
          </cell>
          <cell r="E630">
            <v>0.42152864327780004</v>
          </cell>
          <cell r="F630">
            <v>5.2624664161041904E-2</v>
          </cell>
          <cell r="G630">
            <v>3.7364750249753886E-2</v>
          </cell>
          <cell r="H630">
            <v>0.14375848589390067</v>
          </cell>
          <cell r="I630">
            <v>5.1961245506527635E-2</v>
          </cell>
        </row>
        <row r="631">
          <cell r="A631" t="str">
            <v>SCOM-SHELCBR</v>
          </cell>
          <cell r="B631" t="str">
            <v>VAR_fout</v>
          </cell>
          <cell r="C631" t="str">
            <v>SCOM-SHAELCB</v>
          </cell>
          <cell r="D631">
            <v>2.3940345108547496</v>
          </cell>
          <cell r="E631">
            <v>0.59040887620899818</v>
          </cell>
          <cell r="F631">
            <v>2.1819091362317922</v>
          </cell>
          <cell r="G631">
            <v>1.9032353151053314</v>
          </cell>
          <cell r="H631">
            <v>1.1405128240869662</v>
          </cell>
          <cell r="I631">
            <v>0.51352038853185089</v>
          </cell>
        </row>
        <row r="632">
          <cell r="A632" t="str">
            <v>SCOM-SHELCBR</v>
          </cell>
          <cell r="B632" t="str">
            <v>VAR_fin</v>
          </cell>
          <cell r="C632" t="str">
            <v>SCOM_ELC</v>
          </cell>
          <cell r="D632">
            <v>2.6235994639504128</v>
          </cell>
          <cell r="E632">
            <v>0.64525560241420532</v>
          </cell>
          <cell r="F632">
            <v>2.3748670870550139</v>
          </cell>
          <cell r="G632">
            <v>2.0575516920057635</v>
          </cell>
          <cell r="H632">
            <v>1.2165470123594291</v>
          </cell>
          <cell r="I632">
            <v>0.54054777740194793</v>
          </cell>
        </row>
        <row r="633">
          <cell r="A633" t="str">
            <v>SCOM-SHELCBR</v>
          </cell>
          <cell r="B633" t="str">
            <v>VAR_ncap</v>
          </cell>
          <cell r="C633" t="str">
            <v>-</v>
          </cell>
          <cell r="D633">
            <v>2.40883118146519E-8</v>
          </cell>
          <cell r="E633">
            <v>1.81072178018125E-8</v>
          </cell>
          <cell r="F633">
            <v>6.7389142819394093E-2</v>
          </cell>
          <cell r="G633">
            <v>1.1976302257298E-7</v>
          </cell>
          <cell r="H633">
            <v>5.30327849784301E-2</v>
          </cell>
          <cell r="I633">
            <v>4.4127900360529702E-7</v>
          </cell>
        </row>
        <row r="634">
          <cell r="A634" t="str">
            <v>SCOM-SHELCBR</v>
          </cell>
          <cell r="B634" t="str">
            <v>VAR_cap</v>
          </cell>
          <cell r="C634" t="str">
            <v>-</v>
          </cell>
          <cell r="D634">
            <v>0.18498807243975382</v>
          </cell>
          <cell r="E634">
            <v>0.10120803218832793</v>
          </cell>
          <cell r="F634">
            <v>0.16859717112189521</v>
          </cell>
          <cell r="G634">
            <v>0.1685972595141208</v>
          </cell>
          <cell r="H634">
            <v>0.12336696895312486</v>
          </cell>
          <cell r="I634">
            <v>6.3190152448126452E-2</v>
          </cell>
        </row>
        <row r="635">
          <cell r="A635" t="str">
            <v>RHES-SHCONBR3</v>
          </cell>
          <cell r="B635" t="str">
            <v>VAR_fout</v>
          </cell>
          <cell r="C635" t="str">
            <v>RHES-SHCON</v>
          </cell>
          <cell r="D635">
            <v>0.67708615229409919</v>
          </cell>
          <cell r="E635">
            <v>1.3555056039679643</v>
          </cell>
          <cell r="F635">
            <v>1.3554840715801233</v>
          </cell>
          <cell r="G635">
            <v>1.3555015407035271</v>
          </cell>
          <cell r="H635">
            <v>4.8217817572238637</v>
          </cell>
          <cell r="I635">
            <v>7.7103820075895033</v>
          </cell>
        </row>
        <row r="636">
          <cell r="A636" t="str">
            <v>RHES-SHCONBR3</v>
          </cell>
          <cell r="B636" t="str">
            <v>VAR_fin</v>
          </cell>
          <cell r="C636" t="str">
            <v>CON</v>
          </cell>
          <cell r="D636">
            <v>0.67708615229409919</v>
          </cell>
          <cell r="E636">
            <v>1.3555056039679643</v>
          </cell>
          <cell r="F636">
            <v>1.3554840715801233</v>
          </cell>
          <cell r="G636">
            <v>1.3555015407035271</v>
          </cell>
          <cell r="H636">
            <v>4.8217817572238637</v>
          </cell>
          <cell r="I636">
            <v>7.7103820075895033</v>
          </cell>
        </row>
        <row r="637">
          <cell r="A637" t="str">
            <v>RHES-SHCONBR3</v>
          </cell>
          <cell r="B637" t="str">
            <v>VAR_ncap</v>
          </cell>
          <cell r="C637" t="str">
            <v>-</v>
          </cell>
          <cell r="D637">
            <v>5.4754046411813202E-2</v>
          </cell>
          <cell r="E637">
            <v>5.4754055889323999E-2</v>
          </cell>
          <cell r="H637">
            <v>0.20013798337470201</v>
          </cell>
          <cell r="I637">
            <v>0.28377303889724997</v>
          </cell>
        </row>
        <row r="638">
          <cell r="A638" t="str">
            <v>RHES-SHCONBR3</v>
          </cell>
          <cell r="B638" t="str">
            <v>VAR_cap</v>
          </cell>
          <cell r="C638" t="str">
            <v>-</v>
          </cell>
          <cell r="D638">
            <v>5.4754046411813202E-2</v>
          </cell>
          <cell r="E638">
            <v>0.109508102301137</v>
          </cell>
          <cell r="F638">
            <v>0.109508102301137</v>
          </cell>
          <cell r="G638">
            <v>0.109508102301137</v>
          </cell>
          <cell r="H638">
            <v>0.38956447348433199</v>
          </cell>
          <cell r="I638">
            <v>0.62294223038281704</v>
          </cell>
        </row>
        <row r="639">
          <cell r="A639" t="str">
            <v>ITOT-SWHCONBR5</v>
          </cell>
          <cell r="B639" t="str">
            <v>VAR_fout</v>
          </cell>
          <cell r="C639" t="str">
            <v>ITOT-ELS</v>
          </cell>
          <cell r="E639">
            <v>4.2973985189557967E-6</v>
          </cell>
          <cell r="F639">
            <v>4.2660632808051153E-6</v>
          </cell>
          <cell r="G639">
            <v>4.2766106283182776E-6</v>
          </cell>
          <cell r="H639">
            <v>6.6453881125474645E-6</v>
          </cell>
          <cell r="I639">
            <v>3.8709737800306686E-6</v>
          </cell>
        </row>
        <row r="640">
          <cell r="A640" t="str">
            <v>ITOT-SWHCONBR5</v>
          </cell>
          <cell r="B640" t="str">
            <v>VAR_fout</v>
          </cell>
          <cell r="C640" t="str">
            <v>ITOT-SWHC</v>
          </cell>
          <cell r="E640">
            <v>2.6593764706091104E-5</v>
          </cell>
          <cell r="F640">
            <v>2.6453068366555346E-5</v>
          </cell>
          <cell r="G640">
            <v>2.6376419294867028E-5</v>
          </cell>
          <cell r="H640">
            <v>3.6958786804158434E-5</v>
          </cell>
          <cell r="I640">
            <v>2.435338380159586E-5</v>
          </cell>
        </row>
        <row r="641">
          <cell r="A641" t="str">
            <v>ITOT-SWHCONBR5</v>
          </cell>
          <cell r="B641" t="str">
            <v>VAR_fin</v>
          </cell>
          <cell r="C641" t="str">
            <v>CON</v>
          </cell>
          <cell r="E641">
            <v>3.2015667750290437E-5</v>
          </cell>
          <cell r="F641">
            <v>3.184628641936411E-5</v>
          </cell>
          <cell r="G641">
            <v>3.1754010232082537E-5</v>
          </cell>
          <cell r="H641">
            <v>4.4493897417417473E-5</v>
          </cell>
          <cell r="I641">
            <v>2.9329886343032559E-5</v>
          </cell>
        </row>
        <row r="642">
          <cell r="A642" t="str">
            <v>ITOT-SWHCONBR5</v>
          </cell>
          <cell r="B642" t="str">
            <v>VAR_ncap</v>
          </cell>
          <cell r="C642" t="str">
            <v>-</v>
          </cell>
          <cell r="E642">
            <v>1.69719475390326E-6</v>
          </cell>
          <cell r="H642">
            <v>1.7477895109766001E-6</v>
          </cell>
          <cell r="I642">
            <v>3.5481231600306897E-8</v>
          </cell>
        </row>
        <row r="643">
          <cell r="A643" t="str">
            <v>ITOT-SWHCONBR5</v>
          </cell>
          <cell r="B643" t="str">
            <v>VAR_cap</v>
          </cell>
          <cell r="C643" t="str">
            <v>-</v>
          </cell>
          <cell r="E643">
            <v>1.69719475390326E-6</v>
          </cell>
          <cell r="F643">
            <v>1.69719475390326E-6</v>
          </cell>
          <cell r="G643">
            <v>1.69719475390326E-6</v>
          </cell>
          <cell r="H643">
            <v>2.3941358403848698E-6</v>
          </cell>
          <cell r="I643">
            <v>1.5773117126495299E-6</v>
          </cell>
        </row>
        <row r="644">
          <cell r="A644" t="str">
            <v>RHES-SHSTG-ELC</v>
          </cell>
          <cell r="B644" t="str">
            <v>VAR_fout</v>
          </cell>
          <cell r="C644" t="str">
            <v>RHES-SHAELCB</v>
          </cell>
          <cell r="D644">
            <v>1.6397296700998399E-8</v>
          </cell>
          <cell r="E644">
            <v>0.66350495611929639</v>
          </cell>
          <cell r="F644">
            <v>0.61485672607406705</v>
          </cell>
          <cell r="G644">
            <v>0.64790847441966337</v>
          </cell>
          <cell r="H644">
            <v>9.8712443435946345E-2</v>
          </cell>
          <cell r="I644">
            <v>4.7884752139600827E-2</v>
          </cell>
        </row>
        <row r="645">
          <cell r="A645" t="str">
            <v>RHES-SHSTG-ELC</v>
          </cell>
          <cell r="B645" t="str">
            <v>VAR_fin</v>
          </cell>
          <cell r="C645" t="str">
            <v>RHES-SHAELCB</v>
          </cell>
          <cell r="D645">
            <v>1.43670550178943E-8</v>
          </cell>
          <cell r="E645">
            <v>0.66352738855435622</v>
          </cell>
          <cell r="F645">
            <v>0.61487865387909013</v>
          </cell>
          <cell r="G645">
            <v>0.6479280695671954</v>
          </cell>
          <cell r="H645">
            <v>9.8716454503213799E-2</v>
          </cell>
          <cell r="I645">
            <v>4.7886635559341001E-2</v>
          </cell>
        </row>
        <row r="646">
          <cell r="A646" t="str">
            <v>RHES-SHSTG-ELC</v>
          </cell>
          <cell r="B646" t="str">
            <v>VAR_ncap</v>
          </cell>
          <cell r="C646" t="str">
            <v>-</v>
          </cell>
          <cell r="D646">
            <v>2.58359484290254E-4</v>
          </cell>
          <cell r="E646">
            <v>6.0759837387403502E-2</v>
          </cell>
          <cell r="F646">
            <v>5.4498044725315695E-7</v>
          </cell>
          <cell r="G646">
            <v>7.1791508678969499E-7</v>
          </cell>
          <cell r="H646">
            <v>9.2670164634974708E-3</v>
          </cell>
          <cell r="I646">
            <v>3.1413229157345599E-7</v>
          </cell>
        </row>
        <row r="647">
          <cell r="A647" t="str">
            <v>RHES-SHSTG-ELC</v>
          </cell>
          <cell r="B647" t="str">
            <v>VAR_cap</v>
          </cell>
          <cell r="C647" t="str">
            <v>-</v>
          </cell>
          <cell r="D647">
            <v>2.58359484290254E-4</v>
          </cell>
          <cell r="E647">
            <v>6.1018092015436308E-2</v>
          </cell>
          <cell r="F647">
            <v>6.1018093699636365E-2</v>
          </cell>
          <cell r="G647">
            <v>6.1018122206991321E-2</v>
          </cell>
          <cell r="H647">
            <v>9.2693005773189386E-3</v>
          </cell>
          <cell r="I647">
            <v>5.0420916861387E-3</v>
          </cell>
        </row>
        <row r="648">
          <cell r="A648" t="str">
            <v>RHES-SHCONBR4</v>
          </cell>
          <cell r="B648" t="str">
            <v>VAR_fout</v>
          </cell>
          <cell r="C648" t="str">
            <v>RHES-SHCON</v>
          </cell>
          <cell r="E648">
            <v>0.42668207968861321</v>
          </cell>
          <cell r="F648">
            <v>0.42666433618233851</v>
          </cell>
          <cell r="G648">
            <v>0.42667823349163475</v>
          </cell>
          <cell r="H648">
            <v>0.42665516630897177</v>
          </cell>
          <cell r="I648">
            <v>0.24665081270888947</v>
          </cell>
        </row>
        <row r="649">
          <cell r="A649" t="str">
            <v>RHES-SHCONBR4</v>
          </cell>
          <cell r="B649" t="str">
            <v>VAR_fin</v>
          </cell>
          <cell r="C649" t="str">
            <v>CON</v>
          </cell>
          <cell r="E649">
            <v>0.42668207968861321</v>
          </cell>
          <cell r="F649">
            <v>0.42666433618233851</v>
          </cell>
          <cell r="G649">
            <v>0.42667823349163475</v>
          </cell>
          <cell r="H649">
            <v>0.42665516630897177</v>
          </cell>
          <cell r="I649">
            <v>0.24665081270888947</v>
          </cell>
        </row>
        <row r="650">
          <cell r="A650" t="str">
            <v>RHES-SHCONBR4</v>
          </cell>
          <cell r="B650" t="str">
            <v>VAR_ncap</v>
          </cell>
          <cell r="C650" t="str">
            <v>-</v>
          </cell>
          <cell r="E650">
            <v>3.44705848110489E-2</v>
          </cell>
          <cell r="I650">
            <v>1.18661002743077E-8</v>
          </cell>
        </row>
        <row r="651">
          <cell r="A651" t="str">
            <v>RHES-SHCONBR4</v>
          </cell>
          <cell r="B651" t="str">
            <v>VAR_cap</v>
          </cell>
          <cell r="C651" t="str">
            <v>-</v>
          </cell>
          <cell r="E651">
            <v>3.44705848110489E-2</v>
          </cell>
          <cell r="F651">
            <v>3.44705848110489E-2</v>
          </cell>
          <cell r="G651">
            <v>3.44705848110489E-2</v>
          </cell>
          <cell r="H651">
            <v>3.44705848110489E-2</v>
          </cell>
          <cell r="I651">
            <v>1.9927492621892699E-2</v>
          </cell>
        </row>
        <row r="652">
          <cell r="A652" t="str">
            <v>ITOT-SWHCONBR6</v>
          </cell>
          <cell r="B652" t="str">
            <v>VAR_fout</v>
          </cell>
          <cell r="C652" t="str">
            <v>ITOT-SWHC</v>
          </cell>
          <cell r="E652">
            <v>1.2685524452616478E-5</v>
          </cell>
          <cell r="F652">
            <v>1.27040939069764E-5</v>
          </cell>
          <cell r="G652">
            <v>1.2639897020790291E-5</v>
          </cell>
          <cell r="H652">
            <v>1.6613207239858583E-5</v>
          </cell>
          <cell r="I652">
            <v>1.1591770702867861E-5</v>
          </cell>
        </row>
        <row r="653">
          <cell r="A653" t="str">
            <v>ITOT-SWHCONBR6</v>
          </cell>
          <cell r="B653" t="str">
            <v>VAR_fin</v>
          </cell>
          <cell r="C653" t="str">
            <v>CON</v>
          </cell>
          <cell r="E653">
            <v>1.2685524452616478E-5</v>
          </cell>
          <cell r="F653">
            <v>1.27040939069764E-5</v>
          </cell>
          <cell r="G653">
            <v>1.2639897020790291E-5</v>
          </cell>
          <cell r="H653">
            <v>1.6613207239858583E-5</v>
          </cell>
          <cell r="I653">
            <v>1.1591770702867861E-5</v>
          </cell>
        </row>
        <row r="654">
          <cell r="A654" t="str">
            <v>ITOT-SWHCONBR6</v>
          </cell>
          <cell r="B654" t="str">
            <v>VAR_ncap</v>
          </cell>
          <cell r="C654" t="str">
            <v>-</v>
          </cell>
          <cell r="E654">
            <v>6.5151428589274898E-7</v>
          </cell>
          <cell r="F654">
            <v>1.4655521671464499E-8</v>
          </cell>
          <cell r="H654">
            <v>4.3738622756589698E-8</v>
          </cell>
          <cell r="I654">
            <v>2.40453012992368E-7</v>
          </cell>
        </row>
        <row r="655">
          <cell r="A655" t="str">
            <v>ITOT-SWHCONBR6</v>
          </cell>
          <cell r="B655" t="str">
            <v>VAR_cap</v>
          </cell>
          <cell r="C655" t="str">
            <v>-</v>
          </cell>
          <cell r="E655">
            <v>6.5151428589274898E-7</v>
          </cell>
          <cell r="F655">
            <v>6.6616980756421397E-7</v>
          </cell>
          <cell r="G655">
            <v>6.6616980756421397E-7</v>
          </cell>
          <cell r="H655">
            <v>8.69773228264154E-7</v>
          </cell>
          <cell r="I655">
            <v>6.2050580225315401E-7</v>
          </cell>
        </row>
        <row r="656">
          <cell r="A656" t="str">
            <v>RHNM-SHNGAHP</v>
          </cell>
          <cell r="B656" t="str">
            <v>VAR_fout</v>
          </cell>
          <cell r="C656" t="str">
            <v>CO2_R</v>
          </cell>
          <cell r="F656">
            <v>5.0950791979146202E-3</v>
          </cell>
          <cell r="G656">
            <v>6.4537162361886597E-3</v>
          </cell>
          <cell r="H656">
            <v>4.4049046265107897E-3</v>
          </cell>
          <cell r="I656">
            <v>6.3638723428430298E-4</v>
          </cell>
        </row>
        <row r="657">
          <cell r="A657" t="str">
            <v>RHNM-SHNGAHP</v>
          </cell>
          <cell r="B657" t="str">
            <v>VAR_fout</v>
          </cell>
          <cell r="C657" t="str">
            <v>RHNM-SHANGAH</v>
          </cell>
          <cell r="F657">
            <v>1.8067656730193706E-4</v>
          </cell>
          <cell r="G657">
            <v>2.3800939310766669E-4</v>
          </cell>
          <cell r="H657">
            <v>1.7338454380946692E-4</v>
          </cell>
          <cell r="I657">
            <v>2.7028293669705032E-5</v>
          </cell>
        </row>
        <row r="658">
          <cell r="A658" t="str">
            <v>RHNM-SHNGAHP</v>
          </cell>
          <cell r="B658" t="str">
            <v>VAR_fin</v>
          </cell>
          <cell r="C658" t="str">
            <v>RNGA</v>
          </cell>
          <cell r="F658">
            <v>9.0338283650968546E-5</v>
          </cell>
          <cell r="G658">
            <v>1.1442759284022443E-4</v>
          </cell>
          <cell r="H658">
            <v>7.8101145860120304E-5</v>
          </cell>
          <cell r="I658">
            <v>1.1283461600785509E-5</v>
          </cell>
        </row>
        <row r="659">
          <cell r="A659" t="str">
            <v>RHNM-SHNGAHP</v>
          </cell>
          <cell r="B659" t="str">
            <v>VAR_fin</v>
          </cell>
          <cell r="C659" t="str">
            <v>RHNMELCHPC</v>
          </cell>
          <cell r="F659">
            <v>1.8067656730193706E-4</v>
          </cell>
          <cell r="G659">
            <v>2.3800939310766669E-4</v>
          </cell>
          <cell r="H659">
            <v>1.7338454380946692E-4</v>
          </cell>
          <cell r="I659">
            <v>2.7028293669705032E-5</v>
          </cell>
        </row>
        <row r="660">
          <cell r="A660" t="str">
            <v>RHNM-SHNGAHP</v>
          </cell>
          <cell r="B660" t="str">
            <v>VAR_ncap</v>
          </cell>
          <cell r="C660" t="str">
            <v>-</v>
          </cell>
          <cell r="F660">
            <v>1.4753473539004999E-5</v>
          </cell>
          <cell r="G660">
            <v>4.3322562554799901E-6</v>
          </cell>
          <cell r="H660">
            <v>1.07318150967053E-8</v>
          </cell>
        </row>
        <row r="661">
          <cell r="A661" t="str">
            <v>RHNM-SHNGAHP</v>
          </cell>
          <cell r="B661" t="str">
            <v>VAR_cap</v>
          </cell>
          <cell r="C661" t="str">
            <v>-</v>
          </cell>
          <cell r="F661">
            <v>1.4753473539004999E-5</v>
          </cell>
          <cell r="G661">
            <v>1.9085729794485E-5</v>
          </cell>
          <cell r="H661">
            <v>1.4057310674515102E-5</v>
          </cell>
          <cell r="I661">
            <v>3.5869257895182577E-6</v>
          </cell>
        </row>
        <row r="662">
          <cell r="A662" t="str">
            <v>D-SCOM_KEV_WOD_ELC_CHP</v>
          </cell>
          <cell r="B662" t="str">
            <v>VAR_fout</v>
          </cell>
          <cell r="C662" t="str">
            <v>ELC5</v>
          </cell>
          <cell r="G662">
            <v>4.8399955864350252E-5</v>
          </cell>
          <cell r="H662">
            <v>4.2861466143696371E-5</v>
          </cell>
          <cell r="I662">
            <v>2.0544628013727209E-5</v>
          </cell>
        </row>
        <row r="663">
          <cell r="A663" t="str">
            <v>D-SCOM_KEV_WOD_ELC_CHP</v>
          </cell>
          <cell r="B663" t="str">
            <v>VAR_fout</v>
          </cell>
          <cell r="C663" t="str">
            <v>SCOM_ELC</v>
          </cell>
          <cell r="G663">
            <v>8.1032701879168636E-6</v>
          </cell>
          <cell r="H663">
            <v>4.2859487618286323E-5</v>
          </cell>
          <cell r="I663">
            <v>2.0565357164743043E-5</v>
          </cell>
        </row>
        <row r="664">
          <cell r="A664" t="str">
            <v>D-SCOM_KEV_WOD_ELC_CHP</v>
          </cell>
          <cell r="B664" t="str">
            <v>VAR_fin</v>
          </cell>
          <cell r="C664" t="str">
            <v>SCOM_KEV_WOD_ELC_CHP</v>
          </cell>
          <cell r="G664">
            <v>5.6702427001202524E-5</v>
          </cell>
          <cell r="H664">
            <v>8.5097507807132202E-5</v>
          </cell>
          <cell r="I664">
            <v>4.0604009328213196E-5</v>
          </cell>
        </row>
        <row r="665">
          <cell r="A665" t="str">
            <v>RHES-SHCONBR5</v>
          </cell>
          <cell r="B665" t="str">
            <v>VAR_fout</v>
          </cell>
          <cell r="C665" t="str">
            <v>RHES-SHCON</v>
          </cell>
          <cell r="E665">
            <v>0.2709801460019079</v>
          </cell>
          <cell r="F665">
            <v>0.27096411648135421</v>
          </cell>
          <cell r="G665">
            <v>0.27097639466691525</v>
          </cell>
          <cell r="H665">
            <v>0.2709623610906649</v>
          </cell>
          <cell r="I665">
            <v>0.15664400810795923</v>
          </cell>
        </row>
        <row r="666">
          <cell r="A666" t="str">
            <v>RHES-SHCONBR5</v>
          </cell>
          <cell r="B666" t="str">
            <v>VAR_fin</v>
          </cell>
          <cell r="C666" t="str">
            <v>CON</v>
          </cell>
          <cell r="E666">
            <v>0.2709801460019079</v>
          </cell>
          <cell r="F666">
            <v>0.27096411648135421</v>
          </cell>
          <cell r="G666">
            <v>0.27097639466691525</v>
          </cell>
          <cell r="H666">
            <v>0.2709623610906649</v>
          </cell>
          <cell r="I666">
            <v>0.15664400810795923</v>
          </cell>
        </row>
        <row r="667">
          <cell r="A667" t="str">
            <v>RHES-SHCONBR5</v>
          </cell>
          <cell r="B667" t="str">
            <v>VAR_ncap</v>
          </cell>
          <cell r="C667" t="str">
            <v>-</v>
          </cell>
          <cell r="E667">
            <v>2.1891783760779601E-2</v>
          </cell>
        </row>
        <row r="668">
          <cell r="A668" t="str">
            <v>RHES-SHCONBR5</v>
          </cell>
          <cell r="B668" t="str">
            <v>VAR_cap</v>
          </cell>
          <cell r="C668" t="str">
            <v>-</v>
          </cell>
          <cell r="E668">
            <v>2.1891783760779601E-2</v>
          </cell>
          <cell r="F668">
            <v>2.1891783760779601E-2</v>
          </cell>
          <cell r="G668">
            <v>2.1891783760779601E-2</v>
          </cell>
          <cell r="H668">
            <v>2.1891783760779601E-2</v>
          </cell>
          <cell r="I668">
            <v>1.2655662849766099E-2</v>
          </cell>
        </row>
        <row r="669">
          <cell r="A669" t="str">
            <v>RHNS-SHCONBR</v>
          </cell>
          <cell r="B669" t="str">
            <v>VAR_fout</v>
          </cell>
          <cell r="C669" t="str">
            <v>RHNS-SHCON</v>
          </cell>
          <cell r="F669">
            <v>2.7151425166736874E-6</v>
          </cell>
          <cell r="G669">
            <v>1.6022447859790378E-6</v>
          </cell>
          <cell r="H669">
            <v>1.7842220703509878E-6</v>
          </cell>
          <cell r="I669">
            <v>1.5445475102380304E-6</v>
          </cell>
        </row>
        <row r="670">
          <cell r="A670" t="str">
            <v>RHNS-SHCONBR</v>
          </cell>
          <cell r="B670" t="str">
            <v>VAR_fin</v>
          </cell>
          <cell r="C670" t="str">
            <v>CON</v>
          </cell>
          <cell r="F670">
            <v>2.7151425166736874E-6</v>
          </cell>
          <cell r="G670">
            <v>1.6022447859790378E-6</v>
          </cell>
          <cell r="H670">
            <v>1.7842220703509878E-6</v>
          </cell>
          <cell r="I670">
            <v>1.5445475102380304E-6</v>
          </cell>
        </row>
        <row r="671">
          <cell r="A671" t="str">
            <v>RHNS-SHCONBR</v>
          </cell>
          <cell r="B671" t="str">
            <v>VAR_ncap</v>
          </cell>
          <cell r="C671" t="str">
            <v>-</v>
          </cell>
          <cell r="F671">
            <v>1.80493171748817E-7</v>
          </cell>
        </row>
        <row r="672">
          <cell r="A672" t="str">
            <v>RHNS-SHCONBR</v>
          </cell>
          <cell r="B672" t="str">
            <v>VAR_cap</v>
          </cell>
          <cell r="C672" t="str">
            <v>-</v>
          </cell>
          <cell r="F672">
            <v>1.80493171748817E-7</v>
          </cell>
          <cell r="G672">
            <v>1.80493171748817E-7</v>
          </cell>
          <cell r="H672">
            <v>2.3969614255927202E-7</v>
          </cell>
          <cell r="I672">
            <v>2.3969614255927202E-7</v>
          </cell>
        </row>
        <row r="673">
          <cell r="A673" t="str">
            <v>D-RHEM_SOLELC</v>
          </cell>
          <cell r="B673" t="str">
            <v>VAR_fout</v>
          </cell>
          <cell r="C673" t="str">
            <v>ELC5</v>
          </cell>
          <cell r="D673">
            <v>0.44262441962023064</v>
          </cell>
          <cell r="E673">
            <v>0.66356130944775582</v>
          </cell>
          <cell r="F673">
            <v>1.1268862240679987</v>
          </cell>
          <cell r="G673">
            <v>2.499379889820772</v>
          </cell>
          <cell r="H673">
            <v>4.1329692854872233</v>
          </cell>
          <cell r="I673">
            <v>4.8528048450543411</v>
          </cell>
        </row>
        <row r="674">
          <cell r="A674" t="str">
            <v>D-RHEM_SOLELC</v>
          </cell>
          <cell r="B674" t="str">
            <v>VAR_fout</v>
          </cell>
          <cell r="C674" t="str">
            <v>RHEM_ELC</v>
          </cell>
          <cell r="D674">
            <v>0.41985880616561738</v>
          </cell>
          <cell r="E674">
            <v>0.62402133236095136</v>
          </cell>
          <cell r="F674">
            <v>0.98142936382742252</v>
          </cell>
          <cell r="G674">
            <v>2.0863062081344848</v>
          </cell>
          <cell r="H674">
            <v>3.8292252436797001</v>
          </cell>
          <cell r="I674">
            <v>5.9533773764344504</v>
          </cell>
        </row>
        <row r="675">
          <cell r="A675" t="str">
            <v>D-RHEM_SOLELC</v>
          </cell>
          <cell r="B675" t="str">
            <v>VAR_fin</v>
          </cell>
          <cell r="C675" t="str">
            <v>RHEM_SOL_ELC</v>
          </cell>
          <cell r="D675">
            <v>0.86248322578584768</v>
          </cell>
          <cell r="E675">
            <v>1.2875825748415717</v>
          </cell>
          <cell r="F675">
            <v>2.1083153908537833</v>
          </cell>
          <cell r="G675">
            <v>4.5856858608954552</v>
          </cell>
          <cell r="H675">
            <v>7.96219423339695</v>
          </cell>
          <cell r="I675">
            <v>10.806181902088838</v>
          </cell>
        </row>
        <row r="676">
          <cell r="A676" t="str">
            <v>ITOT-SWHCONBR7</v>
          </cell>
          <cell r="B676" t="str">
            <v>VAR_fout</v>
          </cell>
          <cell r="C676" t="str">
            <v>ITOT-ELS</v>
          </cell>
          <cell r="E676">
            <v>2.133749896209348</v>
          </cell>
          <cell r="F676">
            <v>2.1337463212268513</v>
          </cell>
          <cell r="G676">
            <v>2.1337482262236045</v>
          </cell>
          <cell r="H676">
            <v>7.4885068642659142E-5</v>
          </cell>
          <cell r="I676">
            <v>5.419618467243962E-5</v>
          </cell>
        </row>
        <row r="677">
          <cell r="A677" t="str">
            <v>ITOT-SWHCONBR7</v>
          </cell>
          <cell r="B677" t="str">
            <v>VAR_fout</v>
          </cell>
          <cell r="C677" t="str">
            <v>ITOT-SWHC</v>
          </cell>
          <cell r="E677">
            <v>0.37207829500167944</v>
          </cell>
          <cell r="F677">
            <v>0.37207767160462846</v>
          </cell>
          <cell r="G677">
            <v>0.37207800379348743</v>
          </cell>
          <cell r="H677">
            <v>1.2934082443061992E-5</v>
          </cell>
          <cell r="I677">
            <v>8.9572802060671631E-6</v>
          </cell>
        </row>
        <row r="678">
          <cell r="A678" t="str">
            <v>ITOT-SWHCONBR7</v>
          </cell>
          <cell r="B678" t="str">
            <v>VAR_fin</v>
          </cell>
          <cell r="C678" t="str">
            <v>CON</v>
          </cell>
          <cell r="E678">
            <v>2.5058281912110276</v>
          </cell>
          <cell r="F678">
            <v>2.5058239928314778</v>
          </cell>
          <cell r="G678">
            <v>2.5058262300170902</v>
          </cell>
          <cell r="H678">
            <v>8.7943351017338373E-5</v>
          </cell>
          <cell r="I678">
            <v>6.3646788055873372E-5</v>
          </cell>
        </row>
        <row r="679">
          <cell r="A679" t="str">
            <v>ITOT-SWHCONBR7</v>
          </cell>
          <cell r="B679" t="str">
            <v>VAR_ncap</v>
          </cell>
          <cell r="C679" t="str">
            <v>-</v>
          </cell>
          <cell r="E679">
            <v>0.13627415592841699</v>
          </cell>
          <cell r="H679">
            <v>4.7391650507317801E-6</v>
          </cell>
        </row>
        <row r="680">
          <cell r="A680" t="str">
            <v>ITOT-SWHCONBR7</v>
          </cell>
          <cell r="B680" t="str">
            <v>VAR_cap</v>
          </cell>
          <cell r="C680" t="str">
            <v>-</v>
          </cell>
          <cell r="E680">
            <v>0.13627415592841699</v>
          </cell>
          <cell r="F680">
            <v>0.13627415592841699</v>
          </cell>
          <cell r="G680">
            <v>0.13627415592841699</v>
          </cell>
          <cell r="H680">
            <v>4.7391650507317801E-6</v>
          </cell>
          <cell r="I680">
            <v>3.4393709524962899E-6</v>
          </cell>
        </row>
        <row r="681">
          <cell r="A681" t="str">
            <v>RHNS-SHSTG-ELCHP</v>
          </cell>
          <cell r="B681" t="str">
            <v>VAR_fout</v>
          </cell>
          <cell r="C681" t="str">
            <v>RHNS-SHAELCH</v>
          </cell>
          <cell r="E681">
            <v>3.2893289474387515E-2</v>
          </cell>
          <cell r="F681">
            <v>0.10564102931732218</v>
          </cell>
          <cell r="G681">
            <v>0.21552287358307895</v>
          </cell>
          <cell r="H681">
            <v>0.38161033830717028</v>
          </cell>
          <cell r="I681">
            <v>0.49581941007775154</v>
          </cell>
        </row>
        <row r="682">
          <cell r="A682" t="str">
            <v>RHNS-SHSTG-ELCHP</v>
          </cell>
          <cell r="B682" t="str">
            <v>VAR_fin</v>
          </cell>
          <cell r="C682" t="str">
            <v>RHNS-SHAELCH</v>
          </cell>
          <cell r="E682">
            <v>3.28946346072366E-2</v>
          </cell>
          <cell r="F682">
            <v>0.10564554620865517</v>
          </cell>
          <cell r="G682">
            <v>0.21552999874325024</v>
          </cell>
          <cell r="H682">
            <v>0.38162528882454577</v>
          </cell>
          <cell r="I682">
            <v>0.49583637980603124</v>
          </cell>
        </row>
        <row r="683">
          <cell r="A683" t="str">
            <v>RHNS-SHSTG-ELCHP</v>
          </cell>
          <cell r="B683" t="str">
            <v>VAR_ncap</v>
          </cell>
          <cell r="C683" t="str">
            <v>-</v>
          </cell>
          <cell r="D683">
            <v>1.4362067881521599E-6</v>
          </cell>
          <cell r="E683">
            <v>3.13475398466218E-3</v>
          </cell>
          <cell r="F683">
            <v>7.2224790035755699E-3</v>
          </cell>
          <cell r="G683">
            <v>1.00784587439135E-2</v>
          </cell>
          <cell r="H683">
            <v>1.8750832906979899E-2</v>
          </cell>
          <cell r="I683">
            <v>2.5860250269267498E-2</v>
          </cell>
        </row>
        <row r="684">
          <cell r="A684" t="str">
            <v>RHNS-SHSTG-ELCHP</v>
          </cell>
          <cell r="B684" t="str">
            <v>VAR_cap</v>
          </cell>
          <cell r="C684" t="str">
            <v>-</v>
          </cell>
          <cell r="D684">
            <v>1.4362067881521599E-6</v>
          </cell>
          <cell r="E684">
            <v>3.1360719908147829E-3</v>
          </cell>
          <cell r="F684">
            <v>1.0358311239757889E-2</v>
          </cell>
          <cell r="G684">
            <v>2.0436487701030948E-2</v>
          </cell>
          <cell r="H684">
            <v>3.6412026181002921E-2</v>
          </cell>
          <cell r="I684">
            <v>4.3485869568135917E-2</v>
          </cell>
        </row>
        <row r="685">
          <cell r="A685" t="str">
            <v>RHNS-SHSOLBR</v>
          </cell>
          <cell r="B685" t="str">
            <v>VAR_fout</v>
          </cell>
          <cell r="C685" t="str">
            <v>RHNS-SHASOL</v>
          </cell>
          <cell r="E685">
            <v>1.3399614933747091E-2</v>
          </cell>
          <cell r="F685">
            <v>1.340251728122017E-2</v>
          </cell>
          <cell r="G685">
            <v>1.3402590946067543E-2</v>
          </cell>
          <cell r="H685">
            <v>1.3402932383978917E-2</v>
          </cell>
          <cell r="I685">
            <v>1.34029206037884E-2</v>
          </cell>
        </row>
        <row r="686">
          <cell r="A686" t="str">
            <v>RHNS-SHSOLBR</v>
          </cell>
          <cell r="B686" t="str">
            <v>VAR_fin</v>
          </cell>
          <cell r="C686" t="str">
            <v>SOL</v>
          </cell>
          <cell r="E686">
            <v>1.3399614933747091E-2</v>
          </cell>
          <cell r="F686">
            <v>1.340251728122017E-2</v>
          </cell>
          <cell r="G686">
            <v>1.3402590946067543E-2</v>
          </cell>
          <cell r="H686">
            <v>1.3402932383978917E-2</v>
          </cell>
          <cell r="I686">
            <v>1.34029206037884E-2</v>
          </cell>
        </row>
        <row r="687">
          <cell r="A687" t="str">
            <v>RHNS-SHSOLBR</v>
          </cell>
          <cell r="B687" t="str">
            <v>VAR_ncap</v>
          </cell>
          <cell r="C687" t="str">
            <v>-</v>
          </cell>
          <cell r="E687">
            <v>1.94601215667106E-3</v>
          </cell>
          <cell r="F687">
            <v>4.2150490841658401E-7</v>
          </cell>
          <cell r="G687">
            <v>1.06982692582724E-8</v>
          </cell>
          <cell r="H687">
            <v>9.9736094211321305E-4</v>
          </cell>
          <cell r="I687">
            <v>8.2121402968067102E-4</v>
          </cell>
        </row>
        <row r="688">
          <cell r="A688" t="str">
            <v>RHNS-SHSOLBR</v>
          </cell>
          <cell r="B688" t="str">
            <v>VAR_cap</v>
          </cell>
          <cell r="C688" t="str">
            <v>-</v>
          </cell>
          <cell r="E688">
            <v>1.94601215667106E-3</v>
          </cell>
          <cell r="F688">
            <v>1.94643366157948E-3</v>
          </cell>
          <cell r="G688">
            <v>1.9464443598487301E-3</v>
          </cell>
          <cell r="H688">
            <v>1.9464998573125499E-3</v>
          </cell>
          <cell r="I688">
            <v>1.9464783147292799E-3</v>
          </cell>
        </row>
        <row r="689">
          <cell r="A689" t="str">
            <v>RHES-SHPLTBR</v>
          </cell>
          <cell r="B689" t="str">
            <v>VAR_fout</v>
          </cell>
          <cell r="C689" t="str">
            <v>RHES-SHPLT</v>
          </cell>
          <cell r="D689">
            <v>1.2957559769212632</v>
          </cell>
          <cell r="E689">
            <v>1.4868836043117644</v>
          </cell>
          <cell r="F689">
            <v>1.4868837299733078</v>
          </cell>
          <cell r="G689">
            <v>1.4868837275784486</v>
          </cell>
          <cell r="H689">
            <v>1.4868836448795135</v>
          </cell>
          <cell r="I689">
            <v>1.4868836514909645</v>
          </cell>
        </row>
        <row r="690">
          <cell r="A690" t="str">
            <v>RHES-SHPLTBR</v>
          </cell>
          <cell r="B690" t="str">
            <v>VAR_fin</v>
          </cell>
          <cell r="C690" t="str">
            <v>RPLT</v>
          </cell>
          <cell r="D690">
            <v>1.4397288632458474</v>
          </cell>
          <cell r="E690">
            <v>1.6520928936797401</v>
          </cell>
          <cell r="F690">
            <v>1.6520930333036759</v>
          </cell>
          <cell r="G690">
            <v>1.6520930306427208</v>
          </cell>
          <cell r="H690">
            <v>1.652092938755015</v>
          </cell>
          <cell r="I690">
            <v>1.6520929461010727</v>
          </cell>
        </row>
        <row r="691">
          <cell r="A691" t="str">
            <v>RHES-SHPLTBR</v>
          </cell>
          <cell r="B691" t="str">
            <v>VAR_ncap</v>
          </cell>
          <cell r="C691" t="str">
            <v>-</v>
          </cell>
          <cell r="E691">
            <v>1.5442330797332701E-2</v>
          </cell>
          <cell r="H691">
            <v>3.5059125672114597E-2</v>
          </cell>
          <cell r="I691">
            <v>5.8818875489456302E-2</v>
          </cell>
        </row>
        <row r="692">
          <cell r="A692" t="str">
            <v>RHES-SHPLTBR</v>
          </cell>
          <cell r="B692" t="str">
            <v>VAR_cap</v>
          </cell>
          <cell r="C692" t="str">
            <v>-</v>
          </cell>
          <cell r="D692">
            <v>0.104681131456585</v>
          </cell>
          <cell r="E692">
            <v>0.12012346225391771</v>
          </cell>
          <cell r="F692">
            <v>0.12012346225391771</v>
          </cell>
          <cell r="G692">
            <v>0.12012346225391771</v>
          </cell>
          <cell r="H692">
            <v>0.12033293797583143</v>
          </cell>
          <cell r="I692">
            <v>0.120332825585811</v>
          </cell>
        </row>
        <row r="693">
          <cell r="A693" t="str">
            <v>RHES-SHCONBR6</v>
          </cell>
          <cell r="B693" t="str">
            <v>VAR_fout</v>
          </cell>
          <cell r="C693" t="str">
            <v>RHES-SHCON</v>
          </cell>
          <cell r="E693">
            <v>8.6843311697147153E-6</v>
          </cell>
          <cell r="F693">
            <v>8.1041643892256603E-6</v>
          </cell>
          <cell r="G693">
            <v>6.8235970952283096E-6</v>
          </cell>
          <cell r="H693">
            <v>6.4942081898102077E-6</v>
          </cell>
          <cell r="I693">
            <v>2.373016228279362E-6</v>
          </cell>
        </row>
        <row r="694">
          <cell r="A694" t="str">
            <v>RHES-SHCONBR6</v>
          </cell>
          <cell r="B694" t="str">
            <v>VAR_fin</v>
          </cell>
          <cell r="C694" t="str">
            <v>CON</v>
          </cell>
          <cell r="E694">
            <v>8.6843311697147153E-6</v>
          </cell>
          <cell r="F694">
            <v>8.1041643892256603E-6</v>
          </cell>
          <cell r="G694">
            <v>6.8235970952283096E-6</v>
          </cell>
          <cell r="H694">
            <v>6.4942081898102077E-6</v>
          </cell>
          <cell r="I694">
            <v>2.373016228279362E-6</v>
          </cell>
        </row>
        <row r="695">
          <cell r="A695" t="str">
            <v>RHES-SHCONBR6</v>
          </cell>
          <cell r="B695" t="str">
            <v>VAR_ncap</v>
          </cell>
          <cell r="C695" t="str">
            <v>-</v>
          </cell>
          <cell r="E695">
            <v>6.4717906045282602E-7</v>
          </cell>
        </row>
        <row r="696">
          <cell r="A696" t="str">
            <v>RHES-SHCONBR6</v>
          </cell>
          <cell r="B696" t="str">
            <v>VAR_cap</v>
          </cell>
          <cell r="C696" t="str">
            <v>-</v>
          </cell>
          <cell r="E696">
            <v>6.4717906045282602E-7</v>
          </cell>
          <cell r="F696">
            <v>6.4717906045282602E-7</v>
          </cell>
          <cell r="G696">
            <v>6.4717906045282602E-7</v>
          </cell>
          <cell r="H696">
            <v>6.4717906045282602E-7</v>
          </cell>
          <cell r="I696">
            <v>3.7413488466815098E-7</v>
          </cell>
        </row>
        <row r="697">
          <cell r="A697" t="str">
            <v>RHSA-WHPLTBR</v>
          </cell>
          <cell r="B697" t="str">
            <v>VAR_fout</v>
          </cell>
          <cell r="C697" t="str">
            <v>RHSA-WHPLT</v>
          </cell>
          <cell r="D697">
            <v>0.1697912757130671</v>
          </cell>
          <cell r="E697">
            <v>0.19483592830356081</v>
          </cell>
          <cell r="F697">
            <v>0.12881133982831502</v>
          </cell>
          <cell r="G697">
            <v>0.13402264797500957</v>
          </cell>
          <cell r="H697">
            <v>0.14218321315482052</v>
          </cell>
          <cell r="I697">
            <v>0.14903068027989289</v>
          </cell>
        </row>
        <row r="698">
          <cell r="A698" t="str">
            <v>RHSA-WHPLTBR</v>
          </cell>
          <cell r="B698" t="str">
            <v>VAR_fin</v>
          </cell>
          <cell r="C698" t="str">
            <v>RPLT</v>
          </cell>
          <cell r="D698">
            <v>0.27166604114090714</v>
          </cell>
          <cell r="E698">
            <v>0.31173748528569711</v>
          </cell>
          <cell r="F698">
            <v>0.20609814372530441</v>
          </cell>
          <cell r="G698">
            <v>0.2144362367600153</v>
          </cell>
          <cell r="H698">
            <v>0.22749314104771273</v>
          </cell>
          <cell r="I698">
            <v>0.23844908844782856</v>
          </cell>
        </row>
        <row r="699">
          <cell r="A699" t="str">
            <v>RHSA-WHPLTBR</v>
          </cell>
          <cell r="B699" t="str">
            <v>VAR_ncap</v>
          </cell>
          <cell r="C699" t="str">
            <v>-</v>
          </cell>
          <cell r="E699">
            <v>1.9494164878887501E-3</v>
          </cell>
          <cell r="H699">
            <v>4.1927942723625497E-3</v>
          </cell>
          <cell r="I699">
            <v>4.8062862572379799E-3</v>
          </cell>
        </row>
        <row r="700">
          <cell r="A700" t="str">
            <v>RHSA-WHPLTBR</v>
          </cell>
          <cell r="B700" t="str">
            <v>VAR_cap</v>
          </cell>
          <cell r="C700" t="str">
            <v>-</v>
          </cell>
          <cell r="D700">
            <v>1.12410901121583E-2</v>
          </cell>
          <cell r="E700">
            <v>1.3190506600047051E-2</v>
          </cell>
          <cell r="F700">
            <v>1.3190382395592939E-2</v>
          </cell>
          <cell r="G700">
            <v>1.3190347546910846E-2</v>
          </cell>
          <cell r="H700">
            <v>9.7184949742252953E-3</v>
          </cell>
          <cell r="I700">
            <v>1.01864803210465E-2</v>
          </cell>
        </row>
        <row r="701">
          <cell r="A701" t="str">
            <v>ITOT-SWHCONBR8</v>
          </cell>
          <cell r="B701" t="str">
            <v>VAR_fout</v>
          </cell>
          <cell r="C701" t="str">
            <v>ITOT-ELS</v>
          </cell>
          <cell r="E701">
            <v>2.2638616844028454E-6</v>
          </cell>
          <cell r="F701">
            <v>2.2219563543684626E-6</v>
          </cell>
          <cell r="G701">
            <v>2.2050611260125544E-6</v>
          </cell>
          <cell r="H701">
            <v>2.6048011258048157E-6</v>
          </cell>
          <cell r="I701">
            <v>1.558803894807378E-6</v>
          </cell>
        </row>
        <row r="702">
          <cell r="A702" t="str">
            <v>ITOT-SWHCONBR8</v>
          </cell>
          <cell r="B702" t="str">
            <v>VAR_fout</v>
          </cell>
          <cell r="C702" t="str">
            <v>ITOT-SWHC</v>
          </cell>
          <cell r="E702">
            <v>1.1706051718744861E-5</v>
          </cell>
          <cell r="F702">
            <v>1.1554770097570319E-5</v>
          </cell>
          <cell r="G702">
            <v>1.1348604487296766E-5</v>
          </cell>
          <cell r="H702">
            <v>1.3283211252647184E-5</v>
          </cell>
          <cell r="I702">
            <v>7.6013621149211892E-6</v>
          </cell>
        </row>
        <row r="703">
          <cell r="A703" t="str">
            <v>ITOT-SWHCONBR8</v>
          </cell>
          <cell r="B703" t="str">
            <v>VAR_fin</v>
          </cell>
          <cell r="C703" t="str">
            <v>CON</v>
          </cell>
          <cell r="E703">
            <v>1.4872263373444501E-5</v>
          </cell>
          <cell r="F703">
            <v>1.46819963310226E-5</v>
          </cell>
          <cell r="G703">
            <v>1.4400674951010781E-5</v>
          </cell>
          <cell r="H703">
            <v>1.6829586894891153E-5</v>
          </cell>
          <cell r="I703">
            <v>1.013665917352637E-5</v>
          </cell>
        </row>
        <row r="704">
          <cell r="A704" t="str">
            <v>ITOT-SWHCONBR8</v>
          </cell>
          <cell r="B704" t="str">
            <v>VAR_ncap</v>
          </cell>
          <cell r="C704" t="str">
            <v>-</v>
          </cell>
          <cell r="E704">
            <v>7.6782688541800101E-7</v>
          </cell>
          <cell r="H704">
            <v>4.9707064496962805E-7</v>
          </cell>
          <cell r="I704">
            <v>2.1209363360026601E-8</v>
          </cell>
        </row>
        <row r="705">
          <cell r="A705" t="str">
            <v>ITOT-SWHCONBR8</v>
          </cell>
          <cell r="B705" t="str">
            <v>VAR_cap</v>
          </cell>
          <cell r="C705" t="str">
            <v>-</v>
          </cell>
          <cell r="E705">
            <v>7.6782688541800101E-7</v>
          </cell>
          <cell r="F705">
            <v>7.6782688541800101E-7</v>
          </cell>
          <cell r="G705">
            <v>7.6782688541800101E-7</v>
          </cell>
          <cell r="H705">
            <v>8.8728646445427E-7</v>
          </cell>
          <cell r="I705">
            <v>5.47009398660599E-7</v>
          </cell>
        </row>
        <row r="706">
          <cell r="A706" t="str">
            <v>D-SCOM_KEV_HFC_ELC_CHP</v>
          </cell>
          <cell r="B706" t="str">
            <v>VAR_fout</v>
          </cell>
          <cell r="C706" t="str">
            <v>ELC5</v>
          </cell>
          <cell r="G706">
            <v>1.4906861121029219E-5</v>
          </cell>
          <cell r="H706">
            <v>2.994863043858428E-5</v>
          </cell>
          <cell r="I706">
            <v>2.9222261512957013E-5</v>
          </cell>
        </row>
        <row r="707">
          <cell r="A707" t="str">
            <v>D-SCOM_KEV_HFC_ELC_CHP</v>
          </cell>
          <cell r="B707" t="str">
            <v>VAR_fout</v>
          </cell>
          <cell r="C707" t="str">
            <v>SCOM_ELC</v>
          </cell>
          <cell r="G707">
            <v>1.4907561057937029E-5</v>
          </cell>
          <cell r="H707">
            <v>2.9949759276825824E-5</v>
          </cell>
          <cell r="I707">
            <v>2.9223147021836293E-5</v>
          </cell>
        </row>
        <row r="708">
          <cell r="A708" t="str">
            <v>D-SCOM_KEV_HFC_ELC_CHP</v>
          </cell>
          <cell r="B708" t="str">
            <v>VAR_fin</v>
          </cell>
          <cell r="C708" t="str">
            <v>SCOM_KEV_HFC_ELC_CHP</v>
          </cell>
          <cell r="G708">
            <v>2.9976314694555315E-5</v>
          </cell>
          <cell r="H708">
            <v>5.9722331601365475E-5</v>
          </cell>
          <cell r="I708">
            <v>5.7924666155953299E-5</v>
          </cell>
        </row>
        <row r="709">
          <cell r="A709" t="str">
            <v>D-EH2R</v>
          </cell>
          <cell r="B709" t="str">
            <v>VAR_fout</v>
          </cell>
          <cell r="C709" t="str">
            <v>EH2</v>
          </cell>
          <cell r="H709">
            <v>1.124913034377797E-4</v>
          </cell>
          <cell r="I709">
            <v>1.2119636454206648E-4</v>
          </cell>
        </row>
        <row r="710">
          <cell r="A710" t="str">
            <v>D-EH2R</v>
          </cell>
          <cell r="B710" t="str">
            <v>VAR_fin</v>
          </cell>
          <cell r="C710" t="str">
            <v>H2</v>
          </cell>
          <cell r="H710">
            <v>1.124913034377797E-4</v>
          </cell>
          <cell r="I710">
            <v>1.2119636454206648E-4</v>
          </cell>
        </row>
        <row r="711">
          <cell r="A711" t="str">
            <v>D-EH2R</v>
          </cell>
          <cell r="B711" t="str">
            <v>VAR_ncap</v>
          </cell>
          <cell r="C711" t="str">
            <v>-</v>
          </cell>
          <cell r="H711">
            <v>1.1668879839620599E-5</v>
          </cell>
          <cell r="I711">
            <v>6.0953164978788601E-6</v>
          </cell>
        </row>
        <row r="712">
          <cell r="A712" t="str">
            <v>D-EH2R</v>
          </cell>
          <cell r="B712" t="str">
            <v>VAR_cap</v>
          </cell>
          <cell r="C712" t="str">
            <v>-</v>
          </cell>
          <cell r="H712">
            <v>1.1672946220803601E-5</v>
          </cell>
          <cell r="I712">
            <v>1.0092155768655599E-5</v>
          </cell>
        </row>
        <row r="713">
          <cell r="A713" t="str">
            <v>SCOM-ELCSPECADV</v>
          </cell>
          <cell r="B713" t="str">
            <v>VAR_fout</v>
          </cell>
          <cell r="C713" t="str">
            <v>SCOM-ELS</v>
          </cell>
          <cell r="G713">
            <v>7.7366438463005186E-6</v>
          </cell>
          <cell r="H713">
            <v>1.2636211351832202E-5</v>
          </cell>
          <cell r="I713">
            <v>9.7848815944154739E-6</v>
          </cell>
        </row>
        <row r="714">
          <cell r="A714" t="str">
            <v>SCOM-ELCSPECADV</v>
          </cell>
          <cell r="B714" t="str">
            <v>VAR_fin</v>
          </cell>
          <cell r="C714" t="str">
            <v>SCOM_ELC</v>
          </cell>
          <cell r="G714">
            <v>6.6614803634362377E-6</v>
          </cell>
          <cell r="H714">
            <v>1.0350811770046342E-5</v>
          </cell>
          <cell r="I714">
            <v>7.6252219060200009E-6</v>
          </cell>
        </row>
        <row r="715">
          <cell r="A715" t="str">
            <v>SCOM-ELCSPECADV</v>
          </cell>
          <cell r="B715" t="str">
            <v>VAR_ncap</v>
          </cell>
          <cell r="C715" t="str">
            <v>-</v>
          </cell>
          <cell r="G715">
            <v>8.1179782066076197E-7</v>
          </cell>
          <cell r="H715">
            <v>2.26837419091634E-8</v>
          </cell>
        </row>
        <row r="716">
          <cell r="A716" t="str">
            <v>SCOM-ELCSPECADV</v>
          </cell>
          <cell r="B716" t="str">
            <v>VAR_cap</v>
          </cell>
          <cell r="C716" t="str">
            <v>-</v>
          </cell>
          <cell r="G716">
            <v>8.1179782066076197E-7</v>
          </cell>
          <cell r="H716">
            <v>1.31919666906262E-6</v>
          </cell>
          <cell r="I716">
            <v>1.0373636759137599E-6</v>
          </cell>
        </row>
        <row r="717">
          <cell r="A717" t="str">
            <v>RHSA-WHLTHRD</v>
          </cell>
          <cell r="B717" t="str">
            <v>VAR_fout</v>
          </cell>
          <cell r="C717" t="str">
            <v>RHSA-WHLTHRD</v>
          </cell>
          <cell r="D717">
            <v>1.3170387663321523</v>
          </cell>
          <cell r="E717">
            <v>1.4633756245030016</v>
          </cell>
          <cell r="F717">
            <v>1.445528235636057</v>
          </cell>
          <cell r="G717">
            <v>1.4750346309506788</v>
          </cell>
          <cell r="H717">
            <v>1.3264912445237611</v>
          </cell>
          <cell r="I717">
            <v>1.3943897356221724</v>
          </cell>
        </row>
        <row r="718">
          <cell r="A718" t="str">
            <v>RHSA-WHLTHRD</v>
          </cell>
          <cell r="B718" t="str">
            <v>VAR_fin</v>
          </cell>
          <cell r="C718" t="str">
            <v>RHSA_LTH</v>
          </cell>
          <cell r="D718">
            <v>1.7104399562755217</v>
          </cell>
          <cell r="E718">
            <v>1.8955642804443027</v>
          </cell>
          <cell r="F718">
            <v>1.865197723401365</v>
          </cell>
          <cell r="G718">
            <v>1.8910700396803579</v>
          </cell>
          <cell r="H718">
            <v>1.6791028411693163</v>
          </cell>
          <cell r="I718">
            <v>1.7650502982559129</v>
          </cell>
        </row>
        <row r="719">
          <cell r="A719" t="str">
            <v>RHSA-WHLTHRD</v>
          </cell>
          <cell r="B719" t="str">
            <v>VAR_ncap</v>
          </cell>
          <cell r="C719" t="str">
            <v>-</v>
          </cell>
          <cell r="E719">
            <v>3.7327338549118003E-2</v>
          </cell>
          <cell r="F719">
            <v>1.1579207834788901E-3</v>
          </cell>
          <cell r="G719">
            <v>9.9879608612629296E-3</v>
          </cell>
          <cell r="H719">
            <v>6.3513781737297602E-3</v>
          </cell>
          <cell r="I719">
            <v>7.4220875571376702E-2</v>
          </cell>
        </row>
        <row r="720">
          <cell r="A720" t="str">
            <v>RHSA-WHLTHRD</v>
          </cell>
          <cell r="B720" t="str">
            <v>VAR_cap</v>
          </cell>
          <cell r="C720" t="str">
            <v>-</v>
          </cell>
          <cell r="D720">
            <v>0.13737412127568699</v>
          </cell>
          <cell r="E720">
            <v>0.17445320894346175</v>
          </cell>
          <cell r="F720">
            <v>0.12780982423936749</v>
          </cell>
          <cell r="G720">
            <v>0.13710835495995988</v>
          </cell>
          <cell r="H720">
            <v>0.11706269005694257</v>
          </cell>
          <cell r="I720">
            <v>0.18974041791358681</v>
          </cell>
        </row>
        <row r="721">
          <cell r="A721" t="str">
            <v>RHES-SHCONBR7</v>
          </cell>
          <cell r="B721" t="str">
            <v>VAR_fout</v>
          </cell>
          <cell r="C721" t="str">
            <v>RHES-SHCON</v>
          </cell>
          <cell r="E721">
            <v>8.2219016871661759E-6</v>
          </cell>
          <cell r="F721">
            <v>7.6252308121006985E-6</v>
          </cell>
          <cell r="G721">
            <v>6.2658146107183598E-6</v>
          </cell>
          <cell r="H721">
            <v>5.991385805700952E-6</v>
          </cell>
          <cell r="I721">
            <v>2.0432623558778297E-6</v>
          </cell>
        </row>
        <row r="722">
          <cell r="A722" t="str">
            <v>RHES-SHCONBR7</v>
          </cell>
          <cell r="B722" t="str">
            <v>VAR_fin</v>
          </cell>
          <cell r="C722" t="str">
            <v>CON</v>
          </cell>
          <cell r="E722">
            <v>8.2219016871661759E-6</v>
          </cell>
          <cell r="F722">
            <v>7.6252308121006985E-6</v>
          </cell>
          <cell r="G722">
            <v>6.2658146107183598E-6</v>
          </cell>
          <cell r="H722">
            <v>5.991385805700952E-6</v>
          </cell>
          <cell r="I722">
            <v>2.0432623558778297E-6</v>
          </cell>
        </row>
        <row r="723">
          <cell r="A723" t="str">
            <v>RHES-SHCONBR7</v>
          </cell>
          <cell r="B723" t="str">
            <v>VAR_ncap</v>
          </cell>
          <cell r="C723" t="str">
            <v>-</v>
          </cell>
          <cell r="E723">
            <v>6.0943275132158797E-7</v>
          </cell>
        </row>
        <row r="724">
          <cell r="A724" t="str">
            <v>RHES-SHCONBR7</v>
          </cell>
          <cell r="B724" t="str">
            <v>VAR_cap</v>
          </cell>
          <cell r="C724" t="str">
            <v>-</v>
          </cell>
          <cell r="E724">
            <v>6.0943275132158797E-7</v>
          </cell>
          <cell r="F724">
            <v>6.0943275132158797E-7</v>
          </cell>
          <cell r="G724">
            <v>6.0943275132158797E-7</v>
          </cell>
          <cell r="H724">
            <v>6.0943275132158797E-7</v>
          </cell>
          <cell r="I724">
            <v>3.5231370429253299E-7</v>
          </cell>
        </row>
        <row r="725">
          <cell r="A725" t="str">
            <v>ITOT-SWHCONBR9</v>
          </cell>
          <cell r="B725" t="str">
            <v>VAR_fout</v>
          </cell>
          <cell r="C725" t="str">
            <v>ITOT-SWHC</v>
          </cell>
          <cell r="E725">
            <v>2.3729640913790174E-6</v>
          </cell>
          <cell r="F725">
            <v>2.1928477445478147E-6</v>
          </cell>
          <cell r="G725">
            <v>2.2010636606856303E-6</v>
          </cell>
          <cell r="H725">
            <v>2.7669840604511816E-6</v>
          </cell>
          <cell r="I725">
            <v>1.5865930648770988E-6</v>
          </cell>
        </row>
        <row r="726">
          <cell r="A726" t="str">
            <v>ITOT-SWHCONBR9</v>
          </cell>
          <cell r="B726" t="str">
            <v>VAR_fin</v>
          </cell>
          <cell r="C726" t="str">
            <v>CON</v>
          </cell>
          <cell r="E726">
            <v>2.7818142858913792E-6</v>
          </cell>
          <cell r="F726">
            <v>2.5706647667908083E-6</v>
          </cell>
          <cell r="G726">
            <v>2.6003156994226946E-6</v>
          </cell>
          <cell r="H726">
            <v>3.2954676606567369E-6</v>
          </cell>
          <cell r="I726">
            <v>1.8934701039038339E-6</v>
          </cell>
        </row>
        <row r="727">
          <cell r="A727" t="str">
            <v>ITOT-SWHCONBR9</v>
          </cell>
          <cell r="B727" t="str">
            <v>VAR_ncap</v>
          </cell>
          <cell r="C727" t="str">
            <v>-</v>
          </cell>
          <cell r="E727">
            <v>1.7283295299548001E-7</v>
          </cell>
          <cell r="H727">
            <v>4.9876080066298197E-8</v>
          </cell>
          <cell r="I727">
            <v>1.6663052533725299E-8</v>
          </cell>
        </row>
        <row r="728">
          <cell r="A728" t="str">
            <v>ITOT-SWHCONBR9</v>
          </cell>
          <cell r="B728" t="str">
            <v>VAR_cap</v>
          </cell>
          <cell r="C728" t="str">
            <v>-</v>
          </cell>
          <cell r="E728">
            <v>1.7283295299548001E-7</v>
          </cell>
          <cell r="F728">
            <v>1.7283295299548001E-7</v>
          </cell>
          <cell r="G728">
            <v>1.7283295299548001E-7</v>
          </cell>
          <cell r="H728">
            <v>2.1654214371883199E-7</v>
          </cell>
          <cell r="I728">
            <v>1.23358649362827E-7</v>
          </cell>
        </row>
        <row r="729">
          <cell r="A729" t="str">
            <v>SCOM-SHPLTBR</v>
          </cell>
          <cell r="B729" t="str">
            <v>VAR_fout</v>
          </cell>
          <cell r="C729" t="str">
            <v>SCOM-SHPLT</v>
          </cell>
          <cell r="D729">
            <v>1.8770698326619919</v>
          </cell>
          <cell r="E729">
            <v>2.1600817163687611</v>
          </cell>
          <cell r="F729">
            <v>2.026241618234625</v>
          </cell>
          <cell r="G729">
            <v>2.2119352201579296</v>
          </cell>
          <cell r="H729">
            <v>2.1272019728529434</v>
          </cell>
          <cell r="I729">
            <v>1.6850841430420451</v>
          </cell>
        </row>
        <row r="730">
          <cell r="A730" t="str">
            <v>SCOM-SHPLTBR</v>
          </cell>
          <cell r="B730" t="str">
            <v>VAR_fin</v>
          </cell>
          <cell r="C730" t="str">
            <v>SCOMPLTBRC</v>
          </cell>
          <cell r="D730">
            <v>1.8770698326619919</v>
          </cell>
          <cell r="E730">
            <v>2.1600817163687611</v>
          </cell>
          <cell r="F730">
            <v>2.026241618234625</v>
          </cell>
          <cell r="G730">
            <v>2.2119352201579296</v>
          </cell>
          <cell r="H730">
            <v>2.1272019728529434</v>
          </cell>
          <cell r="I730">
            <v>1.6850841430420451</v>
          </cell>
        </row>
        <row r="731">
          <cell r="A731" t="str">
            <v>SCOM-SHPLTBR</v>
          </cell>
          <cell r="B731" t="str">
            <v>VAR_fin</v>
          </cell>
          <cell r="C731" t="str">
            <v>SPLT</v>
          </cell>
          <cell r="D731">
            <v>2.0856331474022118</v>
          </cell>
          <cell r="E731">
            <v>2.4000907959652902</v>
          </cell>
          <cell r="F731">
            <v>2.2513795758162507</v>
          </cell>
          <cell r="G731">
            <v>2.4577058001754786</v>
          </cell>
          <cell r="H731">
            <v>2.3635577476143808</v>
          </cell>
          <cell r="I731">
            <v>1.8723157144911611</v>
          </cell>
        </row>
        <row r="732">
          <cell r="A732" t="str">
            <v>SCOM-SHPLTBR</v>
          </cell>
          <cell r="B732" t="str">
            <v>VAR_ncap</v>
          </cell>
          <cell r="C732" t="str">
            <v>-</v>
          </cell>
          <cell r="D732">
            <v>1.5935147238318E-4</v>
          </cell>
          <cell r="E732">
            <v>2.2678828348522102E-2</v>
          </cell>
          <cell r="F732">
            <v>2.6380140688491002E-8</v>
          </cell>
          <cell r="G732">
            <v>7.8064645691694797E-3</v>
          </cell>
          <cell r="H732">
            <v>3.8322221760755303E-2</v>
          </cell>
          <cell r="I732">
            <v>7.4476542415261804E-2</v>
          </cell>
        </row>
        <row r="733">
          <cell r="A733" t="str">
            <v>SCOM-SHPLTBR</v>
          </cell>
          <cell r="B733" t="str">
            <v>VAR_cap</v>
          </cell>
          <cell r="C733" t="str">
            <v>-</v>
          </cell>
          <cell r="D733">
            <v>0.1506702195965772</v>
          </cell>
          <cell r="E733">
            <v>0.17334904794509931</v>
          </cell>
          <cell r="F733">
            <v>0.17334904183103642</v>
          </cell>
          <cell r="G733">
            <v>0.18115550041393164</v>
          </cell>
          <cell r="H733">
            <v>0.17882272815514016</v>
          </cell>
          <cell r="I733">
            <v>0.15946391908733135</v>
          </cell>
        </row>
        <row r="734">
          <cell r="A734" t="str">
            <v>ITOT-SWHELCHP</v>
          </cell>
          <cell r="B734" t="str">
            <v>VAR_fout</v>
          </cell>
          <cell r="C734" t="str">
            <v>ITOT-SWHAELCH</v>
          </cell>
          <cell r="D734">
            <v>1.1081297180030354</v>
          </cell>
          <cell r="E734">
            <v>1.4007900895379632</v>
          </cell>
          <cell r="F734">
            <v>1.6730143824873269</v>
          </cell>
          <cell r="G734">
            <v>3.8634220943277473</v>
          </cell>
          <cell r="H734">
            <v>5.1126422389352824</v>
          </cell>
          <cell r="I734">
            <v>6.4516296948508103</v>
          </cell>
        </row>
        <row r="735">
          <cell r="A735" t="str">
            <v>ITOT-SWHELCHP</v>
          </cell>
          <cell r="B735" t="str">
            <v>VAR_fin</v>
          </cell>
          <cell r="C735" t="str">
            <v>ITOT_ELC</v>
          </cell>
          <cell r="D735">
            <v>0.35966791490145333</v>
          </cell>
          <cell r="E735">
            <v>0.4510620463378226</v>
          </cell>
          <cell r="F735">
            <v>0.53240470141598828</v>
          </cell>
          <cell r="G735">
            <v>1.2058999629842806</v>
          </cell>
          <cell r="H735">
            <v>1.5369188566316299</v>
          </cell>
          <cell r="I735">
            <v>1.8703956191854514</v>
          </cell>
        </row>
        <row r="736">
          <cell r="A736" t="str">
            <v>ITOT-SWHELCHP</v>
          </cell>
          <cell r="B736" t="str">
            <v>VAR_fin</v>
          </cell>
          <cell r="C736" t="str">
            <v>ITOTELCHPC</v>
          </cell>
          <cell r="D736">
            <v>1.1081297180030354</v>
          </cell>
          <cell r="E736">
            <v>1.4007900895379632</v>
          </cell>
          <cell r="F736">
            <v>1.6730143824873269</v>
          </cell>
          <cell r="G736">
            <v>3.8634220943277473</v>
          </cell>
          <cell r="H736">
            <v>5.1126422389352824</v>
          </cell>
          <cell r="I736">
            <v>6.4516296948508103</v>
          </cell>
        </row>
        <row r="737">
          <cell r="A737" t="str">
            <v>ITOT-SWHELCHP</v>
          </cell>
          <cell r="B737" t="str">
            <v>VAR_ncap</v>
          </cell>
          <cell r="C737" t="str">
            <v>-</v>
          </cell>
          <cell r="E737">
            <v>1.5919060291116199E-2</v>
          </cell>
          <cell r="F737">
            <v>1.4803182803106701E-2</v>
          </cell>
          <cell r="G737">
            <v>0.12008382654851101</v>
          </cell>
          <cell r="H737">
            <v>7.5099948103867997E-2</v>
          </cell>
          <cell r="I737">
            <v>0.25101948431930499</v>
          </cell>
        </row>
        <row r="738">
          <cell r="A738" t="str">
            <v>ITOT-SWHELCHP</v>
          </cell>
          <cell r="B738" t="str">
            <v>VAR_cap</v>
          </cell>
          <cell r="C738" t="str">
            <v>-</v>
          </cell>
          <cell r="D738">
            <v>6.02631234918991E-2</v>
          </cell>
          <cell r="E738">
            <v>7.6182183783015306E-2</v>
          </cell>
          <cell r="F738">
            <v>9.098535434416416E-2</v>
          </cell>
          <cell r="G738">
            <v>0.2110691680462134</v>
          </cell>
          <cell r="H738">
            <v>0.28115823627935049</v>
          </cell>
          <cell r="I738">
            <v>0.35688235164919402</v>
          </cell>
        </row>
        <row r="739">
          <cell r="A739" t="str">
            <v>RHES-SHCONBR8</v>
          </cell>
          <cell r="B739" t="str">
            <v>VAR_fout</v>
          </cell>
          <cell r="C739" t="str">
            <v>RHES-SHCON</v>
          </cell>
          <cell r="E739">
            <v>1.5904639967581622E-6</v>
          </cell>
          <cell r="F739">
            <v>1.1507001664326867E-6</v>
          </cell>
        </row>
        <row r="740">
          <cell r="A740" t="str">
            <v>RHES-SHCONBR8</v>
          </cell>
          <cell r="B740" t="str">
            <v>VAR_fin</v>
          </cell>
          <cell r="C740" t="str">
            <v>CON</v>
          </cell>
          <cell r="E740">
            <v>1.5904639967581622E-6</v>
          </cell>
          <cell r="F740">
            <v>1.1507001664326867E-6</v>
          </cell>
        </row>
        <row r="741">
          <cell r="A741" t="str">
            <v>RHES-SHCONBR8</v>
          </cell>
          <cell r="B741" t="str">
            <v>VAR_ncap</v>
          </cell>
          <cell r="C741" t="str">
            <v>-</v>
          </cell>
          <cell r="E741">
            <v>1.22560525972917E-7</v>
          </cell>
          <cell r="H741">
            <v>4.0553544911160899E-8</v>
          </cell>
          <cell r="I741">
            <v>4.2640914963176401E-8</v>
          </cell>
        </row>
        <row r="742">
          <cell r="A742" t="str">
            <v>RHES-SHCONBR8</v>
          </cell>
          <cell r="B742" t="str">
            <v>VAR_cap</v>
          </cell>
          <cell r="C742" t="str">
            <v>-</v>
          </cell>
          <cell r="E742">
            <v>1.22560525972917E-7</v>
          </cell>
          <cell r="F742">
            <v>1.22560525972917E-7</v>
          </cell>
          <cell r="G742">
            <v>1.22560525972917E-7</v>
          </cell>
          <cell r="H742">
            <v>1.7687074298177999E-7</v>
          </cell>
          <cell r="I742">
            <v>1.6780349888524201E-7</v>
          </cell>
        </row>
        <row r="743">
          <cell r="A743" t="str">
            <v>RHEM-SHWODBR</v>
          </cell>
          <cell r="B743" t="str">
            <v>VAR_fout</v>
          </cell>
          <cell r="C743" t="str">
            <v>RHEM-SHWOD</v>
          </cell>
          <cell r="D743">
            <v>4.7439181674151758</v>
          </cell>
          <cell r="E743">
            <v>4.7439184613717762</v>
          </cell>
          <cell r="F743">
            <v>2.840746719150097</v>
          </cell>
          <cell r="G743">
            <v>2.3366821992682634</v>
          </cell>
          <cell r="H743">
            <v>2.2861982615673093</v>
          </cell>
          <cell r="I743">
            <v>1.2206677238362038</v>
          </cell>
        </row>
        <row r="744">
          <cell r="A744" t="str">
            <v>RHEM-SHWODBR</v>
          </cell>
          <cell r="B744" t="str">
            <v>VAR_fin</v>
          </cell>
          <cell r="C744" t="str">
            <v>RHEMWODBRC</v>
          </cell>
          <cell r="D744">
            <v>4.7439181674151758</v>
          </cell>
          <cell r="E744">
            <v>4.7439184613717762</v>
          </cell>
          <cell r="F744">
            <v>2.840746719150097</v>
          </cell>
          <cell r="G744">
            <v>2.3366821992682634</v>
          </cell>
          <cell r="H744">
            <v>2.2861982615673093</v>
          </cell>
          <cell r="I744">
            <v>1.2206677238362038</v>
          </cell>
        </row>
        <row r="745">
          <cell r="A745" t="str">
            <v>RHEM-SHWODBR</v>
          </cell>
          <cell r="B745" t="str">
            <v>VAR_fin</v>
          </cell>
          <cell r="C745" t="str">
            <v>RWOD</v>
          </cell>
          <cell r="D745">
            <v>6.5887752325210744</v>
          </cell>
          <cell r="E745">
            <v>6.5887756407941307</v>
          </cell>
          <cell r="F745">
            <v>3.9454815543751374</v>
          </cell>
          <cell r="G745">
            <v>3.2453919434281429</v>
          </cell>
          <cell r="H745">
            <v>3.1752753632879327</v>
          </cell>
          <cell r="I745">
            <v>1.6953718386613947</v>
          </cell>
        </row>
        <row r="746">
          <cell r="A746" t="str">
            <v>RHEM-SHWODBR</v>
          </cell>
          <cell r="B746" t="str">
            <v>VAR_ncap</v>
          </cell>
          <cell r="C746" t="str">
            <v>-</v>
          </cell>
          <cell r="D746">
            <v>2.50306521553385E-8</v>
          </cell>
          <cell r="H746">
            <v>8.5271970035956698E-2</v>
          </cell>
        </row>
        <row r="747">
          <cell r="A747" t="str">
            <v>RHEM-SHWODBR</v>
          </cell>
          <cell r="B747" t="str">
            <v>VAR_cap</v>
          </cell>
          <cell r="C747" t="str">
            <v>-</v>
          </cell>
          <cell r="D747">
            <v>0.33507180398564518</v>
          </cell>
          <cell r="E747">
            <v>0.33507160313069212</v>
          </cell>
          <cell r="F747">
            <v>0.33507130247899813</v>
          </cell>
          <cell r="G747">
            <v>0.33507116354973893</v>
          </cell>
          <cell r="H747">
            <v>0.16188047412564505</v>
          </cell>
          <cell r="I747">
            <v>9.4289685563859887E-2</v>
          </cell>
        </row>
        <row r="748">
          <cell r="A748" t="str">
            <v>RHES-SHCONBR9</v>
          </cell>
          <cell r="B748" t="str">
            <v>VAR_fout</v>
          </cell>
          <cell r="C748" t="str">
            <v>RHES-SHCON</v>
          </cell>
          <cell r="E748">
            <v>1.0174109130936499E-8</v>
          </cell>
        </row>
        <row r="749">
          <cell r="A749" t="str">
            <v>RHES-SHCONBR9</v>
          </cell>
          <cell r="B749" t="str">
            <v>VAR_fin</v>
          </cell>
          <cell r="C749" t="str">
            <v>CON</v>
          </cell>
          <cell r="E749">
            <v>1.0174109130936499E-8</v>
          </cell>
        </row>
        <row r="750">
          <cell r="A750" t="str">
            <v>RHES-SHCONBR9</v>
          </cell>
          <cell r="B750" t="str">
            <v>VAR_ncap</v>
          </cell>
          <cell r="C750" t="str">
            <v>-</v>
          </cell>
          <cell r="G750">
            <v>7.6967129852494399E-8</v>
          </cell>
          <cell r="H750">
            <v>4.9977207608469203E-8</v>
          </cell>
          <cell r="I750">
            <v>1.08900110570603E-8</v>
          </cell>
        </row>
        <row r="751">
          <cell r="A751" t="str">
            <v>RHES-SHCONBR9</v>
          </cell>
          <cell r="B751" t="str">
            <v>VAR_cap</v>
          </cell>
          <cell r="C751" t="str">
            <v>-</v>
          </cell>
          <cell r="G751">
            <v>7.6967129852494399E-8</v>
          </cell>
          <cell r="H751">
            <v>1.2694433746096399E-7</v>
          </cell>
          <cell r="I751">
            <v>1.37834348518024E-7</v>
          </cell>
        </row>
        <row r="752">
          <cell r="A752" t="str">
            <v>D-RHNS_LTH_CHPNGA</v>
          </cell>
          <cell r="B752" t="str">
            <v>VAR_fout</v>
          </cell>
          <cell r="C752" t="str">
            <v>RHSA_LTH</v>
          </cell>
          <cell r="E752">
            <v>5.8024578148467884E-7</v>
          </cell>
          <cell r="F752">
            <v>1.3860864591436191E-5</v>
          </cell>
          <cell r="G752">
            <v>8.8592580050345895E-6</v>
          </cell>
          <cell r="H752">
            <v>1.2307996929160939E-5</v>
          </cell>
          <cell r="I752">
            <v>2.4304081123459108E-7</v>
          </cell>
        </row>
        <row r="753">
          <cell r="A753" t="str">
            <v>D-RHNS_LTH_CHPNGA</v>
          </cell>
          <cell r="B753" t="str">
            <v>VAR_fout</v>
          </cell>
          <cell r="C753" t="str">
            <v>LTH</v>
          </cell>
          <cell r="G753">
            <v>1.14868118793511E-7</v>
          </cell>
          <cell r="H753">
            <v>1.565741026154492E-7</v>
          </cell>
        </row>
        <row r="754">
          <cell r="A754" t="str">
            <v>D-RHNS_LTH_CHPNGA</v>
          </cell>
          <cell r="B754" t="str">
            <v>VAR_fout</v>
          </cell>
          <cell r="C754" t="str">
            <v>RHNS_LTH_CHPNGA_ON</v>
          </cell>
          <cell r="E754">
            <v>8.6825338697501414E-4</v>
          </cell>
          <cell r="F754">
            <v>8.6351517964204671E-4</v>
          </cell>
          <cell r="G754">
            <v>8.4582736751072493E-4</v>
          </cell>
          <cell r="H754">
            <v>4.375701748860712E-4</v>
          </cell>
          <cell r="I754">
            <v>2.5509026447918578E-5</v>
          </cell>
        </row>
        <row r="755">
          <cell r="A755" t="str">
            <v>D-RHNS_LTH_CHPNGA</v>
          </cell>
          <cell r="B755" t="str">
            <v>VAR_fin</v>
          </cell>
          <cell r="C755" t="str">
            <v>RHNS_LTH_CHPNGA</v>
          </cell>
          <cell r="E755">
            <v>8.7013010496058199E-4</v>
          </cell>
          <cell r="F755">
            <v>8.776580819194992E-4</v>
          </cell>
          <cell r="G755">
            <v>8.5552077898968886E-4</v>
          </cell>
          <cell r="H755">
            <v>4.5065966834854947E-4</v>
          </cell>
          <cell r="I755">
            <v>2.6496257258938919E-5</v>
          </cell>
        </row>
        <row r="756">
          <cell r="A756" t="str">
            <v>D-SLFO</v>
          </cell>
          <cell r="B756" t="str">
            <v>VAR_fout</v>
          </cell>
          <cell r="C756" t="str">
            <v>CO2</v>
          </cell>
          <cell r="D756">
            <v>2267.78861912506</v>
          </cell>
          <cell r="E756">
            <v>1754.7349188339699</v>
          </cell>
          <cell r="F756">
            <v>1776.8761883324601</v>
          </cell>
          <cell r="G756">
            <v>1463.3166246794401</v>
          </cell>
          <cell r="H756">
            <v>433.090085013666</v>
          </cell>
        </row>
        <row r="757">
          <cell r="A757" t="str">
            <v>D-SLFO</v>
          </cell>
          <cell r="B757" t="str">
            <v>VAR_fout</v>
          </cell>
          <cell r="C757" t="str">
            <v>SLFO</v>
          </cell>
          <cell r="D757">
            <v>30.256633735620319</v>
          </cell>
          <cell r="E757">
            <v>23.411516970548444</v>
          </cell>
          <cell r="F757">
            <v>23.706928499737373</v>
          </cell>
          <cell r="G757">
            <v>19.523442003694349</v>
          </cell>
          <cell r="H757">
            <v>5.7782559590665237</v>
          </cell>
          <cell r="I757">
            <v>0.65982826151303131</v>
          </cell>
        </row>
        <row r="758">
          <cell r="A758" t="str">
            <v>D-SLFO</v>
          </cell>
          <cell r="B758" t="str">
            <v>VAR_fin</v>
          </cell>
          <cell r="C758" t="str">
            <v>LFO</v>
          </cell>
          <cell r="D758">
            <v>30.770537572931584</v>
          </cell>
          <cell r="E758">
            <v>23.809157650393093</v>
          </cell>
          <cell r="F758">
            <v>24.109581931240946</v>
          </cell>
          <cell r="G758">
            <v>19.855042397278748</v>
          </cell>
          <cell r="H758">
            <v>5.8763919269154155</v>
          </cell>
        </row>
        <row r="759">
          <cell r="A759" t="str">
            <v>D-SLFO</v>
          </cell>
          <cell r="B759" t="str">
            <v>VAR_fin</v>
          </cell>
          <cell r="C759" t="str">
            <v>BDS</v>
          </cell>
          <cell r="F759">
            <v>4.9095833989404087E-6</v>
          </cell>
          <cell r="H759">
            <v>7.0558313917254129E-6</v>
          </cell>
          <cell r="I759">
            <v>0.67103562453488952</v>
          </cell>
        </row>
        <row r="760">
          <cell r="A760" t="str">
            <v>D-RCOA</v>
          </cell>
          <cell r="B760" t="str">
            <v>VAR_fout</v>
          </cell>
          <cell r="C760" t="str">
            <v>CO2</v>
          </cell>
          <cell r="D760">
            <v>9.2700045141148397</v>
          </cell>
          <cell r="E760">
            <v>9.2700006649734892</v>
          </cell>
          <cell r="F760">
            <v>4.9784938634261297E-3</v>
          </cell>
          <cell r="G760">
            <v>3.3250272409315901E-3</v>
          </cell>
        </row>
        <row r="761">
          <cell r="A761" t="str">
            <v>D-RCOA</v>
          </cell>
          <cell r="B761" t="str">
            <v>VAR_fout</v>
          </cell>
          <cell r="C761" t="str">
            <v>RCOA</v>
          </cell>
          <cell r="D761">
            <v>0.10000004869595301</v>
          </cell>
          <cell r="E761">
            <v>0.10000000717339259</v>
          </cell>
          <cell r="F761">
            <v>5.3705435419915091E-5</v>
          </cell>
          <cell r="G761">
            <v>3.586868652569132E-5</v>
          </cell>
        </row>
        <row r="762">
          <cell r="A762" t="str">
            <v>D-RCOA</v>
          </cell>
          <cell r="B762" t="str">
            <v>VAR_fin</v>
          </cell>
          <cell r="C762" t="str">
            <v>COA</v>
          </cell>
          <cell r="D762">
            <v>0.10000004869595301</v>
          </cell>
          <cell r="E762">
            <v>0.10000000717339259</v>
          </cell>
          <cell r="F762">
            <v>5.3705435419915091E-5</v>
          </cell>
          <cell r="G762">
            <v>3.586868652569132E-5</v>
          </cell>
        </row>
        <row r="763">
          <cell r="A763" t="str">
            <v>D-RHEM_KEV_WOD_ELC_CHP</v>
          </cell>
          <cell r="B763" t="str">
            <v>VAR_fout</v>
          </cell>
          <cell r="C763" t="str">
            <v>ELC5</v>
          </cell>
          <cell r="G763">
            <v>1.3789498181487162E-5</v>
          </cell>
          <cell r="H763">
            <v>9.1036598417478982E-5</v>
          </cell>
          <cell r="I763">
            <v>9.5725152159815682E-2</v>
          </cell>
        </row>
        <row r="764">
          <cell r="A764" t="str">
            <v>D-RHEM_KEV_WOD_ELC_CHP</v>
          </cell>
          <cell r="B764" t="str">
            <v>VAR_fout</v>
          </cell>
          <cell r="C764" t="str">
            <v>RHEM_ELC</v>
          </cell>
          <cell r="G764">
            <v>1.3788901475004558E-5</v>
          </cell>
          <cell r="H764">
            <v>9.103215126662701E-5</v>
          </cell>
          <cell r="I764">
            <v>9.621435236327508E-2</v>
          </cell>
        </row>
        <row r="765">
          <cell r="A765" t="str">
            <v>D-RHEM_KEV_WOD_ELC_CHP</v>
          </cell>
          <cell r="B765" t="str">
            <v>VAR_fin</v>
          </cell>
          <cell r="C765" t="str">
            <v>RHEM_KEV_WOD_ELC_CHP</v>
          </cell>
          <cell r="G765">
            <v>2.7416533140244808E-5</v>
          </cell>
          <cell r="H765">
            <v>1.8185122936748095E-4</v>
          </cell>
          <cell r="I765">
            <v>0.19193934267053842</v>
          </cell>
        </row>
        <row r="766">
          <cell r="A766" t="str">
            <v>RHES-SHSTG-SOL</v>
          </cell>
          <cell r="B766" t="str">
            <v>VAR_fout</v>
          </cell>
          <cell r="C766" t="str">
            <v>RHES-SHASOL</v>
          </cell>
          <cell r="D766">
            <v>3.6478420450166592E-4</v>
          </cell>
          <cell r="E766">
            <v>1.9628878796135477E-7</v>
          </cell>
          <cell r="F766">
            <v>6.3004205406729547E-2</v>
          </cell>
          <cell r="G766">
            <v>3.8843102475134283E-2</v>
          </cell>
          <cell r="H766">
            <v>6.9802103103542984E-2</v>
          </cell>
          <cell r="I766">
            <v>6.432833793641031E-2</v>
          </cell>
        </row>
        <row r="767">
          <cell r="A767" t="str">
            <v>RHES-SHSTG-SOL</v>
          </cell>
          <cell r="B767" t="str">
            <v>VAR_fin</v>
          </cell>
          <cell r="C767" t="str">
            <v>RHES-SHASOL</v>
          </cell>
          <cell r="D767">
            <v>3.6447266661852369E-4</v>
          </cell>
          <cell r="E767">
            <v>7.8027304232251304E-8</v>
          </cell>
          <cell r="F767">
            <v>6.3007744630979481E-2</v>
          </cell>
          <cell r="G767">
            <v>3.8845078261841075E-2</v>
          </cell>
          <cell r="H767">
            <v>6.9807163995210364E-2</v>
          </cell>
          <cell r="I767">
            <v>6.4331609109952642E-2</v>
          </cell>
        </row>
        <row r="768">
          <cell r="A768" t="str">
            <v>RHES-SHSTG-SOL</v>
          </cell>
          <cell r="B768" t="str">
            <v>VAR_ncap</v>
          </cell>
          <cell r="C768" t="str">
            <v>-</v>
          </cell>
          <cell r="D768">
            <v>3.1147632825065001E-4</v>
          </cell>
          <cell r="E768">
            <v>1.08487880755076E-2</v>
          </cell>
          <cell r="F768">
            <v>7.5160975799265804E-8</v>
          </cell>
          <cell r="H768">
            <v>5.2916916383194904E-3</v>
          </cell>
          <cell r="I768">
            <v>3.76525204236591E-3</v>
          </cell>
        </row>
        <row r="769">
          <cell r="A769" t="str">
            <v>RHES-SHSTG-SOL</v>
          </cell>
          <cell r="B769" t="str">
            <v>VAR_cap</v>
          </cell>
          <cell r="C769" t="str">
            <v>-</v>
          </cell>
          <cell r="D769">
            <v>3.1147632825065001E-4</v>
          </cell>
          <cell r="E769">
            <v>1.11602644037582E-2</v>
          </cell>
          <cell r="F769">
            <v>1.1160339564733999E-2</v>
          </cell>
          <cell r="G769">
            <v>1.1160339564733999E-2</v>
          </cell>
          <cell r="H769">
            <v>1.0453323089312599E-2</v>
          </cell>
          <cell r="I769">
            <v>9.7889469271006096E-3</v>
          </cell>
        </row>
        <row r="770">
          <cell r="A770" t="str">
            <v>D-ITOT_LTH</v>
          </cell>
          <cell r="B770" t="str">
            <v>VAR_fout</v>
          </cell>
          <cell r="C770" t="str">
            <v>ITOT_LTH_DH</v>
          </cell>
          <cell r="D770">
            <v>7.1200006612419386</v>
          </cell>
          <cell r="E770">
            <v>7.6289059329465259</v>
          </cell>
          <cell r="F770">
            <v>7.5139871364380113</v>
          </cell>
          <cell r="G770">
            <v>8.3949673767944688</v>
          </cell>
          <cell r="H770">
            <v>9.8387700515039729</v>
          </cell>
          <cell r="I770">
            <v>12.434120265686856</v>
          </cell>
        </row>
        <row r="771">
          <cell r="A771" t="str">
            <v>D-ITOT_LTH</v>
          </cell>
          <cell r="B771" t="str">
            <v>VAR_fin</v>
          </cell>
          <cell r="C771" t="str">
            <v>LTH</v>
          </cell>
          <cell r="D771">
            <v>7.7403364093959413</v>
          </cell>
          <cell r="E771">
            <v>8.2914008064230931</v>
          </cell>
          <cell r="F771">
            <v>8.1632843366297223</v>
          </cell>
          <cell r="G771">
            <v>9.1144055906582384</v>
          </cell>
          <cell r="H771">
            <v>10.667936757929851</v>
          </cell>
          <cell r="I771">
            <v>13.464360029277053</v>
          </cell>
        </row>
        <row r="772">
          <cell r="A772" t="str">
            <v>D-ITOT_LTH</v>
          </cell>
          <cell r="B772" t="str">
            <v>VAR_ncap</v>
          </cell>
          <cell r="C772" t="str">
            <v>-</v>
          </cell>
          <cell r="D772">
            <v>0.79547229371766104</v>
          </cell>
        </row>
        <row r="773">
          <cell r="A773" t="str">
            <v>D-ITOT_LTH</v>
          </cell>
          <cell r="B773" t="str">
            <v>VAR_cap</v>
          </cell>
          <cell r="C773" t="str">
            <v>-</v>
          </cell>
          <cell r="D773">
            <v>0.79547229371766104</v>
          </cell>
          <cell r="E773">
            <v>0.79547229371766104</v>
          </cell>
          <cell r="F773">
            <v>0.79547229371766104</v>
          </cell>
          <cell r="G773">
            <v>0.79547229371766104</v>
          </cell>
          <cell r="H773">
            <v>0.79547229371766104</v>
          </cell>
          <cell r="I773">
            <v>0.79547229371766104</v>
          </cell>
        </row>
        <row r="774">
          <cell r="A774" t="str">
            <v>D-IH2</v>
          </cell>
          <cell r="B774" t="str">
            <v>VAR_fout</v>
          </cell>
          <cell r="C774" t="str">
            <v>IH2</v>
          </cell>
          <cell r="G774">
            <v>4.7898626177442893E-5</v>
          </cell>
          <cell r="H774">
            <v>1.8349331876339339</v>
          </cell>
          <cell r="I774">
            <v>11.435257832881282</v>
          </cell>
        </row>
        <row r="775">
          <cell r="A775" t="str">
            <v>D-IH2</v>
          </cell>
          <cell r="B775" t="str">
            <v>VAR_fin</v>
          </cell>
          <cell r="C775" t="str">
            <v>H2</v>
          </cell>
          <cell r="G775">
            <v>4.8263536497208714E-5</v>
          </cell>
          <cell r="H775">
            <v>1.8489124206450833</v>
          </cell>
          <cell r="I775">
            <v>11.522376064142094</v>
          </cell>
        </row>
        <row r="776">
          <cell r="A776" t="str">
            <v>D-IH2</v>
          </cell>
          <cell r="B776" t="str">
            <v>VAR_ncap</v>
          </cell>
          <cell r="C776" t="str">
            <v>-</v>
          </cell>
          <cell r="G776">
            <v>6.0649049343349902E-6</v>
          </cell>
          <cell r="H776">
            <v>3.13671574091889E-6</v>
          </cell>
          <cell r="I776">
            <v>0.72311436771545801</v>
          </cell>
        </row>
        <row r="777">
          <cell r="A777" t="str">
            <v>D-IH2</v>
          </cell>
          <cell r="B777" t="str">
            <v>VAR_cap</v>
          </cell>
          <cell r="C777" t="str">
            <v>-</v>
          </cell>
          <cell r="G777">
            <v>6.0649049343349902E-6</v>
          </cell>
          <cell r="H777">
            <v>0.141423833289719</v>
          </cell>
          <cell r="I777">
            <v>0.86453820100517698</v>
          </cell>
        </row>
        <row r="778">
          <cell r="A778" t="str">
            <v>D-RHNM_LTH_CHPWOD</v>
          </cell>
          <cell r="B778" t="str">
            <v>VAR_fout</v>
          </cell>
          <cell r="C778" t="str">
            <v>RHNM_LTH_CHPWOD_ON</v>
          </cell>
          <cell r="G778">
            <v>6.3505070636136096E-5</v>
          </cell>
          <cell r="H778">
            <v>1.7941559990672823E-4</v>
          </cell>
          <cell r="I778">
            <v>8.160433603235192E-4</v>
          </cell>
        </row>
        <row r="779">
          <cell r="A779" t="str">
            <v>D-RHNM_LTH_CHPWOD</v>
          </cell>
          <cell r="B779" t="str">
            <v>VAR_fout</v>
          </cell>
          <cell r="C779" t="str">
            <v>RHSA_LTH</v>
          </cell>
          <cell r="G779">
            <v>1.2460840405416656E-5</v>
          </cell>
          <cell r="H779">
            <v>3.6736608211573285E-6</v>
          </cell>
          <cell r="I779">
            <v>1.4543189636485293E-7</v>
          </cell>
        </row>
        <row r="780">
          <cell r="A780" t="str">
            <v>D-RHNM_LTH_CHPWOD</v>
          </cell>
          <cell r="B780" t="str">
            <v>VAR_fout</v>
          </cell>
          <cell r="C780" t="str">
            <v>LTH</v>
          </cell>
          <cell r="I780">
            <v>4.6964604873839932E-7</v>
          </cell>
        </row>
        <row r="781">
          <cell r="A781" t="str">
            <v>D-RHNM_LTH_CHPWOD</v>
          </cell>
          <cell r="B781" t="str">
            <v>VAR_fin</v>
          </cell>
          <cell r="C781" t="str">
            <v>RHNM_LTH_CHPWOD</v>
          </cell>
          <cell r="G781">
            <v>7.6042645697136711E-5</v>
          </cell>
          <cell r="H781">
            <v>1.8343808861298339E-4</v>
          </cell>
          <cell r="I781">
            <v>8.1743224064917289E-4</v>
          </cell>
        </row>
        <row r="782">
          <cell r="A782" t="str">
            <v>RHNS-SHWODBR</v>
          </cell>
          <cell r="B782" t="str">
            <v>VAR_fout</v>
          </cell>
          <cell r="C782" t="str">
            <v>RHNS-SHWOD</v>
          </cell>
          <cell r="E782">
            <v>2.656811327101188E-2</v>
          </cell>
          <cell r="F782">
            <v>9.3361925270020366E-2</v>
          </cell>
          <cell r="G782">
            <v>0.10745866704354276</v>
          </cell>
          <cell r="H782">
            <v>0.14852265028206577</v>
          </cell>
          <cell r="I782">
            <v>5.8247988481533175E-2</v>
          </cell>
        </row>
        <row r="783">
          <cell r="A783" t="str">
            <v>RHNS-SHWODBR</v>
          </cell>
          <cell r="B783" t="str">
            <v>VAR_fin</v>
          </cell>
          <cell r="C783" t="str">
            <v>RHNSWODBRC</v>
          </cell>
          <cell r="E783">
            <v>2.656811327101188E-2</v>
          </cell>
          <cell r="F783">
            <v>9.3361925270020366E-2</v>
          </cell>
          <cell r="G783">
            <v>0.10745866704354276</v>
          </cell>
          <cell r="H783">
            <v>0.14852265028206577</v>
          </cell>
          <cell r="I783">
            <v>5.8247988481533175E-2</v>
          </cell>
        </row>
        <row r="784">
          <cell r="A784" t="str">
            <v>RHNS-SHWODBR</v>
          </cell>
          <cell r="B784" t="str">
            <v>VAR_fin</v>
          </cell>
          <cell r="C784" t="str">
            <v>RWOD</v>
          </cell>
          <cell r="E784">
            <v>3.6900157320849829E-2</v>
          </cell>
          <cell r="F784">
            <v>0.129669340652806</v>
          </cell>
          <cell r="G784">
            <v>0.14924814867158742</v>
          </cell>
          <cell r="H784">
            <v>0.20628145872509168</v>
          </cell>
          <cell r="I784">
            <v>8.0899984002129444E-2</v>
          </cell>
        </row>
        <row r="785">
          <cell r="A785" t="str">
            <v>RHNS-SHWODBR</v>
          </cell>
          <cell r="B785" t="str">
            <v>VAR_ncap</v>
          </cell>
          <cell r="C785" t="str">
            <v>-</v>
          </cell>
          <cell r="E785">
            <v>2.2451374501302399E-3</v>
          </cell>
          <cell r="F785">
            <v>5.6057675338331099E-3</v>
          </cell>
        </row>
        <row r="786">
          <cell r="A786" t="str">
            <v>RHNS-SHWODBR</v>
          </cell>
          <cell r="B786" t="str">
            <v>VAR_cap</v>
          </cell>
          <cell r="C786" t="str">
            <v>-</v>
          </cell>
          <cell r="E786">
            <v>2.2451374501302399E-3</v>
          </cell>
          <cell r="F786">
            <v>7.8509049839633506E-3</v>
          </cell>
          <cell r="G786">
            <v>7.8509049839633506E-3</v>
          </cell>
          <cell r="H786">
            <v>1.1137599885468851E-2</v>
          </cell>
          <cell r="I786">
            <v>4.2911578700946702E-3</v>
          </cell>
        </row>
        <row r="787">
          <cell r="A787" t="str">
            <v>D-RHNM_NKEV_GAS_ELC_CHP</v>
          </cell>
          <cell r="B787" t="str">
            <v>VAR_fout</v>
          </cell>
          <cell r="C787" t="str">
            <v>ELC5</v>
          </cell>
          <cell r="E787">
            <v>6.0298921958371369E-4</v>
          </cell>
          <cell r="F787">
            <v>7.3299007986280321E-4</v>
          </cell>
          <cell r="G787">
            <v>7.358891960486982E-4</v>
          </cell>
          <cell r="H787">
            <v>4.5712900763880866E-4</v>
          </cell>
          <cell r="I787">
            <v>2.2672650125836733E-5</v>
          </cell>
        </row>
        <row r="788">
          <cell r="A788" t="str">
            <v>D-RHNM_NKEV_GAS_ELC_CHP</v>
          </cell>
          <cell r="B788" t="str">
            <v>VAR_fout</v>
          </cell>
          <cell r="C788" t="str">
            <v>RHNM_ELC</v>
          </cell>
          <cell r="E788">
            <v>6.0298422875416371E-4</v>
          </cell>
          <cell r="F788">
            <v>7.3268890220256049E-4</v>
          </cell>
          <cell r="G788">
            <v>7.3558797898985858E-4</v>
          </cell>
          <cell r="H788">
            <v>4.5699085804066467E-4</v>
          </cell>
          <cell r="I788">
            <v>2.2676577551333308E-5</v>
          </cell>
        </row>
        <row r="789">
          <cell r="A789" t="str">
            <v>D-RHNM_NKEV_GAS_ELC_CHP</v>
          </cell>
          <cell r="B789" t="str">
            <v>VAR_fin</v>
          </cell>
          <cell r="C789" t="str">
            <v>RHNM_NKEV_GAS_ELC_CHP</v>
          </cell>
          <cell r="E789">
            <v>1.2059734483378772E-3</v>
          </cell>
          <cell r="F789">
            <v>1.4653807801646177E-3</v>
          </cell>
          <cell r="G789">
            <v>1.4714771750385549E-3</v>
          </cell>
          <cell r="H789">
            <v>9.1411986567947344E-4</v>
          </cell>
          <cell r="I789">
            <v>4.5349227677170061E-5</v>
          </cell>
        </row>
        <row r="790">
          <cell r="A790" t="str">
            <v>D-RLFO</v>
          </cell>
          <cell r="B790" t="str">
            <v>VAR_fout</v>
          </cell>
          <cell r="C790" t="str">
            <v>CO2</v>
          </cell>
          <cell r="D790">
            <v>4514.4819495501397</v>
          </cell>
          <cell r="E790">
            <v>3757.8574616790402</v>
          </cell>
          <cell r="F790">
            <v>3556.7031102288202</v>
          </cell>
          <cell r="G790">
            <v>3253.26538751822</v>
          </cell>
          <cell r="H790">
            <v>1586.84699478587</v>
          </cell>
        </row>
        <row r="791">
          <cell r="A791" t="str">
            <v>D-RLFO</v>
          </cell>
          <cell r="B791" t="str">
            <v>VAR_fout</v>
          </cell>
          <cell r="C791" t="str">
            <v>RLFO</v>
          </cell>
          <cell r="D791">
            <v>60.231816008630958</v>
          </cell>
          <cell r="E791">
            <v>50.136999493611349</v>
          </cell>
          <cell r="F791">
            <v>47.453220871506019</v>
          </cell>
          <cell r="G791">
            <v>43.40477917790281</v>
          </cell>
          <cell r="H791">
            <v>21.17157796711858</v>
          </cell>
          <cell r="I791">
            <v>1.8357087654091187E-5</v>
          </cell>
        </row>
        <row r="792">
          <cell r="A792" t="str">
            <v>D-RLFO</v>
          </cell>
          <cell r="B792" t="str">
            <v>VAR_fin</v>
          </cell>
          <cell r="C792" t="str">
            <v>LFO</v>
          </cell>
          <cell r="D792">
            <v>61.254843277478159</v>
          </cell>
          <cell r="E792">
            <v>50.98856800107253</v>
          </cell>
          <cell r="F792">
            <v>48.259200952901217</v>
          </cell>
          <cell r="G792">
            <v>44.141999830640735</v>
          </cell>
          <cell r="H792">
            <v>21.531166822060591</v>
          </cell>
        </row>
        <row r="793">
          <cell r="A793" t="str">
            <v>D-RLFO</v>
          </cell>
          <cell r="B793" t="str">
            <v>VAR_fin</v>
          </cell>
          <cell r="C793" t="str">
            <v>BDS</v>
          </cell>
          <cell r="F793">
            <v>4.9076364890431342E-6</v>
          </cell>
          <cell r="H793">
            <v>6.8059319268244929E-6</v>
          </cell>
          <cell r="I793">
            <v>1.8577857407930155E-5</v>
          </cell>
        </row>
        <row r="794">
          <cell r="A794" t="str">
            <v>D-SCOM_LTH_CHPBIO</v>
          </cell>
          <cell r="B794" t="str">
            <v>VAR_fout</v>
          </cell>
          <cell r="C794" t="str">
            <v>SCOM_LTH_CHPBIO_ON</v>
          </cell>
          <cell r="D794">
            <v>1.4243076453428412</v>
          </cell>
          <cell r="E794">
            <v>1.5427973670256656</v>
          </cell>
          <cell r="F794">
            <v>1.3896484091313963</v>
          </cell>
          <cell r="G794">
            <v>1.1569980416614476</v>
          </cell>
          <cell r="H794">
            <v>0.75836615511073557</v>
          </cell>
          <cell r="I794">
            <v>0.6653991433394788</v>
          </cell>
        </row>
        <row r="795">
          <cell r="A795" t="str">
            <v>D-SCOM_LTH_CHPBIO</v>
          </cell>
          <cell r="B795" t="str">
            <v>VAR_fout</v>
          </cell>
          <cell r="C795" t="str">
            <v>LTH</v>
          </cell>
          <cell r="E795">
            <v>3.5512616739340454E-2</v>
          </cell>
          <cell r="F795">
            <v>9.2560093550523678E-2</v>
          </cell>
          <cell r="G795">
            <v>0.16527860592346699</v>
          </cell>
          <cell r="H795">
            <v>0.24333760584843706</v>
          </cell>
          <cell r="I795">
            <v>0.33922239547412492</v>
          </cell>
        </row>
        <row r="796">
          <cell r="A796" t="str">
            <v>D-SCOM_LTH_CHPBIO</v>
          </cell>
          <cell r="B796" t="str">
            <v>VAR_fin</v>
          </cell>
          <cell r="C796" t="str">
            <v>SCOM_LTH_CHPBIO</v>
          </cell>
          <cell r="D796">
            <v>1.4243076453428412</v>
          </cell>
          <cell r="E796">
            <v>1.5783099837650052</v>
          </cell>
          <cell r="F796">
            <v>1.4822085026819194</v>
          </cell>
          <cell r="G796">
            <v>1.3222766475849141</v>
          </cell>
          <cell r="H796">
            <v>1.0017037609591724</v>
          </cell>
          <cell r="I796">
            <v>1.0046215388136042</v>
          </cell>
        </row>
        <row r="797">
          <cell r="A797" t="str">
            <v>D-SCOM_LTH_CHPHFC</v>
          </cell>
          <cell r="B797" t="str">
            <v>VAR_fout</v>
          </cell>
          <cell r="C797" t="str">
            <v>SCOM_LTH_CHPHFC_ON</v>
          </cell>
          <cell r="G797">
            <v>1.558635761863426E-5</v>
          </cell>
          <cell r="H797">
            <v>2.7907770834225137E-5</v>
          </cell>
          <cell r="I797">
            <v>2.7996674630641018E-5</v>
          </cell>
        </row>
        <row r="798">
          <cell r="A798" t="str">
            <v>D-SCOM_LTH_CHPHFC</v>
          </cell>
          <cell r="B798" t="str">
            <v>VAR_fin</v>
          </cell>
          <cell r="C798" t="str">
            <v>SCOM_LTH_CHPHFC</v>
          </cell>
          <cell r="G798">
            <v>1.5607177808088008E-5</v>
          </cell>
          <cell r="H798">
            <v>2.7971363643732639E-5</v>
          </cell>
          <cell r="I798">
            <v>2.806473135477642E-5</v>
          </cell>
        </row>
        <row r="799">
          <cell r="A799" t="str">
            <v>D-SCOM_NKEV_GAS_ELC_CHP</v>
          </cell>
          <cell r="B799" t="str">
            <v>VAR_fout</v>
          </cell>
          <cell r="C799" t="str">
            <v>ELC5</v>
          </cell>
          <cell r="D799">
            <v>0.29669177098447025</v>
          </cell>
          <cell r="E799">
            <v>0.31268948857512968</v>
          </cell>
          <cell r="F799">
            <v>0.5907721140663641</v>
          </cell>
          <cell r="G799">
            <v>1.5366618235115885</v>
          </cell>
          <cell r="H799">
            <v>1.3180716560047085</v>
          </cell>
          <cell r="I799">
            <v>2.3173726021825297E-5</v>
          </cell>
        </row>
        <row r="800">
          <cell r="A800" t="str">
            <v>D-SCOM_NKEV_GAS_ELC_CHP</v>
          </cell>
          <cell r="B800" t="str">
            <v>VAR_fout</v>
          </cell>
          <cell r="C800" t="str">
            <v>SCOM_ELC</v>
          </cell>
          <cell r="D800">
            <v>0.29770464184659856</v>
          </cell>
          <cell r="E800">
            <v>0.31317111626109695</v>
          </cell>
          <cell r="F800">
            <v>0.59306011067065612</v>
          </cell>
          <cell r="G800">
            <v>1.5508212905966476</v>
          </cell>
          <cell r="H800">
            <v>1.3185197863719356</v>
          </cell>
          <cell r="I800">
            <v>2.3186477204730804E-5</v>
          </cell>
        </row>
        <row r="801">
          <cell r="A801" t="str">
            <v>D-SCOM_NKEV_GAS_ELC_CHP</v>
          </cell>
          <cell r="B801" t="str">
            <v>VAR_fin</v>
          </cell>
          <cell r="C801" t="str">
            <v>SCOM_NKEV_GAS_ELC_CHP</v>
          </cell>
          <cell r="D801">
            <v>0.59439641283106937</v>
          </cell>
          <cell r="E801">
            <v>0.6258606048362263</v>
          </cell>
          <cell r="F801">
            <v>1.1838319357462073</v>
          </cell>
          <cell r="G801">
            <v>3.0874831141082364</v>
          </cell>
          <cell r="H801">
            <v>2.6365914423766426</v>
          </cell>
          <cell r="I801">
            <v>4.6360203226556098E-5</v>
          </cell>
        </row>
        <row r="802">
          <cell r="A802" t="str">
            <v>RHEM-SHLTHDH</v>
          </cell>
          <cell r="B802" t="str">
            <v>VAR_fout</v>
          </cell>
          <cell r="C802" t="str">
            <v>RHEM-SHLTHD</v>
          </cell>
          <cell r="D802">
            <v>2.0327609707741976</v>
          </cell>
          <cell r="E802">
            <v>3.7887234196314346</v>
          </cell>
          <cell r="F802">
            <v>3.8541811792280729</v>
          </cell>
          <cell r="G802">
            <v>4.0668771329809266</v>
          </cell>
          <cell r="H802">
            <v>3.2469760512017563</v>
          </cell>
          <cell r="I802">
            <v>2.9161683171431507</v>
          </cell>
        </row>
        <row r="803">
          <cell r="A803" t="str">
            <v>RHEM-SHLTHDH</v>
          </cell>
          <cell r="B803" t="str">
            <v>VAR_fin</v>
          </cell>
          <cell r="C803" t="str">
            <v>RHEMLTHDHC</v>
          </cell>
          <cell r="D803">
            <v>2.0327609707741976</v>
          </cell>
          <cell r="E803">
            <v>3.7887234196314346</v>
          </cell>
          <cell r="F803">
            <v>3.8541811792280729</v>
          </cell>
          <cell r="G803">
            <v>4.0668771329809266</v>
          </cell>
          <cell r="H803">
            <v>3.2469760512017563</v>
          </cell>
          <cell r="I803">
            <v>2.9161683171431507</v>
          </cell>
        </row>
        <row r="804">
          <cell r="A804" t="str">
            <v>RHEM-SHLTHDH</v>
          </cell>
          <cell r="B804" t="str">
            <v>VAR_fin</v>
          </cell>
          <cell r="C804" t="str">
            <v>RHEM_LTH_DH</v>
          </cell>
          <cell r="D804">
            <v>2.0532939098729259</v>
          </cell>
          <cell r="E804">
            <v>3.8269933531630667</v>
          </cell>
          <cell r="F804">
            <v>3.8931123022505805</v>
          </cell>
          <cell r="G804">
            <v>4.1079566999807362</v>
          </cell>
          <cell r="H804">
            <v>3.2797737890926797</v>
          </cell>
          <cell r="I804">
            <v>2.9456245627708557</v>
          </cell>
        </row>
        <row r="805">
          <cell r="A805" t="str">
            <v>RHEM-SHLTHDH</v>
          </cell>
          <cell r="B805" t="str">
            <v>VAR_cap</v>
          </cell>
          <cell r="C805" t="str">
            <v>-</v>
          </cell>
          <cell r="D805">
            <v>0.31562546711168799</v>
          </cell>
          <cell r="E805">
            <v>0.31562546711168799</v>
          </cell>
          <cell r="F805">
            <v>0.31562546711168799</v>
          </cell>
          <cell r="G805">
            <v>0.31562546711168799</v>
          </cell>
          <cell r="H805">
            <v>0.31562546711168799</v>
          </cell>
          <cell r="I805">
            <v>0.31562546711168799</v>
          </cell>
        </row>
        <row r="806">
          <cell r="A806" t="str">
            <v>D-ITOT_SOLELC</v>
          </cell>
          <cell r="B806" t="str">
            <v>VAR_fout</v>
          </cell>
          <cell r="C806" t="str">
            <v>ITOT_ELC</v>
          </cell>
          <cell r="D806">
            <v>1.1765868876578122E-5</v>
          </cell>
          <cell r="E806">
            <v>4.8497934313298652</v>
          </cell>
          <cell r="F806">
            <v>9.5944603692217107</v>
          </cell>
          <cell r="G806">
            <v>17.403688594033415</v>
          </cell>
          <cell r="H806">
            <v>30.802814838281598</v>
          </cell>
          <cell r="I806">
            <v>44.581571177234039</v>
          </cell>
        </row>
        <row r="807">
          <cell r="A807" t="str">
            <v>D-ITOT_SOLELC</v>
          </cell>
          <cell r="B807" t="str">
            <v>VAR_fout</v>
          </cell>
          <cell r="C807" t="str">
            <v>ELC5</v>
          </cell>
          <cell r="D807">
            <v>3.5179422338386548</v>
          </cell>
          <cell r="E807">
            <v>4.2359851393118054E-5</v>
          </cell>
          <cell r="F807">
            <v>4.2453068538431856E-5</v>
          </cell>
          <cell r="G807">
            <v>0.3331987703312454</v>
          </cell>
          <cell r="H807">
            <v>8.2976723576447231</v>
          </cell>
          <cell r="I807">
            <v>18.018875761120132</v>
          </cell>
        </row>
        <row r="808">
          <cell r="A808" t="str">
            <v>D-ITOT_SOLELC</v>
          </cell>
          <cell r="B808" t="str">
            <v>VAR_fin</v>
          </cell>
          <cell r="C808" t="str">
            <v>ITOT_SOL_ELC</v>
          </cell>
          <cell r="D808">
            <v>3.517953999707534</v>
          </cell>
          <cell r="E808">
            <v>4.849835727311385</v>
          </cell>
          <cell r="F808">
            <v>9.594502625248591</v>
          </cell>
          <cell r="G808">
            <v>17.736887127628659</v>
          </cell>
          <cell r="H808">
            <v>39.100486962321192</v>
          </cell>
          <cell r="I808">
            <v>62.600446721574222</v>
          </cell>
        </row>
        <row r="809">
          <cell r="A809" t="str">
            <v>D-SWOD</v>
          </cell>
          <cell r="B809" t="str">
            <v>VAR_fout</v>
          </cell>
          <cell r="C809" t="str">
            <v>SWOD</v>
          </cell>
          <cell r="D809">
            <v>8.574367177176379</v>
          </cell>
          <cell r="E809">
            <v>9.9817474873670022</v>
          </cell>
          <cell r="F809">
            <v>8.2280627129207105</v>
          </cell>
          <cell r="G809">
            <v>6.6136220828625021</v>
          </cell>
          <cell r="H809">
            <v>2.9465936104744337</v>
          </cell>
          <cell r="I809">
            <v>7.710433650892293</v>
          </cell>
        </row>
        <row r="810">
          <cell r="A810" t="str">
            <v>D-SWOD</v>
          </cell>
          <cell r="B810" t="str">
            <v>VAR_fin</v>
          </cell>
          <cell r="C810" t="str">
            <v>WOD</v>
          </cell>
          <cell r="D810">
            <v>8.574367177176379</v>
          </cell>
          <cell r="E810">
            <v>9.9817474873670022</v>
          </cell>
          <cell r="F810">
            <v>8.2280627129207105</v>
          </cell>
          <cell r="G810">
            <v>6.6136220828625021</v>
          </cell>
          <cell r="H810">
            <v>2.9465936104744337</v>
          </cell>
          <cell r="I810">
            <v>7.710433650892293</v>
          </cell>
        </row>
        <row r="811">
          <cell r="A811" t="str">
            <v>ITOT-PROCESSCO2CCS</v>
          </cell>
          <cell r="B811" t="str">
            <v>VAR_fout</v>
          </cell>
          <cell r="C811" t="str">
            <v>CO2_O</v>
          </cell>
          <cell r="H811">
            <v>1.9340431097847586E-3</v>
          </cell>
          <cell r="I811">
            <v>1031.8746855304087</v>
          </cell>
        </row>
        <row r="812">
          <cell r="A812" t="str">
            <v>ITOT-PROCESSCO2CCS</v>
          </cell>
          <cell r="B812" t="str">
            <v>VAR_fout</v>
          </cell>
          <cell r="C812" t="str">
            <v>CO2</v>
          </cell>
          <cell r="H812">
            <v>-1.9340431097847599E-3</v>
          </cell>
          <cell r="I812">
            <v>-1031.87468553041</v>
          </cell>
        </row>
        <row r="813">
          <cell r="A813" t="str">
            <v>ITOT-PROCESSCO2CCS</v>
          </cell>
          <cell r="B813" t="str">
            <v>VAR_fin</v>
          </cell>
          <cell r="C813" t="str">
            <v>ITOT_ELC</v>
          </cell>
          <cell r="H813">
            <v>4.0956207030736068E-6</v>
          </cell>
          <cell r="I813">
            <v>2.1851463928879227</v>
          </cell>
        </row>
        <row r="814">
          <cell r="A814" t="str">
            <v>ITOT-PROCESSCO2CCS</v>
          </cell>
          <cell r="B814" t="str">
            <v>VAR_fin</v>
          </cell>
          <cell r="C814" t="str">
            <v>ITOT_LTH_DH</v>
          </cell>
          <cell r="H814">
            <v>1.5927413845286263E-6</v>
          </cell>
          <cell r="I814">
            <v>0.84977915278974792</v>
          </cell>
        </row>
        <row r="815">
          <cell r="A815" t="str">
            <v>ITOT-PROCESSCO2CCS</v>
          </cell>
          <cell r="B815" t="str">
            <v>VAR_ncap</v>
          </cell>
          <cell r="C815" t="str">
            <v>-</v>
          </cell>
          <cell r="H815">
            <v>5.64821178696117E-3</v>
          </cell>
          <cell r="I815">
            <v>2917.1207331301298</v>
          </cell>
        </row>
        <row r="816">
          <cell r="A816" t="str">
            <v>ITOT-PROCESSCO2CCS</v>
          </cell>
          <cell r="B816" t="str">
            <v>VAR_cap</v>
          </cell>
          <cell r="C816" t="str">
            <v>-</v>
          </cell>
          <cell r="H816">
            <v>5.64821178696117E-3</v>
          </cell>
          <cell r="I816">
            <v>2917.12638134192</v>
          </cell>
        </row>
        <row r="817">
          <cell r="A817" t="str">
            <v>D-RSH2R</v>
          </cell>
          <cell r="B817" t="str">
            <v>VAR_fout</v>
          </cell>
          <cell r="C817" t="str">
            <v>RSH2</v>
          </cell>
          <cell r="G817">
            <v>4.2401408309837848E-5</v>
          </cell>
          <cell r="H817">
            <v>6.0790612086985743E-5</v>
          </cell>
          <cell r="I817">
            <v>8.1635851850517195E-5</v>
          </cell>
        </row>
        <row r="818">
          <cell r="A818" t="str">
            <v>D-RSH2R</v>
          </cell>
          <cell r="B818" t="str">
            <v>VAR_fin</v>
          </cell>
          <cell r="C818" t="str">
            <v>H2</v>
          </cell>
          <cell r="G818">
            <v>4.2401408309837848E-5</v>
          </cell>
          <cell r="H818">
            <v>6.0790612086985743E-5</v>
          </cell>
          <cell r="I818">
            <v>8.1635851850517195E-5</v>
          </cell>
        </row>
        <row r="819">
          <cell r="A819" t="str">
            <v>D-RSH2R</v>
          </cell>
          <cell r="B819" t="str">
            <v>VAR_ncap</v>
          </cell>
          <cell r="C819" t="str">
            <v>-</v>
          </cell>
          <cell r="G819">
            <v>2.5094381398206E-6</v>
          </cell>
          <cell r="H819">
            <v>3.2643642859293899E-6</v>
          </cell>
          <cell r="I819">
            <v>2.8957856130658201E-6</v>
          </cell>
        </row>
        <row r="820">
          <cell r="A820" t="str">
            <v>D-RSH2R</v>
          </cell>
          <cell r="B820" t="str">
            <v>VAR_cap</v>
          </cell>
          <cell r="C820" t="str">
            <v>-</v>
          </cell>
          <cell r="G820">
            <v>2.5094381398206E-6</v>
          </cell>
          <cell r="H820">
            <v>3.7317755782384399E-6</v>
          </cell>
          <cell r="I820">
            <v>4.0138997381100604E-6</v>
          </cell>
        </row>
        <row r="821">
          <cell r="A821" t="str">
            <v>SCOM-SHLTHCHPBIO</v>
          </cell>
          <cell r="B821" t="str">
            <v>VAR_fout</v>
          </cell>
          <cell r="C821" t="str">
            <v>SCOM-SHLTHC-BIO</v>
          </cell>
          <cell r="D821">
            <v>1.4100645688894133</v>
          </cell>
          <cell r="E821">
            <v>1.5273693933554084</v>
          </cell>
          <cell r="F821">
            <v>1.3757519250400823</v>
          </cell>
          <cell r="G821">
            <v>1.1454280612448329</v>
          </cell>
          <cell r="H821">
            <v>0.75078249355962812</v>
          </cell>
          <cell r="I821">
            <v>0.65874515190608363</v>
          </cell>
        </row>
        <row r="822">
          <cell r="A822" t="str">
            <v>SCOM-SHLTHCHPBIO</v>
          </cell>
          <cell r="B822" t="str">
            <v>VAR_fin</v>
          </cell>
          <cell r="C822" t="str">
            <v>SCOM_LTH_CHPBIO_ON</v>
          </cell>
          <cell r="D822">
            <v>1.4243076453428412</v>
          </cell>
          <cell r="E822">
            <v>1.5427973670256656</v>
          </cell>
          <cell r="F822">
            <v>1.3896484091313963</v>
          </cell>
          <cell r="G822">
            <v>1.1569980416614476</v>
          </cell>
          <cell r="H822">
            <v>0.75836615511073557</v>
          </cell>
          <cell r="I822">
            <v>0.6653991433394788</v>
          </cell>
        </row>
        <row r="823">
          <cell r="A823" t="str">
            <v>SCOM-SHLTHCHPBIO</v>
          </cell>
          <cell r="B823" t="str">
            <v>VAR_fin</v>
          </cell>
          <cell r="C823" t="str">
            <v>SCOMLTHCHPC</v>
          </cell>
          <cell r="D823">
            <v>1.4100645688894133</v>
          </cell>
          <cell r="E823">
            <v>1.5273693933554084</v>
          </cell>
          <cell r="F823">
            <v>1.3757519250400823</v>
          </cell>
          <cell r="G823">
            <v>1.1454280612448329</v>
          </cell>
          <cell r="H823">
            <v>0.75078249355962812</v>
          </cell>
          <cell r="I823">
            <v>0.65874515190608363</v>
          </cell>
        </row>
        <row r="824">
          <cell r="A824" t="str">
            <v>SCOM-SHLTHCHPBIO</v>
          </cell>
          <cell r="B824" t="str">
            <v>VAR_ncap</v>
          </cell>
          <cell r="C824" t="str">
            <v>-</v>
          </cell>
          <cell r="E824">
            <v>1.22932195552851E-2</v>
          </cell>
          <cell r="F824">
            <v>1.85179806423575E-3</v>
          </cell>
          <cell r="G824">
            <v>1.6260064482845099E-3</v>
          </cell>
          <cell r="H824">
            <v>1.5077496749206099E-2</v>
          </cell>
          <cell r="I824">
            <v>3.2964939913865801E-2</v>
          </cell>
        </row>
        <row r="825">
          <cell r="A825" t="str">
            <v>SCOM-SHLTHCHPBIO</v>
          </cell>
          <cell r="B825" t="str">
            <v>VAR_cap</v>
          </cell>
          <cell r="C825" t="str">
            <v>-</v>
          </cell>
          <cell r="D825">
            <v>0.109139687579039</v>
          </cell>
          <cell r="E825">
            <v>0.12094133228940383</v>
          </cell>
          <cell r="F825">
            <v>0.11363096674234607</v>
          </cell>
          <cell r="G825">
            <v>0.10144716867470589</v>
          </cell>
          <cell r="H825">
            <v>7.7079411921905275E-2</v>
          </cell>
          <cell r="I825">
            <v>6.8940558227547591E-2</v>
          </cell>
        </row>
        <row r="826">
          <cell r="A826" t="str">
            <v>D-RSH2</v>
          </cell>
          <cell r="B826" t="str">
            <v>VAR_fout</v>
          </cell>
          <cell r="C826" t="str">
            <v>RSH2</v>
          </cell>
          <cell r="G826">
            <v>3.1828478926119778E-5</v>
          </cell>
          <cell r="H826">
            <v>6.8355051706032975E-5</v>
          </cell>
          <cell r="I826">
            <v>6.6109114878975649E-5</v>
          </cell>
        </row>
        <row r="827">
          <cell r="A827" t="str">
            <v>D-RSH2</v>
          </cell>
          <cell r="B827" t="str">
            <v>VAR_fin</v>
          </cell>
          <cell r="C827" t="str">
            <v>H2</v>
          </cell>
          <cell r="G827">
            <v>3.2070960628612941E-5</v>
          </cell>
          <cell r="H827">
            <v>6.8875807012944122E-5</v>
          </cell>
          <cell r="I827">
            <v>6.6612759767673504E-5</v>
          </cell>
        </row>
        <row r="828">
          <cell r="A828" t="str">
            <v>D-RSH2</v>
          </cell>
          <cell r="B828" t="str">
            <v>VAR_ncap</v>
          </cell>
          <cell r="C828" t="str">
            <v>-</v>
          </cell>
          <cell r="G828">
            <v>2.78824588192539E-6</v>
          </cell>
          <cell r="H828">
            <v>5.0439207546842799E-8</v>
          </cell>
          <cell r="I828">
            <v>4.3081545115204798E-8</v>
          </cell>
        </row>
        <row r="829">
          <cell r="A829" t="str">
            <v>D-RSH2</v>
          </cell>
          <cell r="B829" t="str">
            <v>VAR_cap</v>
          </cell>
          <cell r="C829" t="str">
            <v>-</v>
          </cell>
          <cell r="G829">
            <v>2.78824588192539E-6</v>
          </cell>
          <cell r="H829">
            <v>5.1185861459462997E-6</v>
          </cell>
          <cell r="I829">
            <v>5.1616676910615097E-6</v>
          </cell>
        </row>
        <row r="830">
          <cell r="A830" t="str">
            <v>RHES-SHNGABR</v>
          </cell>
          <cell r="B830" t="str">
            <v>VAR_fout</v>
          </cell>
          <cell r="C830" t="str">
            <v>CO2_R</v>
          </cell>
          <cell r="D830">
            <v>1043.13504462426</v>
          </cell>
          <cell r="E830">
            <v>1175.8825568043101</v>
          </cell>
          <cell r="F830">
            <v>1077.6819707207901</v>
          </cell>
          <cell r="G830">
            <v>1077.6819692801701</v>
          </cell>
          <cell r="H830">
            <v>867.13393171860605</v>
          </cell>
          <cell r="I830">
            <v>1.0454510339311599E-3</v>
          </cell>
        </row>
        <row r="831">
          <cell r="A831" t="str">
            <v>RHES-SHNGABR</v>
          </cell>
          <cell r="B831" t="str">
            <v>VAR_fout</v>
          </cell>
          <cell r="C831" t="str">
            <v>RHES-SHNGA</v>
          </cell>
          <cell r="D831">
            <v>17.570537099167481</v>
          </cell>
          <cell r="E831">
            <v>19.806532428441322</v>
          </cell>
          <cell r="F831">
            <v>18.152444542282815</v>
          </cell>
          <cell r="G831">
            <v>18.152444518017035</v>
          </cell>
          <cell r="H831">
            <v>14.605979346324041</v>
          </cell>
          <cell r="I831">
            <v>1.7609547557351159E-5</v>
          </cell>
        </row>
        <row r="832">
          <cell r="A832" t="str">
            <v>RHES-SHNGABR</v>
          </cell>
          <cell r="B832" t="str">
            <v>VAR_fin</v>
          </cell>
          <cell r="C832" t="str">
            <v>RNGA</v>
          </cell>
          <cell r="D832">
            <v>18.495302209649989</v>
          </cell>
          <cell r="E832">
            <v>20.84898150362244</v>
          </cell>
          <cell r="F832">
            <v>19.107836360297703</v>
          </cell>
          <cell r="G832">
            <v>19.10783633475479</v>
          </cell>
          <cell r="H832">
            <v>15.374715101393738</v>
          </cell>
          <cell r="I832">
            <v>1.8536365849843316E-5</v>
          </cell>
        </row>
        <row r="833">
          <cell r="A833" t="str">
            <v>RHES-SHNGABR</v>
          </cell>
          <cell r="B833" t="str">
            <v>VAR_ncap</v>
          </cell>
          <cell r="C833" t="str">
            <v>-</v>
          </cell>
          <cell r="E833">
            <v>0.17820535282574901</v>
          </cell>
          <cell r="H833">
            <v>0.29906044433883899</v>
          </cell>
        </row>
        <row r="834">
          <cell r="A834" t="str">
            <v>RHES-SHNGABR</v>
          </cell>
          <cell r="B834" t="str">
            <v>VAR_cap</v>
          </cell>
          <cell r="C834" t="str">
            <v>-</v>
          </cell>
          <cell r="D834">
            <v>1.4219190615860799</v>
          </cell>
          <cell r="E834">
            <v>1.600124414411829</v>
          </cell>
          <cell r="F834">
            <v>1.6001234125123878</v>
          </cell>
          <cell r="G834">
            <v>1.6001231892072423</v>
          </cell>
          <cell r="H834">
            <v>1.1820523171646999</v>
          </cell>
          <cell r="I834">
            <v>2.459513893993126E-6</v>
          </cell>
        </row>
        <row r="835">
          <cell r="A835" t="str">
            <v>SCOM-SHLTHCHPHFC</v>
          </cell>
          <cell r="B835" t="str">
            <v>VAR_fout</v>
          </cell>
          <cell r="C835" t="str">
            <v>SCOM-SHLTHC-HFC</v>
          </cell>
          <cell r="G835">
            <v>1.5430494042447922E-5</v>
          </cell>
          <cell r="H835">
            <v>2.7628693125882865E-5</v>
          </cell>
          <cell r="I835">
            <v>2.7716707884334595E-5</v>
          </cell>
        </row>
        <row r="836">
          <cell r="A836" t="str">
            <v>SCOM-SHLTHCHPHFC</v>
          </cell>
          <cell r="B836" t="str">
            <v>VAR_fin</v>
          </cell>
          <cell r="C836" t="str">
            <v>SCOM_LTH_CHPHFC_ON</v>
          </cell>
          <cell r="G836">
            <v>1.558635761863426E-5</v>
          </cell>
          <cell r="H836">
            <v>2.7907770834225137E-5</v>
          </cell>
          <cell r="I836">
            <v>2.7996674630641018E-5</v>
          </cell>
        </row>
        <row r="837">
          <cell r="A837" t="str">
            <v>SCOM-SHLTHCHPHFC</v>
          </cell>
          <cell r="B837" t="str">
            <v>VAR_fin</v>
          </cell>
          <cell r="C837" t="str">
            <v>SCOMLTHCHPC</v>
          </cell>
          <cell r="G837">
            <v>1.5430494042447922E-5</v>
          </cell>
          <cell r="H837">
            <v>2.7628693125882865E-5</v>
          </cell>
          <cell r="I837">
            <v>2.7716707884334595E-5</v>
          </cell>
        </row>
        <row r="838">
          <cell r="A838" t="str">
            <v>SCOM-SHLTHCHPHFC</v>
          </cell>
          <cell r="B838" t="str">
            <v>VAR_ncap</v>
          </cell>
          <cell r="C838" t="str">
            <v>-</v>
          </cell>
          <cell r="G838">
            <v>1.4980021314536701E-6</v>
          </cell>
          <cell r="H838">
            <v>1.61978963834897E-6</v>
          </cell>
          <cell r="I838">
            <v>1.7698945775078701E-6</v>
          </cell>
        </row>
        <row r="839">
          <cell r="A839" t="str">
            <v>SCOM-SHLTHCHPHFC</v>
          </cell>
          <cell r="B839" t="str">
            <v>VAR_cap</v>
          </cell>
          <cell r="C839" t="str">
            <v>-</v>
          </cell>
          <cell r="G839">
            <v>1.4980021314536701E-6</v>
          </cell>
          <cell r="H839">
            <v>2.4883733772325301E-6</v>
          </cell>
          <cell r="I839">
            <v>2.4001929519508994E-6</v>
          </cell>
        </row>
        <row r="840">
          <cell r="A840" t="str">
            <v>RHSA-WHNGABR</v>
          </cell>
          <cell r="B840" t="str">
            <v>VAR_fout</v>
          </cell>
          <cell r="C840" t="str">
            <v>RHSA-WHNGA</v>
          </cell>
          <cell r="D840">
            <v>6.3804487736705804</v>
          </cell>
          <cell r="E840">
            <v>5.5412296084123298</v>
          </cell>
          <cell r="F840">
            <v>6.3804375718809068</v>
          </cell>
          <cell r="G840">
            <v>5.7682374953028921</v>
          </cell>
          <cell r="H840">
            <v>3.7544628640395263</v>
          </cell>
          <cell r="I840">
            <v>0.3341208442941811</v>
          </cell>
        </row>
        <row r="841">
          <cell r="A841" t="str">
            <v>RHSA-WHNGABR</v>
          </cell>
          <cell r="B841" t="str">
            <v>VAR_fout</v>
          </cell>
          <cell r="C841" t="str">
            <v>CO2_R</v>
          </cell>
          <cell r="D841">
            <v>479.80974778002798</v>
          </cell>
          <cell r="E841">
            <v>414.489853997951</v>
          </cell>
          <cell r="F841">
            <v>473.49563033432003</v>
          </cell>
          <cell r="G841">
            <v>422.50466848712102</v>
          </cell>
          <cell r="H841">
            <v>268.040133584594</v>
          </cell>
          <cell r="I841">
            <v>23.5555195227398</v>
          </cell>
        </row>
        <row r="842">
          <cell r="A842" t="str">
            <v>RHSA-WHNGABR</v>
          </cell>
          <cell r="B842" t="str">
            <v>VAR_fin</v>
          </cell>
          <cell r="C842" t="str">
            <v>RNGA</v>
          </cell>
          <cell r="D842">
            <v>8.5072650315607774</v>
          </cell>
          <cell r="E842">
            <v>7.3491108864885017</v>
          </cell>
          <cell r="F842">
            <v>8.3953125945801421</v>
          </cell>
          <cell r="G842">
            <v>7.4912175263673868</v>
          </cell>
          <cell r="H842">
            <v>4.7524846380247148</v>
          </cell>
          <cell r="I842">
            <v>0.41765105536772634</v>
          </cell>
        </row>
        <row r="843">
          <cell r="A843" t="str">
            <v>RHSA-WHNGABR</v>
          </cell>
          <cell r="B843" t="str">
            <v>VAR_ncap</v>
          </cell>
          <cell r="C843" t="str">
            <v>-</v>
          </cell>
          <cell r="H843">
            <v>1.2055508742767E-2</v>
          </cell>
        </row>
        <row r="844">
          <cell r="A844" t="str">
            <v>RHSA-WHNGABR</v>
          </cell>
          <cell r="B844" t="str">
            <v>VAR_cap</v>
          </cell>
          <cell r="C844" t="str">
            <v>-</v>
          </cell>
          <cell r="D844">
            <v>0.43610075802020798</v>
          </cell>
          <cell r="E844">
            <v>0.4361007465743808</v>
          </cell>
          <cell r="F844">
            <v>0.43610074683172889</v>
          </cell>
          <cell r="G844">
            <v>0.43610065002071591</v>
          </cell>
          <cell r="H844">
            <v>0.25661614156506463</v>
          </cell>
          <cell r="I844">
            <v>3.0916244260544692E-2</v>
          </cell>
        </row>
        <row r="845">
          <cell r="A845" t="str">
            <v>ITOT-SWHWSTBR</v>
          </cell>
          <cell r="B845" t="str">
            <v>VAR_fout</v>
          </cell>
          <cell r="C845" t="str">
            <v>ITOT-SWH</v>
          </cell>
          <cell r="D845">
            <v>4.1173652021347467</v>
          </cell>
          <cell r="E845">
            <v>4.2663140564763635</v>
          </cell>
          <cell r="F845">
            <v>2.9611622894421079</v>
          </cell>
          <cell r="G845">
            <v>2.9280922646424532</v>
          </cell>
          <cell r="H845">
            <v>2.8804100911072887</v>
          </cell>
          <cell r="I845">
            <v>7.3158194801199821E-6</v>
          </cell>
        </row>
        <row r="846">
          <cell r="A846" t="str">
            <v>ITOT-SWHWSTBR</v>
          </cell>
          <cell r="B846" t="str">
            <v>VAR_fout</v>
          </cell>
          <cell r="C846" t="str">
            <v>CO2_I</v>
          </cell>
          <cell r="D846">
            <v>723.65812643580398</v>
          </cell>
          <cell r="E846">
            <v>749.837015986756</v>
          </cell>
          <cell r="F846">
            <v>520.44670541709797</v>
          </cell>
          <cell r="G846">
            <v>514.63439802806795</v>
          </cell>
          <cell r="H846">
            <v>506.25389480067503</v>
          </cell>
          <cell r="I846">
            <v>1.247992734844E-3</v>
          </cell>
        </row>
        <row r="847">
          <cell r="A847" t="str">
            <v>ITOT-SWHWSTBR</v>
          </cell>
          <cell r="B847" t="str">
            <v>VAR_fin</v>
          </cell>
          <cell r="C847" t="str">
            <v>IWST</v>
          </cell>
          <cell r="D847">
            <v>7.7980401555582262</v>
          </cell>
          <cell r="E847">
            <v>8.0801402584779645</v>
          </cell>
          <cell r="F847">
            <v>5.6082619118221704</v>
          </cell>
          <cell r="G847">
            <v>5.5456292890955563</v>
          </cell>
          <cell r="H847">
            <v>5.4553221422486606</v>
          </cell>
          <cell r="I847">
            <v>1.3448197573749969E-5</v>
          </cell>
        </row>
        <row r="848">
          <cell r="A848" t="str">
            <v>ITOT-SWHWSTBR</v>
          </cell>
          <cell r="B848" t="str">
            <v>VAR_ncap</v>
          </cell>
          <cell r="C848" t="str">
            <v>-</v>
          </cell>
          <cell r="E848">
            <v>8.1851178053802997E-8</v>
          </cell>
          <cell r="F848">
            <v>7.1082481540464604E-8</v>
          </cell>
          <cell r="G848">
            <v>2.08744014181261E-7</v>
          </cell>
          <cell r="H848">
            <v>5.6761066117108301E-2</v>
          </cell>
          <cell r="I848">
            <v>5.6552695857729897E-8</v>
          </cell>
        </row>
        <row r="849">
          <cell r="A849" t="str">
            <v>ITOT-SWHWSTBR</v>
          </cell>
          <cell r="B849" t="str">
            <v>VAR_cap</v>
          </cell>
          <cell r="C849" t="str">
            <v>-</v>
          </cell>
          <cell r="D849">
            <v>0.35954682816669398</v>
          </cell>
          <cell r="E849">
            <v>0.33221736783461492</v>
          </cell>
          <cell r="F849">
            <v>0.33221064248371335</v>
          </cell>
          <cell r="G849">
            <v>0.29404816538867745</v>
          </cell>
          <cell r="H849">
            <v>0.16932223331948659</v>
          </cell>
          <cell r="I849">
            <v>6.8837273310695668E-7</v>
          </cell>
        </row>
        <row r="850">
          <cell r="A850" t="str">
            <v>SCOM-SHSTG-ELC</v>
          </cell>
          <cell r="B850" t="str">
            <v>VAR_fout</v>
          </cell>
          <cell r="C850" t="str">
            <v>SCOM-SHAELCB</v>
          </cell>
          <cell r="E850">
            <v>4.06747511065414E-6</v>
          </cell>
          <cell r="F850">
            <v>4.7230639802913518E-2</v>
          </cell>
          <cell r="G850">
            <v>5.2861281855834871E-2</v>
          </cell>
          <cell r="H850">
            <v>0.23209487833798262</v>
          </cell>
          <cell r="I850">
            <v>0.22033161041172308</v>
          </cell>
        </row>
        <row r="851">
          <cell r="A851" t="str">
            <v>SCOM-SHSTG-ELC</v>
          </cell>
          <cell r="B851" t="str">
            <v>VAR_fin</v>
          </cell>
          <cell r="C851" t="str">
            <v>SCOM-SHAELCB</v>
          </cell>
          <cell r="E851">
            <v>5.7305805799801592E-6</v>
          </cell>
          <cell r="F851">
            <v>6.0953977223645942E-2</v>
          </cell>
          <cell r="G851">
            <v>6.6083633243888107E-2</v>
          </cell>
          <cell r="H851">
            <v>0.27306230834621631</v>
          </cell>
          <cell r="I851">
            <v>0.24481775849367055</v>
          </cell>
        </row>
        <row r="852">
          <cell r="A852" t="str">
            <v>SCOM-SHSTG-ELC</v>
          </cell>
          <cell r="B852" t="str">
            <v>VAR_ncap</v>
          </cell>
          <cell r="C852" t="str">
            <v>-</v>
          </cell>
          <cell r="D852">
            <v>3.4560187893606598E-4</v>
          </cell>
          <cell r="E852">
            <v>2.3468383276249099E-2</v>
          </cell>
          <cell r="F852">
            <v>1.5856672105634E-2</v>
          </cell>
          <cell r="G852">
            <v>1.6199190805149E-6</v>
          </cell>
          <cell r="H852">
            <v>1.8413373697162901E-2</v>
          </cell>
          <cell r="I852">
            <v>7.9744383437592398E-7</v>
          </cell>
        </row>
        <row r="853">
          <cell r="A853" t="str">
            <v>SCOM-SHSTG-ELC</v>
          </cell>
          <cell r="B853" t="str">
            <v>VAR_cap</v>
          </cell>
          <cell r="C853" t="str">
            <v>-</v>
          </cell>
          <cell r="D853">
            <v>3.4560187893606598E-4</v>
          </cell>
          <cell r="E853">
            <v>2.381365398307024E-2</v>
          </cell>
          <cell r="F853">
            <v>3.9669906029628624E-2</v>
          </cell>
          <cell r="G853">
            <v>3.9669965191377048E-2</v>
          </cell>
          <cell r="H853">
            <v>2.9027515940989863E-2</v>
          </cell>
          <cell r="I853">
            <v>1.48682781781996E-2</v>
          </cell>
        </row>
        <row r="854">
          <cell r="A854" t="str">
            <v>SCOM-SHNGABR</v>
          </cell>
          <cell r="B854" t="str">
            <v>VAR_fout</v>
          </cell>
          <cell r="C854" t="str">
            <v>CO2_S</v>
          </cell>
          <cell r="D854">
            <v>1440.9459400106</v>
          </cell>
          <cell r="E854">
            <v>1508.68761481519</v>
          </cell>
          <cell r="F854">
            <v>1397.3445538269</v>
          </cell>
          <cell r="G854">
            <v>1447.3551480984399</v>
          </cell>
          <cell r="H854">
            <v>1279.3976225618701</v>
          </cell>
          <cell r="I854">
            <v>107.708959635046</v>
          </cell>
        </row>
        <row r="855">
          <cell r="A855" t="str">
            <v>SCOM-SHNGABR</v>
          </cell>
          <cell r="B855" t="str">
            <v>VAR_fout</v>
          </cell>
          <cell r="C855" t="str">
            <v>SCOM-SHNGA</v>
          </cell>
          <cell r="D855">
            <v>24.189714173257858</v>
          </cell>
          <cell r="E855">
            <v>25.326919744709528</v>
          </cell>
          <cell r="F855">
            <v>23.457760919457264</v>
          </cell>
          <cell r="G855">
            <v>24.297308016591433</v>
          </cell>
          <cell r="H855">
            <v>21.477740381772747</v>
          </cell>
          <cell r="I855">
            <v>1.8081517669230314</v>
          </cell>
        </row>
        <row r="856">
          <cell r="A856" t="str">
            <v>SCOM-SHNGABR</v>
          </cell>
          <cell r="B856" t="str">
            <v>VAR_fin</v>
          </cell>
          <cell r="C856" t="str">
            <v>SNGA</v>
          </cell>
          <cell r="D856">
            <v>25.548686879620654</v>
          </cell>
          <cell r="E856">
            <v>26.749780404524628</v>
          </cell>
          <cell r="F856">
            <v>24.775612656505391</v>
          </cell>
          <cell r="G856">
            <v>25.662325320894283</v>
          </cell>
          <cell r="H856">
            <v>22.6843550099622</v>
          </cell>
          <cell r="I856">
            <v>1.9097333268625281</v>
          </cell>
        </row>
        <row r="857">
          <cell r="A857" t="str">
            <v>SCOM-SHNGABR</v>
          </cell>
          <cell r="B857" t="str">
            <v>VAR_ncap</v>
          </cell>
          <cell r="C857" t="str">
            <v>-</v>
          </cell>
          <cell r="E857">
            <v>1.06669593840854E-8</v>
          </cell>
          <cell r="F857">
            <v>2.23937717685073E-8</v>
          </cell>
          <cell r="G857">
            <v>5.3583847020636197E-8</v>
          </cell>
          <cell r="H857">
            <v>0.50954822406976397</v>
          </cell>
          <cell r="I857">
            <v>0.17335484793188699</v>
          </cell>
        </row>
        <row r="858">
          <cell r="A858" t="str">
            <v>SCOM-SHNGABR</v>
          </cell>
          <cell r="B858" t="str">
            <v>VAR_cap</v>
          </cell>
          <cell r="C858" t="str">
            <v>-</v>
          </cell>
          <cell r="D858">
            <v>2.7746814978752199</v>
          </cell>
          <cell r="E858">
            <v>2.7431285544960899</v>
          </cell>
          <cell r="F858">
            <v>2.743128053636894</v>
          </cell>
          <cell r="G858">
            <v>2.7431277951468815</v>
          </cell>
          <cell r="H858">
            <v>2.0087541557794211</v>
          </cell>
          <cell r="I858">
            <v>0.29660920795184786</v>
          </cell>
        </row>
        <row r="859">
          <cell r="A859" t="str">
            <v>RHEM-SHELCHP</v>
          </cell>
          <cell r="B859" t="str">
            <v>VAR_fout</v>
          </cell>
          <cell r="C859" t="str">
            <v>RHEM-SHAELCH</v>
          </cell>
          <cell r="D859">
            <v>9.9025210266062995</v>
          </cell>
          <cell r="E859">
            <v>11.655194883767308</v>
          </cell>
          <cell r="F859">
            <v>11.655194895683639</v>
          </cell>
          <cell r="G859">
            <v>11.655194876233269</v>
          </cell>
          <cell r="H859">
            <v>12.025432917754149</v>
          </cell>
          <cell r="I859">
            <v>28.887670134290257</v>
          </cell>
        </row>
        <row r="860">
          <cell r="A860" t="str">
            <v>RHEM-SHELCHP</v>
          </cell>
          <cell r="B860" t="str">
            <v>VAR_fin</v>
          </cell>
          <cell r="C860" t="str">
            <v>RHEMELCHPC</v>
          </cell>
          <cell r="D860">
            <v>9.9025210266062995</v>
          </cell>
          <cell r="E860">
            <v>11.655194883767308</v>
          </cell>
          <cell r="F860">
            <v>11.655194895683639</v>
          </cell>
          <cell r="G860">
            <v>11.655194876233269</v>
          </cell>
          <cell r="H860">
            <v>12.025432917754149</v>
          </cell>
          <cell r="I860">
            <v>28.887670134290257</v>
          </cell>
        </row>
        <row r="861">
          <cell r="A861" t="str">
            <v>RHEM-SHELCHP</v>
          </cell>
          <cell r="B861" t="str">
            <v>VAR_fin</v>
          </cell>
          <cell r="C861" t="str">
            <v>RHEM_ELC</v>
          </cell>
          <cell r="D861">
            <v>3.0945378054633852</v>
          </cell>
          <cell r="E861">
            <v>3.5825393836804471</v>
          </cell>
          <cell r="F861">
            <v>3.496558468705091</v>
          </cell>
          <cell r="G861">
            <v>3.3620754450672843</v>
          </cell>
          <cell r="H861">
            <v>3.2501170047984176</v>
          </cell>
          <cell r="I861">
            <v>7.4070949062282683</v>
          </cell>
        </row>
        <row r="862">
          <cell r="A862" t="str">
            <v>RHEM-SHELCHP</v>
          </cell>
          <cell r="B862" t="str">
            <v>VAR_ncap</v>
          </cell>
          <cell r="C862" t="str">
            <v>-</v>
          </cell>
          <cell r="D862">
            <v>1.9116022393889599E-7</v>
          </cell>
          <cell r="E862">
            <v>0.123762529672918</v>
          </cell>
          <cell r="F862">
            <v>2.1985239245951201E-7</v>
          </cell>
          <cell r="G862">
            <v>1.43581193070127E-8</v>
          </cell>
          <cell r="H862">
            <v>0.26889234915454902</v>
          </cell>
          <cell r="I862">
            <v>1.60535725415982</v>
          </cell>
        </row>
        <row r="863">
          <cell r="A863" t="str">
            <v>RHEM-SHELCHP</v>
          </cell>
          <cell r="B863" t="str">
            <v>VAR_cap</v>
          </cell>
          <cell r="C863" t="str">
            <v>-</v>
          </cell>
          <cell r="D863">
            <v>0.69925214155222304</v>
          </cell>
          <cell r="E863">
            <v>0.82301467122514105</v>
          </cell>
          <cell r="F863">
            <v>0.82301489107753301</v>
          </cell>
          <cell r="G863">
            <v>0.82301490543565303</v>
          </cell>
          <cell r="H863">
            <v>0.85067134434758651</v>
          </cell>
          <cell r="I863">
            <v>2.0465908302522</v>
          </cell>
        </row>
        <row r="864">
          <cell r="A864" t="str">
            <v>RHNM-SHSTG-ELC</v>
          </cell>
          <cell r="B864" t="str">
            <v>VAR_fout</v>
          </cell>
          <cell r="C864" t="str">
            <v>RHNM-SHAELCB</v>
          </cell>
          <cell r="F864">
            <v>3.2132656032050051E-5</v>
          </cell>
          <cell r="G864">
            <v>1.2469615382573194E-5</v>
          </cell>
          <cell r="H864">
            <v>2.2032696620280444E-6</v>
          </cell>
          <cell r="I864">
            <v>9.1947686810258458E-7</v>
          </cell>
        </row>
        <row r="865">
          <cell r="A865" t="str">
            <v>RHNM-SHSTG-ELC</v>
          </cell>
          <cell r="B865" t="str">
            <v>VAR_fin</v>
          </cell>
          <cell r="C865" t="str">
            <v>RHNM-SHAELCB</v>
          </cell>
          <cell r="F865">
            <v>3.1967445631407535E-5</v>
          </cell>
          <cell r="G865">
            <v>1.2254612944583054E-5</v>
          </cell>
          <cell r="H865">
            <v>2.1748490432747288E-6</v>
          </cell>
          <cell r="I865">
            <v>8.0932519922303411E-7</v>
          </cell>
        </row>
        <row r="866">
          <cell r="A866" t="str">
            <v>RHNM-SHSTG-ELC</v>
          </cell>
          <cell r="B866" t="str">
            <v>VAR_ncap</v>
          </cell>
          <cell r="C866" t="str">
            <v>-</v>
          </cell>
          <cell r="D866">
            <v>6.8759062393839202E-6</v>
          </cell>
          <cell r="E866">
            <v>2.8185801743716098E-3</v>
          </cell>
          <cell r="F866">
            <v>4.05161848982911E-7</v>
          </cell>
          <cell r="G866">
            <v>4.6833545316017398E-7</v>
          </cell>
          <cell r="H866">
            <v>5.0683482856032403E-7</v>
          </cell>
          <cell r="I866">
            <v>2.1838630975265801E-7</v>
          </cell>
        </row>
        <row r="867">
          <cell r="A867" t="str">
            <v>RHNM-SHSTG-ELC</v>
          </cell>
          <cell r="B867" t="str">
            <v>VAR_cap</v>
          </cell>
          <cell r="C867" t="str">
            <v>-</v>
          </cell>
          <cell r="D867">
            <v>6.8759062393839202E-6</v>
          </cell>
          <cell r="E867">
            <v>2.825353606794602E-3</v>
          </cell>
          <cell r="F867">
            <v>7.3178388748599416E-6</v>
          </cell>
          <cell r="G867">
            <v>2.9416623053297314E-6</v>
          </cell>
          <cell r="H867">
            <v>8.2185598211871401E-7</v>
          </cell>
          <cell r="I867">
            <v>3.6147289795861397E-7</v>
          </cell>
        </row>
        <row r="868">
          <cell r="A868" t="str">
            <v>D-RWOD</v>
          </cell>
          <cell r="B868" t="str">
            <v>VAR_fout</v>
          </cell>
          <cell r="C868" t="str">
            <v>RWOD</v>
          </cell>
          <cell r="D868">
            <v>13.722983392603357</v>
          </cell>
          <cell r="E868">
            <v>14.186687577159754</v>
          </cell>
          <cell r="F868">
            <v>10.723923029567676</v>
          </cell>
          <cell r="G868">
            <v>9.3670919544949953</v>
          </cell>
          <cell r="H868">
            <v>9.0966519689521057</v>
          </cell>
          <cell r="I868">
            <v>5.8290843127427312</v>
          </cell>
        </row>
        <row r="869">
          <cell r="A869" t="str">
            <v>D-RWOD</v>
          </cell>
          <cell r="B869" t="str">
            <v>VAR_fin</v>
          </cell>
          <cell r="C869" t="str">
            <v>WOD</v>
          </cell>
          <cell r="D869">
            <v>13.722983392603357</v>
          </cell>
          <cell r="E869">
            <v>14.186687577159754</v>
          </cell>
          <cell r="F869">
            <v>10.723923029567676</v>
          </cell>
          <cell r="G869">
            <v>9.3670919544949953</v>
          </cell>
          <cell r="H869">
            <v>9.0966519689521057</v>
          </cell>
          <cell r="I869">
            <v>5.8290843127427312</v>
          </cell>
        </row>
        <row r="870">
          <cell r="A870" t="str">
            <v>RHNS-SHLTHCHPWOD</v>
          </cell>
          <cell r="B870" t="str">
            <v>VAR_fout</v>
          </cell>
          <cell r="C870" t="str">
            <v>RHNS-SHLTHC-WOD</v>
          </cell>
          <cell r="G870">
            <v>3.7323170513833212E-5</v>
          </cell>
          <cell r="H870">
            <v>5.3295326677558171E-5</v>
          </cell>
          <cell r="I870">
            <v>3.7269665259827652E-5</v>
          </cell>
        </row>
        <row r="871">
          <cell r="A871" t="str">
            <v>RHNS-SHLTHCHPWOD</v>
          </cell>
          <cell r="B871" t="str">
            <v>VAR_fin</v>
          </cell>
          <cell r="C871" t="str">
            <v>RHNS_LTH_CHPWOD_ON</v>
          </cell>
          <cell r="G871">
            <v>3.770017223619515E-5</v>
          </cell>
          <cell r="H871">
            <v>5.3833663310664829E-5</v>
          </cell>
          <cell r="I871">
            <v>3.7646126525078444E-5</v>
          </cell>
        </row>
        <row r="872">
          <cell r="A872" t="str">
            <v>RHNS-SHLTHCHPWOD</v>
          </cell>
          <cell r="B872" t="str">
            <v>VAR_fin</v>
          </cell>
          <cell r="C872" t="str">
            <v>RHNSLTHCHPC</v>
          </cell>
          <cell r="G872">
            <v>3.7323170513833212E-5</v>
          </cell>
          <cell r="H872">
            <v>5.3295326677558171E-5</v>
          </cell>
          <cell r="I872">
            <v>3.7269665259827652E-5</v>
          </cell>
        </row>
        <row r="873">
          <cell r="A873" t="str">
            <v>RHNS-SHLTHCHPWOD</v>
          </cell>
          <cell r="B873" t="str">
            <v>VAR_ncap</v>
          </cell>
          <cell r="C873" t="str">
            <v>-</v>
          </cell>
          <cell r="G873">
            <v>4.4466766430114504E-6</v>
          </cell>
          <cell r="H873">
            <v>4.3778591625959401E-6</v>
          </cell>
          <cell r="I873">
            <v>2.3862241600089901E-6</v>
          </cell>
        </row>
        <row r="874">
          <cell r="A874" t="str">
            <v>RHNS-SHLTHCHPWOD</v>
          </cell>
          <cell r="B874" t="str">
            <v>VAR_cap</v>
          </cell>
          <cell r="C874" t="str">
            <v>-</v>
          </cell>
          <cell r="G874">
            <v>4.4466766430114504E-6</v>
          </cell>
          <cell r="H874">
            <v>6.1972279505126393E-6</v>
          </cell>
          <cell r="I874">
            <v>3.72998876307843E-6</v>
          </cell>
        </row>
        <row r="875">
          <cell r="A875" t="str">
            <v>RHNM-SHELCBR</v>
          </cell>
          <cell r="B875" t="str">
            <v>VAR_fout</v>
          </cell>
          <cell r="C875" t="str">
            <v>RHNM-SHAELCB</v>
          </cell>
          <cell r="E875">
            <v>0.15438567612235254</v>
          </cell>
          <cell r="F875">
            <v>2.3808055832849994E-4</v>
          </cell>
          <cell r="G875">
            <v>8.6576718254059723E-5</v>
          </cell>
          <cell r="H875">
            <v>2.3647909537372337E-5</v>
          </cell>
          <cell r="I875">
            <v>1.0909582267770639E-5</v>
          </cell>
        </row>
        <row r="876">
          <cell r="A876" t="str">
            <v>RHNM-SHELCBR</v>
          </cell>
          <cell r="B876" t="str">
            <v>VAR_fin</v>
          </cell>
          <cell r="C876" t="str">
            <v>RHNM_ELC</v>
          </cell>
          <cell r="E876">
            <v>0.16251123802352913</v>
          </cell>
          <cell r="F876">
            <v>2.5061111402999999E-4</v>
          </cell>
          <cell r="G876">
            <v>9.1133387635852436E-5</v>
          </cell>
          <cell r="H876">
            <v>2.4892536355128786E-5</v>
          </cell>
          <cell r="I876">
            <v>1.148377080817962E-5</v>
          </cell>
        </row>
        <row r="877">
          <cell r="A877" t="str">
            <v>RHNM-SHELCBR</v>
          </cell>
          <cell r="B877" t="str">
            <v>VAR_ncap</v>
          </cell>
          <cell r="C877" t="str">
            <v>-</v>
          </cell>
          <cell r="E877">
            <v>1.2011497172108299E-2</v>
          </cell>
        </row>
        <row r="878">
          <cell r="A878" t="str">
            <v>RHNM-SHELCBR</v>
          </cell>
          <cell r="B878" t="str">
            <v>VAR_cap</v>
          </cell>
          <cell r="C878" t="str">
            <v>-</v>
          </cell>
          <cell r="E878">
            <v>1.2011497172108299E-2</v>
          </cell>
          <cell r="F878">
            <v>3.113809142919928E-5</v>
          </cell>
          <cell r="G878">
            <v>1.2464048798498453E-5</v>
          </cell>
          <cell r="H878">
            <v>3.5296472482422865E-6</v>
          </cell>
          <cell r="I878">
            <v>1.4931143238990314E-6</v>
          </cell>
        </row>
        <row r="879">
          <cell r="A879" t="str">
            <v>RHNS-SHSTG-NGAHP</v>
          </cell>
          <cell r="B879" t="str">
            <v>VAR_fout</v>
          </cell>
          <cell r="C879" t="str">
            <v>RHNS-SHANGAH</v>
          </cell>
          <cell r="F879">
            <v>5.0579924036332844E-6</v>
          </cell>
          <cell r="G879">
            <v>5.2664424499053319E-6</v>
          </cell>
          <cell r="H879">
            <v>4.3480738212755794E-6</v>
          </cell>
          <cell r="I879">
            <v>1.1323139228039427E-6</v>
          </cell>
        </row>
        <row r="880">
          <cell r="A880" t="str">
            <v>RHNS-SHSTG-NGAHP</v>
          </cell>
          <cell r="B880" t="str">
            <v>VAR_fin</v>
          </cell>
          <cell r="C880" t="str">
            <v>RHNS-SHANGAH</v>
          </cell>
          <cell r="F880">
            <v>4.9658675842327099E-6</v>
          </cell>
          <cell r="G880">
            <v>5.1573293539838252E-6</v>
          </cell>
          <cell r="H880">
            <v>4.2566720818518738E-6</v>
          </cell>
          <cell r="I880">
            <v>1.0274422877472991E-6</v>
          </cell>
        </row>
        <row r="881">
          <cell r="A881" t="str">
            <v>RHNS-SHSTG-NGAHP</v>
          </cell>
          <cell r="B881" t="str">
            <v>VAR_ncap</v>
          </cell>
          <cell r="C881" t="str">
            <v>-</v>
          </cell>
          <cell r="D881">
            <v>1.3496602507964E-7</v>
          </cell>
          <cell r="E881">
            <v>2.1904320872548599E-7</v>
          </cell>
          <cell r="F881">
            <v>1.5842710219333101E-6</v>
          </cell>
          <cell r="G881">
            <v>5.2219555718594695E-7</v>
          </cell>
          <cell r="H881">
            <v>4.5917825786055698E-7</v>
          </cell>
          <cell r="I881">
            <v>2.5779088559559901E-7</v>
          </cell>
        </row>
        <row r="882">
          <cell r="A882" t="str">
            <v>RHNS-SHSTG-NGAHP</v>
          </cell>
          <cell r="B882" t="str">
            <v>VAR_cap</v>
          </cell>
          <cell r="C882" t="str">
            <v>-</v>
          </cell>
          <cell r="D882">
            <v>1.3496602507964E-7</v>
          </cell>
          <cell r="E882">
            <v>1.8737163862077999E-8</v>
          </cell>
          <cell r="F882">
            <v>1.5217393035024281E-6</v>
          </cell>
          <cell r="G882">
            <v>1.6044117112753571E-6</v>
          </cell>
          <cell r="H882">
            <v>1.3190157724102031E-6</v>
          </cell>
          <cell r="I882">
            <v>4.4886525697863595E-7</v>
          </cell>
        </row>
        <row r="883">
          <cell r="A883" t="str">
            <v>RHNS-SHLTHDH</v>
          </cell>
          <cell r="B883" t="str">
            <v>VAR_fout</v>
          </cell>
          <cell r="C883" t="str">
            <v>RHNS-SHLTHD</v>
          </cell>
          <cell r="E883">
            <v>5.3907943836355603E-2</v>
          </cell>
          <cell r="F883">
            <v>6.8760557186340554E-2</v>
          </cell>
          <cell r="G883">
            <v>0.11073914445756253</v>
          </cell>
          <cell r="H883">
            <v>0.23980856992066721</v>
          </cell>
          <cell r="I883">
            <v>0.34789752669564133</v>
          </cell>
        </row>
        <row r="884">
          <cell r="A884" t="str">
            <v>RHNS-SHLTHDH</v>
          </cell>
          <cell r="B884" t="str">
            <v>VAR_fin</v>
          </cell>
          <cell r="C884" t="str">
            <v>RHNS_LTH_DH</v>
          </cell>
          <cell r="E884">
            <v>5.4452468521571325E-2</v>
          </cell>
          <cell r="F884">
            <v>6.9455108269030799E-2</v>
          </cell>
          <cell r="G884">
            <v>0.11185772167430562</v>
          </cell>
          <cell r="H884">
            <v>0.24223087870774482</v>
          </cell>
          <cell r="I884">
            <v>0.35141164312691042</v>
          </cell>
        </row>
        <row r="885">
          <cell r="A885" t="str">
            <v>RHNS-SHLTHDH</v>
          </cell>
          <cell r="B885" t="str">
            <v>VAR_fin</v>
          </cell>
          <cell r="C885" t="str">
            <v>RHNSLTHDHC</v>
          </cell>
          <cell r="E885">
            <v>5.3907943836355603E-2</v>
          </cell>
          <cell r="F885">
            <v>6.8760557186340554E-2</v>
          </cell>
          <cell r="G885">
            <v>0.11073914445756253</v>
          </cell>
          <cell r="H885">
            <v>0.23980856992066721</v>
          </cell>
          <cell r="I885">
            <v>0.34789752669564133</v>
          </cell>
        </row>
        <row r="886">
          <cell r="A886" t="str">
            <v>RHNS-SHLTHDH</v>
          </cell>
          <cell r="B886" t="str">
            <v>VAR_ncap</v>
          </cell>
          <cell r="C886" t="str">
            <v>-</v>
          </cell>
          <cell r="E886">
            <v>4.5286123423675297E-3</v>
          </cell>
          <cell r="F886">
            <v>1.0869504606022199E-3</v>
          </cell>
          <cell r="G886">
            <v>3.4926570365944E-3</v>
          </cell>
          <cell r="H886">
            <v>5.2715081062322698E-3</v>
          </cell>
          <cell r="I886">
            <v>6.6123399646890102E-3</v>
          </cell>
        </row>
        <row r="887">
          <cell r="A887" t="str">
            <v>RHNS-SHLTHDH</v>
          </cell>
          <cell r="B887" t="str">
            <v>VAR_cap</v>
          </cell>
          <cell r="C887" t="str">
            <v>-</v>
          </cell>
          <cell r="E887">
            <v>4.5286123423675297E-3</v>
          </cell>
          <cell r="F887">
            <v>5.6155628029697499E-3</v>
          </cell>
          <cell r="G887">
            <v>9.1082198395641602E-3</v>
          </cell>
          <cell r="H887">
            <v>1.8822415996451201E-2</v>
          </cell>
          <cell r="I887">
            <v>2.5434755961140299E-2</v>
          </cell>
        </row>
        <row r="888">
          <cell r="A888" t="str">
            <v>ITOT-SWHNGAHP</v>
          </cell>
          <cell r="B888" t="str">
            <v>VAR_fout</v>
          </cell>
          <cell r="C888" t="str">
            <v>ITOT-SWHANGAH</v>
          </cell>
          <cell r="F888">
            <v>3.138823119426478E-3</v>
          </cell>
          <cell r="G888">
            <v>3.154408329302181E-3</v>
          </cell>
          <cell r="H888">
            <v>2.1081127839792991E-4</v>
          </cell>
          <cell r="I888">
            <v>1.2036831527210332E-4</v>
          </cell>
        </row>
        <row r="889">
          <cell r="A889" t="str">
            <v>ITOT-SWHNGAHP</v>
          </cell>
          <cell r="B889" t="str">
            <v>VAR_fout</v>
          </cell>
          <cell r="C889" t="str">
            <v>CO2_I</v>
          </cell>
          <cell r="F889">
            <v>9.3893797387363503E-2</v>
          </cell>
          <cell r="G889">
            <v>9.2551803737417504E-2</v>
          </cell>
          <cell r="H889">
            <v>5.9569949350925097E-3</v>
          </cell>
          <cell r="I889">
            <v>3.2802283672319298E-3</v>
          </cell>
        </row>
        <row r="890">
          <cell r="A890" t="str">
            <v>ITOT-SWHNGAHP</v>
          </cell>
          <cell r="B890" t="str">
            <v>VAR_fin</v>
          </cell>
          <cell r="C890" t="str">
            <v>ITOTELCHPC</v>
          </cell>
          <cell r="F890">
            <v>3.138823119426478E-3</v>
          </cell>
          <cell r="G890">
            <v>3.154408329302181E-3</v>
          </cell>
          <cell r="H890">
            <v>2.1081127839792991E-4</v>
          </cell>
          <cell r="I890">
            <v>1.2036831527210332E-4</v>
          </cell>
        </row>
        <row r="891">
          <cell r="A891" t="str">
            <v>ITOT-SWHNGAHP</v>
          </cell>
          <cell r="B891" t="str">
            <v>VAR_fin</v>
          </cell>
          <cell r="C891" t="str">
            <v>INGA</v>
          </cell>
          <cell r="F891">
            <v>1.6647836416199199E-3</v>
          </cell>
          <cell r="G891">
            <v>1.6409894279683945E-3</v>
          </cell>
          <cell r="H891">
            <v>1.0562047757256234E-4</v>
          </cell>
          <cell r="I891">
            <v>5.816007743319027E-5</v>
          </cell>
        </row>
        <row r="892">
          <cell r="A892" t="str">
            <v>ITOT-SWHNGAHP</v>
          </cell>
          <cell r="B892" t="str">
            <v>VAR_ncap</v>
          </cell>
          <cell r="C892" t="str">
            <v>-</v>
          </cell>
          <cell r="E892">
            <v>1.64363241519968E-4</v>
          </cell>
          <cell r="F892">
            <v>8.9347574402437907E-6</v>
          </cell>
          <cell r="G892">
            <v>1.2076278249069099E-7</v>
          </cell>
          <cell r="H892">
            <v>1.4773996439124E-5</v>
          </cell>
          <cell r="I892">
            <v>2.67678897323817E-8</v>
          </cell>
        </row>
        <row r="893">
          <cell r="A893" t="str">
            <v>ITOT-SWHNGAHP</v>
          </cell>
          <cell r="B893" t="str">
            <v>VAR_cap</v>
          </cell>
          <cell r="C893" t="str">
            <v>-</v>
          </cell>
          <cell r="E893">
            <v>1.64363241519968E-4</v>
          </cell>
          <cell r="F893">
            <v>1.7329799896021199E-4</v>
          </cell>
          <cell r="G893">
            <v>1.7340560074957531E-4</v>
          </cell>
          <cell r="H893">
            <v>1.6463608559420831E-5</v>
          </cell>
          <cell r="I893">
            <v>1.0756384398835757E-5</v>
          </cell>
        </row>
        <row r="894">
          <cell r="A894" t="str">
            <v>RHSA-WHLFOBR</v>
          </cell>
          <cell r="B894" t="str">
            <v>VAR_fout</v>
          </cell>
          <cell r="C894" t="str">
            <v>CO2_R</v>
          </cell>
          <cell r="D894">
            <v>726.71207813546596</v>
          </cell>
          <cell r="E894">
            <v>593.79066438914401</v>
          </cell>
          <cell r="F894">
            <v>160.577833222794</v>
          </cell>
          <cell r="G894">
            <v>6.6475686363496097E-3</v>
          </cell>
          <cell r="H894">
            <v>1.3938865948248599E-3</v>
          </cell>
          <cell r="I894">
            <v>1.3812826014252501E-4</v>
          </cell>
        </row>
        <row r="895">
          <cell r="A895" t="str">
            <v>RHSA-WHLFOBR</v>
          </cell>
          <cell r="B895" t="str">
            <v>VAR_fout</v>
          </cell>
          <cell r="C895" t="str">
            <v>RHSA-WHLFO</v>
          </cell>
          <cell r="D895">
            <v>6.9844557487013343</v>
          </cell>
          <cell r="E895">
            <v>5.7572986738318761</v>
          </cell>
          <cell r="F895">
            <v>1.5773631005461595</v>
          </cell>
          <cell r="G895">
            <v>6.6708697023521867E-5</v>
          </cell>
          <cell r="H895">
            <v>1.4283239784713117E-5</v>
          </cell>
          <cell r="I895">
            <v>1.4154085906169551E-6</v>
          </cell>
        </row>
        <row r="896">
          <cell r="A896" t="str">
            <v>RHSA-WHLFOBR</v>
          </cell>
          <cell r="B896" t="str">
            <v>VAR_fin</v>
          </cell>
          <cell r="C896" t="str">
            <v>RLFO</v>
          </cell>
          <cell r="D896">
            <v>9.8604081158136445</v>
          </cell>
          <cell r="E896">
            <v>8.0568611178988299</v>
          </cell>
          <cell r="F896">
            <v>2.1788037072292292</v>
          </cell>
          <cell r="G896">
            <v>9.0197674848705743E-5</v>
          </cell>
          <cell r="H896">
            <v>1.8912979576999456E-5</v>
          </cell>
          <cell r="I896">
            <v>1.8741962027479671E-6</v>
          </cell>
        </row>
        <row r="897">
          <cell r="A897" t="str">
            <v>RHSA-WHLFOBR</v>
          </cell>
          <cell r="B897" t="str">
            <v>VAR_ncap</v>
          </cell>
          <cell r="C897" t="str">
            <v>-</v>
          </cell>
          <cell r="H897">
            <v>1.5103062071346002E-8</v>
          </cell>
        </row>
        <row r="898">
          <cell r="A898" t="str">
            <v>RHSA-WHLFOBR</v>
          </cell>
          <cell r="B898" t="str">
            <v>VAR_cap</v>
          </cell>
          <cell r="C898" t="str">
            <v>-</v>
          </cell>
          <cell r="D898">
            <v>0.47738433216181703</v>
          </cell>
          <cell r="E898">
            <v>0.47738431739474324</v>
          </cell>
          <cell r="F898">
            <v>0.12748906801813303</v>
          </cell>
          <cell r="G898">
            <v>8.1438248550336212E-6</v>
          </cell>
          <cell r="H898">
            <v>1.3952735905602976E-6</v>
          </cell>
          <cell r="I898">
            <v>2.7198984676149597E-7</v>
          </cell>
        </row>
        <row r="899">
          <cell r="A899" t="str">
            <v>D-IWST</v>
          </cell>
          <cell r="B899" t="str">
            <v>VAR_fout</v>
          </cell>
          <cell r="C899" t="str">
            <v>CO2</v>
          </cell>
          <cell r="D899">
            <v>1068.12802949256</v>
          </cell>
          <cell r="E899">
            <v>1114.5280032236501</v>
          </cell>
          <cell r="F899">
            <v>1024.6410487626699</v>
          </cell>
          <cell r="G899">
            <v>1013.19792177199</v>
          </cell>
          <cell r="H899">
            <v>996.69824172615699</v>
          </cell>
          <cell r="I899">
            <v>1086.85415104649</v>
          </cell>
        </row>
        <row r="900">
          <cell r="A900" t="str">
            <v>D-IWST</v>
          </cell>
          <cell r="B900" t="str">
            <v>VAR_fout</v>
          </cell>
          <cell r="C900" t="str">
            <v>IWST</v>
          </cell>
          <cell r="D900">
            <v>11.510000317807773</v>
          </cell>
          <cell r="E900">
            <v>12.010000034737656</v>
          </cell>
          <cell r="F900">
            <v>11.041390611666746</v>
          </cell>
          <cell r="G900">
            <v>10.918081053577481</v>
          </cell>
          <cell r="H900">
            <v>10.740282777221509</v>
          </cell>
          <cell r="I900">
            <v>11.711790420759572</v>
          </cell>
        </row>
        <row r="901">
          <cell r="A901" t="str">
            <v>D-IWST</v>
          </cell>
          <cell r="B901" t="str">
            <v>VAR_fin</v>
          </cell>
          <cell r="C901" t="str">
            <v>WSTNREN</v>
          </cell>
          <cell r="D901">
            <v>11.510000317807773</v>
          </cell>
          <cell r="E901">
            <v>12.010000034737656</v>
          </cell>
          <cell r="F901">
            <v>11.041390611666746</v>
          </cell>
          <cell r="G901">
            <v>10.918081053577481</v>
          </cell>
          <cell r="H901">
            <v>10.740282777221509</v>
          </cell>
          <cell r="I901">
            <v>11.711790420759572</v>
          </cell>
        </row>
        <row r="902">
          <cell r="A902" t="str">
            <v>RHES-SHLFOBR</v>
          </cell>
          <cell r="B902" t="str">
            <v>VAR_fout</v>
          </cell>
          <cell r="C902" t="str">
            <v>CO2_R</v>
          </cell>
          <cell r="D902">
            <v>1783.66243583401</v>
          </cell>
          <cell r="E902">
            <v>1640.9694233118701</v>
          </cell>
          <cell r="F902">
            <v>1768.7101097264499</v>
          </cell>
          <cell r="G902">
            <v>1630.91122850293</v>
          </cell>
          <cell r="H902">
            <v>578.53661118906598</v>
          </cell>
          <cell r="I902">
            <v>5.8214416899925897E-4</v>
          </cell>
        </row>
        <row r="903">
          <cell r="A903" t="str">
            <v>RHES-SHLFOBR</v>
          </cell>
          <cell r="B903" t="str">
            <v>VAR_fout</v>
          </cell>
          <cell r="C903" t="str">
            <v>RHES-SHLFO</v>
          </cell>
          <cell r="D903">
            <v>21.680654890564877</v>
          </cell>
          <cell r="E903">
            <v>19.946202284715792</v>
          </cell>
          <cell r="F903">
            <v>21.498907371731537</v>
          </cell>
          <cell r="G903">
            <v>19.82394358481055</v>
          </cell>
          <cell r="H903">
            <v>7.0321896995504973</v>
          </cell>
          <cell r="I903">
            <v>7.0760400460674326E-6</v>
          </cell>
        </row>
        <row r="904">
          <cell r="A904" t="str">
            <v>RHES-SHLFOBR</v>
          </cell>
          <cell r="B904" t="str">
            <v>VAR_fin</v>
          </cell>
          <cell r="C904" t="str">
            <v>RLFO</v>
          </cell>
          <cell r="D904">
            <v>24.201661273188673</v>
          </cell>
          <cell r="E904">
            <v>22.265528131775742</v>
          </cell>
          <cell r="F904">
            <v>23.998780321932855</v>
          </cell>
          <cell r="G904">
            <v>22.129053303974565</v>
          </cell>
          <cell r="H904">
            <v>7.8498861762424115</v>
          </cell>
          <cell r="I904">
            <v>7.8988354002613132E-6</v>
          </cell>
        </row>
        <row r="905">
          <cell r="A905" t="str">
            <v>RHES-SHLFOBR</v>
          </cell>
          <cell r="B905" t="str">
            <v>VAR_ncap</v>
          </cell>
          <cell r="C905" t="str">
            <v>-</v>
          </cell>
          <cell r="H905">
            <v>1.2928832105891901E-8</v>
          </cell>
        </row>
        <row r="906">
          <cell r="A906" t="str">
            <v>RHES-SHLFOBR</v>
          </cell>
          <cell r="B906" t="str">
            <v>VAR_cap</v>
          </cell>
          <cell r="C906" t="str">
            <v>-</v>
          </cell>
          <cell r="D906">
            <v>1.7515307393373001</v>
          </cell>
          <cell r="E906">
            <v>1.7515306984813741</v>
          </cell>
          <cell r="F906">
            <v>1.7515306572914859</v>
          </cell>
          <cell r="G906">
            <v>1.7515306306675125</v>
          </cell>
          <cell r="H906">
            <v>0.56911064158611202</v>
          </cell>
          <cell r="I906">
            <v>1.024415166001047E-6</v>
          </cell>
        </row>
        <row r="907">
          <cell r="A907" t="str">
            <v>ITOT-SWHSTG</v>
          </cell>
          <cell r="B907" t="str">
            <v>VAR_fout</v>
          </cell>
          <cell r="C907" t="str">
            <v>ITOT-SWH</v>
          </cell>
          <cell r="E907">
            <v>9.3416857249277469E-6</v>
          </cell>
          <cell r="F907">
            <v>8.1837920367155151E-5</v>
          </cell>
          <cell r="G907">
            <v>3.117774116355035E-5</v>
          </cell>
          <cell r="H907">
            <v>6.0775646121155665E-2</v>
          </cell>
          <cell r="I907">
            <v>3.1376438872458507</v>
          </cell>
        </row>
        <row r="908">
          <cell r="A908" t="str">
            <v>ITOT-SWHSTG</v>
          </cell>
          <cell r="B908" t="str">
            <v>VAR_fout</v>
          </cell>
          <cell r="C908" t="str">
            <v>AUX_ITOT-STG_OUT</v>
          </cell>
          <cell r="E908">
            <v>9.3340563557480735E-6</v>
          </cell>
          <cell r="F908">
            <v>8.1733535264646068E-5</v>
          </cell>
          <cell r="G908">
            <v>3.117774116355039E-5</v>
          </cell>
          <cell r="H908">
            <v>6.0775646121155748E-2</v>
          </cell>
          <cell r="I908">
            <v>3.1376438872458521</v>
          </cell>
        </row>
        <row r="909">
          <cell r="A909" t="str">
            <v>ITOT-SWHSTG</v>
          </cell>
          <cell r="B909" t="str">
            <v>VAR_fin</v>
          </cell>
          <cell r="C909" t="str">
            <v>AUX_ITOT-STG_IN</v>
          </cell>
          <cell r="E909">
            <v>1.1364274046978647E-5</v>
          </cell>
          <cell r="F909">
            <v>9.7426094069284208E-5</v>
          </cell>
          <cell r="G909">
            <v>3.583648370327529E-5</v>
          </cell>
          <cell r="H909">
            <v>6.5350156061492165E-2</v>
          </cell>
          <cell r="I909">
            <v>3.1693372885318327</v>
          </cell>
        </row>
        <row r="910">
          <cell r="A910" t="str">
            <v>ITOT-SWHSTG</v>
          </cell>
          <cell r="B910" t="str">
            <v>VAR_fin</v>
          </cell>
          <cell r="C910" t="str">
            <v>ITOT-SWH</v>
          </cell>
          <cell r="E910">
            <v>1.1364274046978647E-5</v>
          </cell>
          <cell r="F910">
            <v>9.7426094069284208E-5</v>
          </cell>
          <cell r="G910">
            <v>3.583648370327529E-5</v>
          </cell>
          <cell r="H910">
            <v>6.5350156061492165E-2</v>
          </cell>
          <cell r="I910">
            <v>3.1693372885318327</v>
          </cell>
        </row>
        <row r="911">
          <cell r="A911" t="str">
            <v>ITOT-SWHSTG</v>
          </cell>
          <cell r="B911" t="str">
            <v>VAR_ncap</v>
          </cell>
          <cell r="C911" t="str">
            <v>-</v>
          </cell>
          <cell r="D911">
            <v>2.0850964997090301E-5</v>
          </cell>
          <cell r="E911">
            <v>7.3352639468536006E-8</v>
          </cell>
          <cell r="F911">
            <v>9.8084809204578498E-8</v>
          </cell>
          <cell r="G911">
            <v>7.38350404811057E-8</v>
          </cell>
          <cell r="H911">
            <v>2.50542510012213E-2</v>
          </cell>
          <cell r="I911">
            <v>0.56119685695881605</v>
          </cell>
        </row>
        <row r="912">
          <cell r="A912" t="str">
            <v>ITOT-SWHSTG</v>
          </cell>
          <cell r="B912" t="str">
            <v>VAR_cap</v>
          </cell>
          <cell r="C912" t="str">
            <v>-</v>
          </cell>
          <cell r="D912">
            <v>2.0850964997090301E-5</v>
          </cell>
          <cell r="E912">
            <v>2.0908293731654001E-5</v>
          </cell>
          <cell r="F912">
            <v>2.0984102076659213E-5</v>
          </cell>
          <cell r="G912">
            <v>2.1004186511884866E-5</v>
          </cell>
          <cell r="H912">
            <v>2.5080270048393478E-2</v>
          </cell>
          <cell r="I912">
            <v>0.57939047243380559</v>
          </cell>
        </row>
        <row r="913">
          <cell r="A913" t="str">
            <v>SCOM-SHLFOBR</v>
          </cell>
          <cell r="B913" t="str">
            <v>VAR_fout</v>
          </cell>
          <cell r="C913" t="str">
            <v>CO2_S</v>
          </cell>
          <cell r="D913">
            <v>2229.9139063152202</v>
          </cell>
          <cell r="E913">
            <v>1725.4288007294199</v>
          </cell>
          <cell r="F913">
            <v>1747.2006304306501</v>
          </cell>
          <cell r="G913">
            <v>1438.87767567227</v>
          </cell>
          <cell r="H913">
            <v>425.85746418320298</v>
          </cell>
          <cell r="I913">
            <v>48.629342873510403</v>
          </cell>
        </row>
        <row r="914">
          <cell r="A914" t="str">
            <v>SCOM-SHLFOBR</v>
          </cell>
          <cell r="B914" t="str">
            <v>VAR_fout</v>
          </cell>
          <cell r="C914" t="str">
            <v>SCOM-SHLFO</v>
          </cell>
          <cell r="D914">
            <v>24.843069366256891</v>
          </cell>
          <cell r="E914">
            <v>19.260756366131186</v>
          </cell>
          <cell r="F914">
            <v>19.561610277429637</v>
          </cell>
          <cell r="G914">
            <v>16.188992750588138</v>
          </cell>
          <cell r="H914">
            <v>4.8392893657182174</v>
          </cell>
          <cell r="I914">
            <v>0.55260616901716264</v>
          </cell>
        </row>
        <row r="915">
          <cell r="A915" t="str">
            <v>SCOM-SHLFOBR</v>
          </cell>
          <cell r="B915" t="str">
            <v>VAR_fin</v>
          </cell>
          <cell r="C915" t="str">
            <v>SLFO</v>
          </cell>
          <cell r="D915">
            <v>30.256633735620319</v>
          </cell>
          <cell r="E915">
            <v>23.411516970548444</v>
          </cell>
          <cell r="F915">
            <v>23.706928499737373</v>
          </cell>
          <cell r="G915">
            <v>19.523442003694349</v>
          </cell>
          <cell r="H915">
            <v>5.7782559590665237</v>
          </cell>
          <cell r="I915">
            <v>0.65982826151303131</v>
          </cell>
        </row>
        <row r="916">
          <cell r="A916" t="str">
            <v>SCOM-SHLFOBR</v>
          </cell>
          <cell r="B916" t="str">
            <v>VAR_ncap</v>
          </cell>
          <cell r="C916" t="str">
            <v>-</v>
          </cell>
          <cell r="G916">
            <v>1.9043126797259499E-8</v>
          </cell>
          <cell r="H916">
            <v>2.46983743589623E-7</v>
          </cell>
          <cell r="I916">
            <v>1.93071816647341E-8</v>
          </cell>
        </row>
        <row r="917">
          <cell r="A917" t="str">
            <v>SCOM-SHLFOBR</v>
          </cell>
          <cell r="B917" t="str">
            <v>VAR_cap</v>
          </cell>
          <cell r="C917" t="str">
            <v>-</v>
          </cell>
          <cell r="D917">
            <v>1.92857365722512</v>
          </cell>
          <cell r="E917">
            <v>1.7049704644209389</v>
          </cell>
          <cell r="F917">
            <v>1.704970180728534</v>
          </cell>
          <cell r="G917">
            <v>1.7049698168691698</v>
          </cell>
          <cell r="H917">
            <v>0.37599759947579414</v>
          </cell>
          <cell r="I917">
            <v>9.0645549788736901E-2</v>
          </cell>
        </row>
        <row r="918">
          <cell r="A918" t="str">
            <v>RHNM-SHPLTBR</v>
          </cell>
          <cell r="B918" t="str">
            <v>VAR_fout</v>
          </cell>
          <cell r="C918" t="str">
            <v>RHNM-SHPLT</v>
          </cell>
          <cell r="E918">
            <v>7.3538106854690852E-2</v>
          </cell>
          <cell r="F918">
            <v>7.4203086218755737E-2</v>
          </cell>
          <cell r="G918">
            <v>0.2023196314909177</v>
          </cell>
          <cell r="H918">
            <v>0.40307811637024088</v>
          </cell>
          <cell r="I918">
            <v>0.50354662201792166</v>
          </cell>
        </row>
        <row r="919">
          <cell r="A919" t="str">
            <v>RHNM-SHPLTBR</v>
          </cell>
          <cell r="B919" t="str">
            <v>VAR_fin</v>
          </cell>
          <cell r="C919" t="str">
            <v>RPLT</v>
          </cell>
          <cell r="E919">
            <v>8.1709007616323215E-2</v>
          </cell>
          <cell r="F919">
            <v>8.2447873576395297E-2</v>
          </cell>
          <cell r="G919">
            <v>0.22479959054546422</v>
          </cell>
          <cell r="H919">
            <v>0.44786457374471256</v>
          </cell>
          <cell r="I919">
            <v>0.55949624668658016</v>
          </cell>
        </row>
        <row r="920">
          <cell r="A920" t="str">
            <v>RHNM-SHPLTBR</v>
          </cell>
          <cell r="B920" t="str">
            <v>VAR_fin</v>
          </cell>
          <cell r="C920" t="str">
            <v>RHNMPLTBRC</v>
          </cell>
          <cell r="E920">
            <v>7.3538106854690852E-2</v>
          </cell>
          <cell r="F920">
            <v>7.4203086218755737E-2</v>
          </cell>
          <cell r="G920">
            <v>0.2023196314909177</v>
          </cell>
          <cell r="H920">
            <v>0.40307811637024088</v>
          </cell>
          <cell r="I920">
            <v>0.50354662201792166</v>
          </cell>
        </row>
        <row r="921">
          <cell r="A921" t="str">
            <v>RHNM-SHPLTBR</v>
          </cell>
          <cell r="B921" t="str">
            <v>VAR_ncap</v>
          </cell>
          <cell r="C921" t="str">
            <v>-</v>
          </cell>
          <cell r="E921">
            <v>5.9354879096394199E-3</v>
          </cell>
          <cell r="F921">
            <v>5.6425491573919504E-7</v>
          </cell>
          <cell r="G921">
            <v>1.02757231396082E-2</v>
          </cell>
          <cell r="H921">
            <v>1.5373143796388501E-2</v>
          </cell>
          <cell r="I921">
            <v>2.3989481854810701E-2</v>
          </cell>
        </row>
        <row r="922">
          <cell r="A922" t="str">
            <v>RHNM-SHPLTBR</v>
          </cell>
          <cell r="B922" t="str">
            <v>VAR_cap</v>
          </cell>
          <cell r="C922" t="str">
            <v>-</v>
          </cell>
          <cell r="E922">
            <v>5.9354879096394199E-3</v>
          </cell>
          <cell r="F922">
            <v>5.9360521645551601E-3</v>
          </cell>
          <cell r="G922">
            <v>1.62117753041633E-2</v>
          </cell>
          <cell r="H922">
            <v>3.2983486424547057E-2</v>
          </cell>
          <cell r="I922">
            <v>3.9626676547052382E-2</v>
          </cell>
        </row>
        <row r="923">
          <cell r="A923" t="str">
            <v>D-RHES_NKEV_GAS_ELC_CHP</v>
          </cell>
          <cell r="B923" t="str">
            <v>VAR_fout</v>
          </cell>
          <cell r="C923" t="str">
            <v>RHES_ELC</v>
          </cell>
          <cell r="D923">
            <v>2.195793940560227E-2</v>
          </cell>
          <cell r="E923">
            <v>2.3527190019429018E-4</v>
          </cell>
          <cell r="F923">
            <v>8.003108611652971E-4</v>
          </cell>
          <cell r="G923">
            <v>7.9493955714439837E-4</v>
          </cell>
          <cell r="H923">
            <v>7.4206663412891224E-4</v>
          </cell>
          <cell r="I923">
            <v>4.6705807543228055E-4</v>
          </cell>
        </row>
        <row r="924">
          <cell r="A924" t="str">
            <v>D-RHES_NKEV_GAS_ELC_CHP</v>
          </cell>
          <cell r="B924" t="str">
            <v>VAR_fout</v>
          </cell>
          <cell r="C924" t="str">
            <v>ELC5</v>
          </cell>
          <cell r="D924">
            <v>2.1916281585549376E-2</v>
          </cell>
          <cell r="E924">
            <v>2.3522297149014733E-4</v>
          </cell>
          <cell r="F924">
            <v>8.0050224497669391E-4</v>
          </cell>
          <cell r="G924">
            <v>7.9508079941556682E-4</v>
          </cell>
          <cell r="H924">
            <v>7.4213520419807717E-4</v>
          </cell>
          <cell r="I924">
            <v>4.6653335073975569E-4</v>
          </cell>
        </row>
        <row r="925">
          <cell r="A925" t="str">
            <v>D-RHES_NKEV_GAS_ELC_CHP</v>
          </cell>
          <cell r="B925" t="str">
            <v>VAR_fin</v>
          </cell>
          <cell r="C925" t="str">
            <v>RHES_NKEV_GAS_ELC_CHP</v>
          </cell>
          <cell r="D925">
            <v>4.3874220991151659E-2</v>
          </cell>
          <cell r="E925">
            <v>4.7049487168443732E-4</v>
          </cell>
          <cell r="F925">
            <v>1.600559898012807E-3</v>
          </cell>
          <cell r="G925">
            <v>1.5900203565599636E-3</v>
          </cell>
          <cell r="H925">
            <v>1.4842018383269891E-3</v>
          </cell>
          <cell r="I925">
            <v>9.3359142617203527E-4</v>
          </cell>
        </row>
        <row r="926">
          <cell r="A926" t="str">
            <v>SCOM-SHSTG-SOL</v>
          </cell>
          <cell r="B926" t="str">
            <v>VAR_fout</v>
          </cell>
          <cell r="C926" t="str">
            <v>SCOM-SHASOL</v>
          </cell>
          <cell r="D926">
            <v>3.5027804107829592E-6</v>
          </cell>
          <cell r="F926">
            <v>1.6341393615286798E-4</v>
          </cell>
          <cell r="G926">
            <v>4.9183254742559336E-5</v>
          </cell>
          <cell r="H926">
            <v>7.7336042371037497</v>
          </cell>
          <cell r="I926">
            <v>11.166171777862886</v>
          </cell>
        </row>
        <row r="927">
          <cell r="A927" t="str">
            <v>SCOM-SHSTG-SOL</v>
          </cell>
          <cell r="B927" t="str">
            <v>VAR_fin</v>
          </cell>
          <cell r="C927" t="str">
            <v>SCOM-SHASOL</v>
          </cell>
          <cell r="D927">
            <v>2.5402329502996067E-6</v>
          </cell>
          <cell r="F927">
            <v>2.151622064570063E-4</v>
          </cell>
          <cell r="G927">
            <v>6.3431815443107566E-5</v>
          </cell>
          <cell r="H927">
            <v>9.0983804202472012</v>
          </cell>
          <cell r="I927">
            <v>12.406885973434782</v>
          </cell>
        </row>
        <row r="928">
          <cell r="A928" t="str">
            <v>SCOM-SHSTG-SOL</v>
          </cell>
          <cell r="B928" t="str">
            <v>VAR_ncap</v>
          </cell>
          <cell r="C928" t="str">
            <v>-</v>
          </cell>
          <cell r="D928">
            <v>3.2347330963426599E-4</v>
          </cell>
          <cell r="E928">
            <v>2.3163681240311099E-2</v>
          </cell>
          <cell r="F928">
            <v>2.7225266059455501E-7</v>
          </cell>
          <cell r="G928">
            <v>4.5921880100907098E-4</v>
          </cell>
          <cell r="H928">
            <v>4.8500214134275403E-2</v>
          </cell>
          <cell r="I928">
            <v>9.7115004282244302E-2</v>
          </cell>
        </row>
        <row r="929">
          <cell r="A929" t="str">
            <v>SCOM-SHSTG-SOL</v>
          </cell>
          <cell r="B929" t="str">
            <v>VAR_cap</v>
          </cell>
          <cell r="C929" t="str">
            <v>-</v>
          </cell>
          <cell r="D929">
            <v>3.2347330963426599E-4</v>
          </cell>
          <cell r="E929">
            <v>2.3487154549945401E-2</v>
          </cell>
          <cell r="F929">
            <v>2.3487426802606001E-2</v>
          </cell>
          <cell r="G929">
            <v>2.3946645603615101E-2</v>
          </cell>
          <cell r="H929">
            <v>0.18824324265818099</v>
          </cell>
          <cell r="I929">
            <v>0.19129110071748201</v>
          </cell>
        </row>
        <row r="930">
          <cell r="A930" t="str">
            <v>RHNM-SHELCBRA</v>
          </cell>
          <cell r="B930" t="str">
            <v>VAR_fout</v>
          </cell>
          <cell r="C930" t="str">
            <v>RHNM-SHELCB</v>
          </cell>
          <cell r="E930">
            <v>0.15438580332865001</v>
          </cell>
          <cell r="F930">
            <v>2.3818017953859593E-4</v>
          </cell>
          <cell r="G930">
            <v>8.6688768319551245E-5</v>
          </cell>
          <cell r="H930">
            <v>2.3785438899100284E-5</v>
          </cell>
          <cell r="I930">
            <v>1.0828339147823618E-5</v>
          </cell>
        </row>
        <row r="931">
          <cell r="A931" t="str">
            <v>RHNM-SHELCBRA</v>
          </cell>
          <cell r="B931" t="str">
            <v>VAR_fin</v>
          </cell>
          <cell r="C931" t="str">
            <v>RHNM-SHAELCB</v>
          </cell>
          <cell r="E931">
            <v>0.15438580332865001</v>
          </cell>
          <cell r="F931">
            <v>2.3818017953859593E-4</v>
          </cell>
          <cell r="G931">
            <v>8.6688768319551245E-5</v>
          </cell>
          <cell r="H931">
            <v>2.3785438899100284E-5</v>
          </cell>
          <cell r="I931">
            <v>1.0828339147823618E-5</v>
          </cell>
        </row>
        <row r="932">
          <cell r="A932" t="str">
            <v>RHNM-SHELCBRA</v>
          </cell>
          <cell r="B932" t="str">
            <v>VAR_ncap</v>
          </cell>
          <cell r="C932" t="str">
            <v>-</v>
          </cell>
          <cell r="E932">
            <v>1.2011497172108299E-2</v>
          </cell>
        </row>
        <row r="933">
          <cell r="A933" t="str">
            <v>RHNM-SHELCBRA</v>
          </cell>
          <cell r="B933" t="str">
            <v>VAR_cap</v>
          </cell>
          <cell r="C933" t="str">
            <v>-</v>
          </cell>
          <cell r="E933">
            <v>1.2011497172108299E-2</v>
          </cell>
          <cell r="F933">
            <v>3.1138178671299976E-5</v>
          </cell>
          <cell r="G933">
            <v>1.2460079024299853E-5</v>
          </cell>
          <cell r="H933">
            <v>3.5221214860945123E-6</v>
          </cell>
          <cell r="I933">
            <v>1.490332364022504E-6</v>
          </cell>
        </row>
        <row r="934">
          <cell r="A934" t="str">
            <v>RHNM-SHSTG-SOL</v>
          </cell>
          <cell r="B934" t="str">
            <v>VAR_fout</v>
          </cell>
          <cell r="C934" t="str">
            <v>RHNM-SHASOL</v>
          </cell>
          <cell r="E934">
            <v>2.9829939145484536E-5</v>
          </cell>
          <cell r="F934">
            <v>4.8445826869114479E-3</v>
          </cell>
          <cell r="G934">
            <v>1.4260583970154653E-2</v>
          </cell>
          <cell r="H934">
            <v>2.0960678636413634E-2</v>
          </cell>
          <cell r="I934">
            <v>1.0574838555992443E-2</v>
          </cell>
        </row>
        <row r="935">
          <cell r="A935" t="str">
            <v>RHNM-SHSTG-SOL</v>
          </cell>
          <cell r="B935" t="str">
            <v>VAR_fin</v>
          </cell>
          <cell r="C935" t="str">
            <v>RHNM-SHASOL</v>
          </cell>
          <cell r="E935">
            <v>2.9686716190661884E-5</v>
          </cell>
          <cell r="F935">
            <v>4.8445453083159852E-3</v>
          </cell>
          <cell r="G935">
            <v>1.4261116153333689E-2</v>
          </cell>
          <cell r="H935">
            <v>2.0961746039744374E-2</v>
          </cell>
          <cell r="I935">
            <v>1.0574415771246458E-2</v>
          </cell>
        </row>
        <row r="936">
          <cell r="A936" t="str">
            <v>RHNM-SHSTG-SOL</v>
          </cell>
          <cell r="B936" t="str">
            <v>VAR_ncap</v>
          </cell>
          <cell r="C936" t="str">
            <v>-</v>
          </cell>
          <cell r="D936">
            <v>1.0330504325177001E-6</v>
          </cell>
          <cell r="E936">
            <v>7.3491721300153901E-4</v>
          </cell>
          <cell r="F936">
            <v>2.9691096631612201E-8</v>
          </cell>
          <cell r="G936">
            <v>1.3445970978620001E-3</v>
          </cell>
          <cell r="H936">
            <v>1.2866780423313601E-3</v>
          </cell>
          <cell r="I936">
            <v>2.5017035382149199E-4</v>
          </cell>
        </row>
        <row r="937">
          <cell r="A937" t="str">
            <v>RHNM-SHSTG-SOL</v>
          </cell>
          <cell r="B937" t="str">
            <v>VAR_cap</v>
          </cell>
          <cell r="C937" t="str">
            <v>-</v>
          </cell>
          <cell r="D937">
            <v>1.0330504325177001E-6</v>
          </cell>
          <cell r="E937">
            <v>7.3595026343405698E-4</v>
          </cell>
          <cell r="F937">
            <v>7.3597995453068897E-4</v>
          </cell>
          <cell r="G937">
            <v>2.0805770523926901E-3</v>
          </cell>
          <cell r="H937">
            <v>3.0635327885406198E-3</v>
          </cell>
          <cell r="I937">
            <v>1.54710006846097E-3</v>
          </cell>
        </row>
        <row r="938">
          <cell r="A938" t="str">
            <v>RHNS-SHELCHP</v>
          </cell>
          <cell r="B938" t="str">
            <v>VAR_fout</v>
          </cell>
          <cell r="C938" t="str">
            <v>RHNS-SHAELCH</v>
          </cell>
          <cell r="E938">
            <v>0.24323938052888561</v>
          </cell>
          <cell r="F938">
            <v>0.80325847877949175</v>
          </cell>
          <cell r="G938">
            <v>1.5867640998826253</v>
          </cell>
          <cell r="H938">
            <v>2.8311405167502532</v>
          </cell>
          <cell r="I938">
            <v>3.3619592331076116</v>
          </cell>
        </row>
        <row r="939">
          <cell r="A939" t="str">
            <v>RHNS-SHELCHP</v>
          </cell>
          <cell r="B939" t="str">
            <v>VAR_fin</v>
          </cell>
          <cell r="C939" t="str">
            <v>RHNS_ELC</v>
          </cell>
          <cell r="E939">
            <v>7.4766203031419717E-2</v>
          </cell>
          <cell r="F939">
            <v>0.24097754363384757</v>
          </cell>
          <cell r="G939">
            <v>0.45772041342768027</v>
          </cell>
          <cell r="H939">
            <v>0.76517311263520316</v>
          </cell>
          <cell r="I939">
            <v>0.86204082900195189</v>
          </cell>
        </row>
        <row r="940">
          <cell r="A940" t="str">
            <v>RHNS-SHELCHP</v>
          </cell>
          <cell r="B940" t="str">
            <v>VAR_fin</v>
          </cell>
          <cell r="C940" t="str">
            <v>RHNSELCHPC</v>
          </cell>
          <cell r="E940">
            <v>0.24323938052888561</v>
          </cell>
          <cell r="F940">
            <v>0.80325847877949175</v>
          </cell>
          <cell r="G940">
            <v>1.5867640998826253</v>
          </cell>
          <cell r="H940">
            <v>2.8311405167502532</v>
          </cell>
          <cell r="I940">
            <v>3.3619592331076116</v>
          </cell>
        </row>
        <row r="941">
          <cell r="A941" t="str">
            <v>RHNS-SHELCHP</v>
          </cell>
          <cell r="B941" t="str">
            <v>VAR_ncap</v>
          </cell>
          <cell r="C941" t="str">
            <v>-</v>
          </cell>
          <cell r="E941">
            <v>1.7778190858023499E-2</v>
          </cell>
          <cell r="F941">
            <v>4.0919007387588899E-2</v>
          </cell>
          <cell r="G941">
            <v>5.7109450706850598E-2</v>
          </cell>
          <cell r="H941">
            <v>0.10625458291599101</v>
          </cell>
          <cell r="I941">
            <v>0.14653856117712499</v>
          </cell>
        </row>
        <row r="942">
          <cell r="A942" t="str">
            <v>RHNS-SHELCHP</v>
          </cell>
          <cell r="B942" t="str">
            <v>VAR_cap</v>
          </cell>
          <cell r="C942" t="str">
            <v>-</v>
          </cell>
          <cell r="E942">
            <v>1.7778190858023499E-2</v>
          </cell>
          <cell r="F942">
            <v>5.8697198245612398E-2</v>
          </cell>
          <cell r="G942">
            <v>0.115806648952463</v>
          </cell>
          <cell r="H942">
            <v>0.20633488463443456</v>
          </cell>
          <cell r="I942">
            <v>0.246419894874289</v>
          </cell>
        </row>
        <row r="943">
          <cell r="A943" t="str">
            <v>SCOM-SHBIOBR</v>
          </cell>
          <cell r="B943" t="str">
            <v>VAR_fout</v>
          </cell>
          <cell r="C943" t="str">
            <v>SCOM-SHBIO</v>
          </cell>
          <cell r="D943">
            <v>1.223065555914314</v>
          </cell>
          <cell r="E943">
            <v>1.3407656633441523</v>
          </cell>
          <cell r="F943">
            <v>1.3698053847459415</v>
          </cell>
          <cell r="G943">
            <v>1.3700310384183525</v>
          </cell>
          <cell r="H943">
            <v>1.4999529621658727</v>
          </cell>
          <cell r="I943">
            <v>1.5667075990919457</v>
          </cell>
        </row>
        <row r="944">
          <cell r="A944" t="str">
            <v>SCOM-SHBIOBR</v>
          </cell>
          <cell r="B944" t="str">
            <v>VAR_fin</v>
          </cell>
          <cell r="C944" t="str">
            <v>SBIO</v>
          </cell>
          <cell r="D944">
            <v>1.4022764915321184</v>
          </cell>
          <cell r="E944">
            <v>1.5372227279799953</v>
          </cell>
          <cell r="F944">
            <v>1.5705175243590253</v>
          </cell>
          <cell r="G944">
            <v>1.5707762421673401</v>
          </cell>
          <cell r="H944">
            <v>1.7197351091101485</v>
          </cell>
          <cell r="I944">
            <v>1.7962710377114726</v>
          </cell>
        </row>
        <row r="945">
          <cell r="A945" t="str">
            <v>SCOM-SHBIOBR</v>
          </cell>
          <cell r="B945" t="str">
            <v>VAR_ncap</v>
          </cell>
          <cell r="C945" t="str">
            <v>-</v>
          </cell>
          <cell r="D945">
            <v>8.1206191337956795E-6</v>
          </cell>
          <cell r="E945">
            <v>9.4210594776372096E-4</v>
          </cell>
          <cell r="F945">
            <v>1.14293004018989E-7</v>
          </cell>
          <cell r="G945">
            <v>1.0893897967967899E-7</v>
          </cell>
          <cell r="H945">
            <v>2.9501985212445101E-2</v>
          </cell>
          <cell r="I945">
            <v>7.3150622427633094E-2</v>
          </cell>
        </row>
        <row r="946">
          <cell r="A946" t="str">
            <v>SCOM-SHBIOBR</v>
          </cell>
          <cell r="B946" t="str">
            <v>VAR_cap</v>
          </cell>
          <cell r="C946" t="str">
            <v>-</v>
          </cell>
          <cell r="D946">
            <v>0.1053490460878098</v>
          </cell>
          <cell r="E946">
            <v>0.10629115203557352</v>
          </cell>
          <cell r="F946">
            <v>0.10629123460825936</v>
          </cell>
          <cell r="G946">
            <v>0.1062913320027393</v>
          </cell>
          <cell r="H946">
            <v>0.11756186769683584</v>
          </cell>
          <cell r="I946">
            <v>0.13181001607466658</v>
          </cell>
        </row>
        <row r="947">
          <cell r="A947" t="str">
            <v>RHES-SHDEM</v>
          </cell>
          <cell r="B947" t="str">
            <v>VAR_fout</v>
          </cell>
          <cell r="C947" t="str">
            <v>RHES-SHD</v>
          </cell>
          <cell r="D947">
            <v>62.024837503894084</v>
          </cell>
          <cell r="E947">
            <v>67.815394581973521</v>
          </cell>
          <cell r="F947">
            <v>66.44155435064701</v>
          </cell>
          <cell r="G947">
            <v>64.47256407615069</v>
          </cell>
          <cell r="H947">
            <v>59.383205239498317</v>
          </cell>
          <cell r="I947">
            <v>54.860775283412217</v>
          </cell>
        </row>
        <row r="948">
          <cell r="A948" t="str">
            <v>RHES-SHDEM</v>
          </cell>
          <cell r="B948" t="str">
            <v>VAR_fin</v>
          </cell>
          <cell r="C948" t="str">
            <v>RHES-SHPLT</v>
          </cell>
          <cell r="D948">
            <v>1.277601686088488</v>
          </cell>
          <cell r="E948">
            <v>1.4868821880668828</v>
          </cell>
          <cell r="F948">
            <v>1.486823987100605</v>
          </cell>
          <cell r="G948">
            <v>1.486870998998197</v>
          </cell>
          <cell r="H948">
            <v>1.4809904513723351</v>
          </cell>
          <cell r="I948">
            <v>1.4695864641645935</v>
          </cell>
        </row>
        <row r="949">
          <cell r="A949" t="str">
            <v>RHES-SHDEM</v>
          </cell>
          <cell r="B949" t="str">
            <v>VAR_fin</v>
          </cell>
          <cell r="C949" t="str">
            <v>RHES-SHLTHC-NGA</v>
          </cell>
          <cell r="D949">
            <v>7.6878737358217319E-2</v>
          </cell>
          <cell r="E949">
            <v>3.7451302191694138E-5</v>
          </cell>
          <cell r="F949">
            <v>3.6084953828950696E-3</v>
          </cell>
          <cell r="G949">
            <v>3.503458963034908E-3</v>
          </cell>
          <cell r="H949">
            <v>1.3139211409865485E-2</v>
          </cell>
          <cell r="I949">
            <v>1.9818379643383038E-2</v>
          </cell>
        </row>
        <row r="950">
          <cell r="A950" t="str">
            <v>RHES-SHDEM</v>
          </cell>
          <cell r="B950" t="str">
            <v>VAR_fin</v>
          </cell>
          <cell r="C950" t="str">
            <v>RHES-SHSOL</v>
          </cell>
          <cell r="D950">
            <v>0.36891554004491439</v>
          </cell>
          <cell r="E950">
            <v>0.43546166703170869</v>
          </cell>
          <cell r="F950">
            <v>0.43539431720750216</v>
          </cell>
          <cell r="G950">
            <v>0.43544764920725715</v>
          </cell>
          <cell r="H950">
            <v>0.39588516427556814</v>
          </cell>
          <cell r="I950">
            <v>0.33983711077433781</v>
          </cell>
        </row>
        <row r="951">
          <cell r="A951" t="str">
            <v>RHES-SHDEM</v>
          </cell>
          <cell r="B951" t="str">
            <v>VAR_fin</v>
          </cell>
          <cell r="C951" t="str">
            <v>RHES-SHLTHC-WOD</v>
          </cell>
          <cell r="D951">
            <v>8.16204802963468E-3</v>
          </cell>
          <cell r="F951">
            <v>2.1990303789823946E-5</v>
          </cell>
          <cell r="G951">
            <v>3.0841093034523605E-5</v>
          </cell>
          <cell r="H951">
            <v>1.0258619862972848E-2</v>
          </cell>
          <cell r="I951">
            <v>1.9124801053698775E-2</v>
          </cell>
        </row>
        <row r="952">
          <cell r="A952" t="str">
            <v>RHES-SHDEM</v>
          </cell>
          <cell r="B952" t="str">
            <v>VAR_fin</v>
          </cell>
          <cell r="C952" t="str">
            <v>RHES-SHNGA</v>
          </cell>
          <cell r="D952">
            <v>17.497674142957869</v>
          </cell>
          <cell r="E952">
            <v>19.806531003243187</v>
          </cell>
          <cell r="F952">
            <v>18.152383254236369</v>
          </cell>
          <cell r="G952">
            <v>18.152431392929277</v>
          </cell>
          <cell r="H952">
            <v>14.59194372766499</v>
          </cell>
          <cell r="I952">
            <v>1.827194621464856E-2</v>
          </cell>
        </row>
        <row r="953">
          <cell r="A953" t="str">
            <v>RHES-SHDEM</v>
          </cell>
          <cell r="B953" t="str">
            <v>VAR_fin</v>
          </cell>
          <cell r="C953" t="str">
            <v>RHES-SHNGAH</v>
          </cell>
          <cell r="D953">
            <v>1.2376269478579456E-2</v>
          </cell>
          <cell r="E953">
            <v>7.2058022992859904E-7</v>
          </cell>
          <cell r="F953">
            <v>9.021805672049173E-5</v>
          </cell>
          <cell r="G953">
            <v>2.8614553251562982E-5</v>
          </cell>
          <cell r="H953">
            <v>1.0278304221319109E-2</v>
          </cell>
          <cell r="I953">
            <v>1.8277864621053495E-2</v>
          </cell>
        </row>
        <row r="954">
          <cell r="A954" t="str">
            <v>RHES-SHDEM</v>
          </cell>
          <cell r="B954" t="str">
            <v>VAR_fin</v>
          </cell>
          <cell r="C954" t="str">
            <v>RHES-SHCOA</v>
          </cell>
          <cell r="D954">
            <v>0.11020026745005965</v>
          </cell>
          <cell r="E954">
            <v>7.1998383921762651E-2</v>
          </cell>
          <cell r="F954">
            <v>1.0008047872017317E-4</v>
          </cell>
          <cell r="G954">
            <v>3.38865944869077E-5</v>
          </cell>
          <cell r="I954">
            <v>5.9789868603155397E-3</v>
          </cell>
        </row>
        <row r="955">
          <cell r="A955" t="str">
            <v>RHES-SHDEM</v>
          </cell>
          <cell r="B955" t="str">
            <v>VAR_fin</v>
          </cell>
          <cell r="C955" t="str">
            <v>RHES-SHLFO</v>
          </cell>
          <cell r="D955">
            <v>21.591530286667354</v>
          </cell>
          <cell r="E955">
            <v>19.946200564126286</v>
          </cell>
          <cell r="F955">
            <v>21.498846041191406</v>
          </cell>
          <cell r="G955">
            <v>19.823930456484405</v>
          </cell>
          <cell r="H955">
            <v>7.0196755779815696</v>
          </cell>
          <cell r="I955">
            <v>1.8267108738369349E-2</v>
          </cell>
        </row>
        <row r="956">
          <cell r="A956" t="str">
            <v>RHES-SHDEM</v>
          </cell>
          <cell r="B956" t="str">
            <v>VAR_fin</v>
          </cell>
          <cell r="C956" t="str">
            <v>RHES-SHCON</v>
          </cell>
          <cell r="D956">
            <v>1.6502790621641532</v>
          </cell>
          <cell r="E956">
            <v>4.0014811719506849</v>
          </cell>
          <cell r="F956">
            <v>4.0013861943064288</v>
          </cell>
          <cell r="G956">
            <v>4.6506628349831756</v>
          </cell>
          <cell r="H956">
            <v>16.601682451169765</v>
          </cell>
          <cell r="I956">
            <v>19.19595196108531</v>
          </cell>
        </row>
        <row r="957">
          <cell r="A957" t="str">
            <v>RHES-SHDEM</v>
          </cell>
          <cell r="B957" t="str">
            <v>VAR_fin</v>
          </cell>
          <cell r="C957" t="str">
            <v>RHES-SHWOD</v>
          </cell>
          <cell r="D957">
            <v>4.3411918908207854</v>
          </cell>
          <cell r="E957">
            <v>4.5027627212379446</v>
          </cell>
          <cell r="F957">
            <v>4.2789568315975668</v>
          </cell>
          <cell r="G957">
            <v>3.8458055827157605</v>
          </cell>
          <cell r="H957">
            <v>3.6604047588737072</v>
          </cell>
          <cell r="I957">
            <v>2.1638244214114088</v>
          </cell>
        </row>
        <row r="958">
          <cell r="A958" t="str">
            <v>RHES-SHDEM</v>
          </cell>
          <cell r="B958" t="str">
            <v>VAR_fin</v>
          </cell>
          <cell r="C958" t="str">
            <v>RHES-SHLTHD</v>
          </cell>
          <cell r="D958">
            <v>1.7440485516539499</v>
          </cell>
          <cell r="E958">
            <v>3.5037925850189233</v>
          </cell>
          <cell r="F958">
            <v>3.4783700925718932</v>
          </cell>
          <cell r="G958">
            <v>3.3325584109820872</v>
          </cell>
          <cell r="H958">
            <v>2.3761770768521147</v>
          </cell>
          <cell r="I958">
            <v>1.9566333750694673</v>
          </cell>
        </row>
        <row r="959">
          <cell r="A959" t="str">
            <v>RHES-SHDEM</v>
          </cell>
          <cell r="B959" t="str">
            <v>VAR_fin</v>
          </cell>
          <cell r="C959" t="str">
            <v>RHES-SHELCB</v>
          </cell>
          <cell r="D959">
            <v>4.2345548269087523</v>
          </cell>
          <cell r="E959">
            <v>3.7843561121691192</v>
          </cell>
          <cell r="F959">
            <v>2.8298010995837917</v>
          </cell>
          <cell r="G959">
            <v>2.4654155801986866</v>
          </cell>
          <cell r="H959">
            <v>0.64152888652244489</v>
          </cell>
          <cell r="I959">
            <v>0.20380415935087384</v>
          </cell>
        </row>
        <row r="960">
          <cell r="A960" t="str">
            <v>RHES-SHDEM</v>
          </cell>
          <cell r="B960" t="str">
            <v>VAR_fin</v>
          </cell>
          <cell r="C960" t="str">
            <v>RHES-SHELCH</v>
          </cell>
          <cell r="D960">
            <v>9.0965496157668113</v>
          </cell>
          <cell r="E960">
            <v>10.275904622544811</v>
          </cell>
          <cell r="F960">
            <v>10.275761188978583</v>
          </cell>
          <cell r="G960">
            <v>10.275848328805578</v>
          </cell>
          <cell r="H960">
            <v>12.575593070741585</v>
          </cell>
          <cell r="I960">
            <v>29.426377442555612</v>
          </cell>
        </row>
        <row r="961">
          <cell r="A961" t="str">
            <v>RHES-SHDEM</v>
          </cell>
          <cell r="B961" t="str">
            <v>VAR_fin</v>
          </cell>
          <cell r="C961" t="str">
            <v>RHES-SHNST</v>
          </cell>
          <cell r="D961">
            <v>1.4888141032842242E-2</v>
          </cell>
          <cell r="E961">
            <v>5.7077104656751706E-7</v>
          </cell>
          <cell r="F961">
            <v>2.9311585110242397E-5</v>
          </cell>
          <cell r="G961">
            <v>1.1701661153602649E-5</v>
          </cell>
          <cell r="H961">
            <v>5.6619082659238986E-3</v>
          </cell>
          <cell r="I961">
            <v>5.0336842741794206E-3</v>
          </cell>
        </row>
        <row r="962">
          <cell r="A962" t="str">
            <v>D-RHEM_LTH_CHPNGA</v>
          </cell>
          <cell r="B962" t="str">
            <v>VAR_fout</v>
          </cell>
          <cell r="C962" t="str">
            <v>RHSA_LTH</v>
          </cell>
          <cell r="D962">
            <v>3.4671437409625294E-3</v>
          </cell>
          <cell r="E962">
            <v>1.7323638586639392E-5</v>
          </cell>
          <cell r="F962">
            <v>1.2123899671270238E-5</v>
          </cell>
          <cell r="G962">
            <v>2.9269678572767146E-4</v>
          </cell>
          <cell r="H962">
            <v>4.5902658808178098E-5</v>
          </cell>
          <cell r="I962">
            <v>3.956473432486088E-6</v>
          </cell>
        </row>
        <row r="963">
          <cell r="A963" t="str">
            <v>D-RHEM_LTH_CHPNGA</v>
          </cell>
          <cell r="B963" t="str">
            <v>VAR_fout</v>
          </cell>
          <cell r="C963" t="str">
            <v>RHEM_LTH_CHPNGA_ON</v>
          </cell>
          <cell r="D963">
            <v>4.5021918672224423E-2</v>
          </cell>
          <cell r="E963">
            <v>4.1907237945078338E-5</v>
          </cell>
          <cell r="F963">
            <v>0.50504487763144501</v>
          </cell>
          <cell r="G963">
            <v>0.50510218624863801</v>
          </cell>
          <cell r="H963">
            <v>0.50649393145386234</v>
          </cell>
          <cell r="I963">
            <v>1.002087430783126E-4</v>
          </cell>
        </row>
        <row r="964">
          <cell r="A964" t="str">
            <v>D-RHEM_LTH_CHPNGA</v>
          </cell>
          <cell r="B964" t="str">
            <v>VAR_fout</v>
          </cell>
          <cell r="C964" t="str">
            <v>LTH</v>
          </cell>
          <cell r="F964">
            <v>2.5062258676598046E-4</v>
          </cell>
          <cell r="G964">
            <v>6.2674435417041678E-4</v>
          </cell>
          <cell r="H964">
            <v>6.0462735389910571E-4</v>
          </cell>
        </row>
        <row r="965">
          <cell r="A965" t="str">
            <v>D-RHEM_LTH_CHPNGA</v>
          </cell>
          <cell r="B965" t="str">
            <v>VAR_fin</v>
          </cell>
          <cell r="C965" t="str">
            <v>RHEM_LTH_CHPNGA</v>
          </cell>
          <cell r="D965">
            <v>4.8489062413186956E-2</v>
          </cell>
          <cell r="E965">
            <v>5.9321641841233364E-5</v>
          </cell>
          <cell r="F965">
            <v>0.50530762813784813</v>
          </cell>
          <cell r="G965">
            <v>0.5060216648129886</v>
          </cell>
          <cell r="H965">
            <v>0.50714448321058392</v>
          </cell>
          <cell r="I965">
            <v>1.0437425926954365E-4</v>
          </cell>
        </row>
        <row r="966">
          <cell r="A966" t="str">
            <v>RHEM-SHLTHCHPNGA</v>
          </cell>
          <cell r="B966" t="str">
            <v>VAR_fout</v>
          </cell>
          <cell r="C966" t="str">
            <v>RHEM-SHLTHC-NGA</v>
          </cell>
          <cell r="D966">
            <v>4.3343036604306433E-2</v>
          </cell>
          <cell r="E966">
            <v>1.8098209718960658E-5</v>
          </cell>
          <cell r="F966">
            <v>0.49997211005421449</v>
          </cell>
          <cell r="G966">
            <v>0.50003950059332558</v>
          </cell>
          <cell r="H966">
            <v>0.50131975167878295</v>
          </cell>
          <cell r="I966">
            <v>8.5183825523472132E-5</v>
          </cell>
        </row>
        <row r="967">
          <cell r="A967" t="str">
            <v>RHEM-SHLTHCHPNGA</v>
          </cell>
          <cell r="B967" t="str">
            <v>VAR_fin</v>
          </cell>
          <cell r="C967" t="str">
            <v>RHEM_LTH_CHPNGA_ON</v>
          </cell>
          <cell r="D967">
            <v>4.3780845054854967E-2</v>
          </cell>
          <cell r="E967">
            <v>1.8281019918142083E-5</v>
          </cell>
          <cell r="F967">
            <v>0.50502233338809532</v>
          </cell>
          <cell r="G967">
            <v>0.5050904046397231</v>
          </cell>
          <cell r="H967">
            <v>0.50638358755432633</v>
          </cell>
          <cell r="I967">
            <v>8.6044268205527413E-5</v>
          </cell>
        </row>
        <row r="968">
          <cell r="A968" t="str">
            <v>RHEM-SHLTHCHPNGA</v>
          </cell>
          <cell r="B968" t="str">
            <v>VAR_fin</v>
          </cell>
          <cell r="C968" t="str">
            <v>RHEMLTHCHPC</v>
          </cell>
          <cell r="D968">
            <v>4.3343036604306433E-2</v>
          </cell>
          <cell r="E968">
            <v>1.8098209718960658E-5</v>
          </cell>
          <cell r="F968">
            <v>0.49997211005421449</v>
          </cell>
          <cell r="G968">
            <v>0.50003950059332558</v>
          </cell>
          <cell r="H968">
            <v>0.50131975167878295</v>
          </cell>
          <cell r="I968">
            <v>8.5183825523472132E-5</v>
          </cell>
        </row>
        <row r="969">
          <cell r="A969" t="str">
            <v>RHEM-SHLTHCHPNGA</v>
          </cell>
          <cell r="B969" t="str">
            <v>VAR_ncap</v>
          </cell>
          <cell r="C969" t="str">
            <v>-</v>
          </cell>
          <cell r="E969">
            <v>1.4301869186386599E-6</v>
          </cell>
          <cell r="F969">
            <v>3.7794190933295398E-2</v>
          </cell>
          <cell r="G969">
            <v>1.52064836662181E-3</v>
          </cell>
          <cell r="H969">
            <v>2.6913988966755099E-2</v>
          </cell>
          <cell r="I969">
            <v>3.40073955964818E-6</v>
          </cell>
        </row>
        <row r="970">
          <cell r="A970" t="str">
            <v>RHEM-SHLTHCHPNGA</v>
          </cell>
          <cell r="B970" t="str">
            <v>VAR_cap</v>
          </cell>
          <cell r="C970" t="str">
            <v>-</v>
          </cell>
          <cell r="D970">
            <v>6.7982009985487297E-3</v>
          </cell>
          <cell r="E970">
            <v>2.1818568904487592E-6</v>
          </cell>
          <cell r="F970">
            <v>3.7795717362276569E-2</v>
          </cell>
          <cell r="G970">
            <v>3.7981139151593797E-2</v>
          </cell>
          <cell r="H970">
            <v>3.7904990974517119E-2</v>
          </cell>
          <cell r="I970">
            <v>1.0094650333799388E-5</v>
          </cell>
        </row>
        <row r="971">
          <cell r="A971" t="str">
            <v>D-RHES_SOLELC</v>
          </cell>
          <cell r="B971" t="str">
            <v>VAR_fout</v>
          </cell>
          <cell r="C971" t="str">
            <v>RHES_ELC</v>
          </cell>
          <cell r="D971">
            <v>0.99398042531886632</v>
          </cell>
          <cell r="E971">
            <v>1.5323881038247598</v>
          </cell>
          <cell r="F971">
            <v>1.7930189297708565</v>
          </cell>
          <cell r="G971">
            <v>2.4029916750608562</v>
          </cell>
          <cell r="H971">
            <v>3.5617465490174447</v>
          </cell>
          <cell r="I971">
            <v>5.3848459424227215</v>
          </cell>
        </row>
        <row r="972">
          <cell r="A972" t="str">
            <v>D-RHES_SOLELC</v>
          </cell>
          <cell r="B972" t="str">
            <v>VAR_fout</v>
          </cell>
          <cell r="C972" t="str">
            <v>ELC5</v>
          </cell>
          <cell r="D972">
            <v>1.1409586634157951</v>
          </cell>
          <cell r="E972">
            <v>1.858277112690579</v>
          </cell>
          <cell r="F972">
            <v>2.4237089374410545</v>
          </cell>
          <cell r="G972">
            <v>3.007457563994647</v>
          </cell>
          <cell r="H972">
            <v>3.7094451912794475</v>
          </cell>
          <cell r="I972">
            <v>4.3870276466039773</v>
          </cell>
        </row>
        <row r="973">
          <cell r="A973" t="str">
            <v>D-RHES_SOLELC</v>
          </cell>
          <cell r="B973" t="str">
            <v>VAR_fin</v>
          </cell>
          <cell r="C973" t="str">
            <v>RHES_SOL_ELC</v>
          </cell>
          <cell r="D973">
            <v>2.1349390887346629</v>
          </cell>
          <cell r="E973">
            <v>3.390665150925595</v>
          </cell>
          <cell r="F973">
            <v>4.2167276700267529</v>
          </cell>
          <cell r="G973">
            <v>5.4104490013858504</v>
          </cell>
          <cell r="H973">
            <v>7.271191357000248</v>
          </cell>
          <cell r="I973">
            <v>9.77187326941843</v>
          </cell>
        </row>
        <row r="974">
          <cell r="A974" t="str">
            <v>RHNM-SHCONBR1</v>
          </cell>
          <cell r="B974" t="str">
            <v>VAR_ncap</v>
          </cell>
          <cell r="C974" t="str">
            <v>-</v>
          </cell>
          <cell r="F974">
            <v>0.38355639501438898</v>
          </cell>
          <cell r="G974">
            <v>1000</v>
          </cell>
        </row>
        <row r="975">
          <cell r="A975" t="str">
            <v>RHNM-SHCONBR1</v>
          </cell>
          <cell r="B975" t="str">
            <v>VAR_cap</v>
          </cell>
          <cell r="C975" t="str">
            <v>-</v>
          </cell>
          <cell r="F975">
            <v>0.38355639501438898</v>
          </cell>
          <cell r="G975">
            <v>1000.38355639501</v>
          </cell>
          <cell r="H975">
            <v>1500.3835563950099</v>
          </cell>
          <cell r="I975">
            <v>1500.3056408592299</v>
          </cell>
        </row>
        <row r="976">
          <cell r="A976" t="str">
            <v>D-DH2</v>
          </cell>
          <cell r="B976" t="str">
            <v>VAR_fout</v>
          </cell>
          <cell r="C976" t="str">
            <v>H2</v>
          </cell>
          <cell r="G976">
            <v>2.3809223396408466E-2</v>
          </cell>
          <cell r="H976">
            <v>2.7003658546093243</v>
          </cell>
          <cell r="I976">
            <v>16.323410092382851</v>
          </cell>
        </row>
        <row r="977">
          <cell r="A977" t="str">
            <v>D-DH2</v>
          </cell>
          <cell r="B977" t="str">
            <v>VAR_fin</v>
          </cell>
          <cell r="C977" t="str">
            <v>H2_E</v>
          </cell>
          <cell r="G977">
            <v>2.4049720602432805E-2</v>
          </cell>
          <cell r="H977">
            <v>2.7276422773831568</v>
          </cell>
          <cell r="I977">
            <v>16.488293022608939</v>
          </cell>
        </row>
        <row r="978">
          <cell r="A978" t="str">
            <v>D-DH2</v>
          </cell>
          <cell r="B978" t="str">
            <v>VAR_ncap</v>
          </cell>
          <cell r="C978" t="str">
            <v>-</v>
          </cell>
          <cell r="G978">
            <v>3.1974103375710401E-3</v>
          </cell>
          <cell r="H978">
            <v>1.05283972950387E-2</v>
          </cell>
          <cell r="I978">
            <v>1.8294673559207699</v>
          </cell>
        </row>
        <row r="979">
          <cell r="A979" t="str">
            <v>D-DH2</v>
          </cell>
          <cell r="B979" t="str">
            <v>VAR_cap</v>
          </cell>
          <cell r="C979" t="str">
            <v>-</v>
          </cell>
          <cell r="G979">
            <v>3.1974103375710401E-3</v>
          </cell>
          <cell r="H979">
            <v>0.36263769566842602</v>
          </cell>
          <cell r="I979">
            <v>2.19210505158919</v>
          </cell>
        </row>
        <row r="980">
          <cell r="A980" t="str">
            <v>ITOT-SWHHFOBR</v>
          </cell>
          <cell r="B980" t="str">
            <v>VAR_fout</v>
          </cell>
          <cell r="C980" t="str">
            <v>ITOT-SWH</v>
          </cell>
          <cell r="D980">
            <v>1.8458213324654318</v>
          </cell>
          <cell r="E980">
            <v>1.5926095676822203</v>
          </cell>
          <cell r="F980">
            <v>5.9652476127052055E-5</v>
          </cell>
          <cell r="G980">
            <v>1.3099957617274172E-5</v>
          </cell>
          <cell r="H980">
            <v>2.7470629795538599E-5</v>
          </cell>
        </row>
        <row r="981">
          <cell r="A981" t="str">
            <v>ITOT-SWHHFOBR</v>
          </cell>
          <cell r="B981" t="str">
            <v>VAR_fout</v>
          </cell>
          <cell r="C981" t="str">
            <v>CO2_I</v>
          </cell>
          <cell r="D981">
            <v>210.210009391515</v>
          </cell>
          <cell r="E981">
            <v>180.59191033286399</v>
          </cell>
          <cell r="F981">
            <v>6.7207910917721101E-3</v>
          </cell>
          <cell r="G981">
            <v>1.4602920543324101E-3</v>
          </cell>
          <cell r="H981">
            <v>2.9987432135480702E-3</v>
          </cell>
        </row>
        <row r="982">
          <cell r="A982" t="str">
            <v>ITOT-SWHHFOBR</v>
          </cell>
          <cell r="B982" t="str">
            <v>VAR_fin</v>
          </cell>
          <cell r="C982" t="str">
            <v>IHFO</v>
          </cell>
          <cell r="D982">
            <v>2.7300001219677288</v>
          </cell>
          <cell r="E982">
            <v>2.3453494848423846</v>
          </cell>
          <cell r="F982">
            <v>8.7283001191845624E-5</v>
          </cell>
          <cell r="G982">
            <v>1.8964831874446884E-5</v>
          </cell>
          <cell r="H982">
            <v>3.8944717059065945E-5</v>
          </cell>
        </row>
        <row r="983">
          <cell r="A983" t="str">
            <v>ITOT-SWHHFOBR</v>
          </cell>
          <cell r="B983" t="str">
            <v>VAR_ncap</v>
          </cell>
          <cell r="C983" t="str">
            <v>-</v>
          </cell>
          <cell r="D983">
            <v>1.6236561038048801E-6</v>
          </cell>
          <cell r="E983">
            <v>3.37865096015779E-7</v>
          </cell>
          <cell r="F983">
            <v>2.9146703493411899E-7</v>
          </cell>
          <cell r="G983">
            <v>2.9046435778130298E-7</v>
          </cell>
          <cell r="H983">
            <v>2.2685104598322199E-6</v>
          </cell>
          <cell r="I983">
            <v>6.2503575763172406E-8</v>
          </cell>
        </row>
        <row r="984">
          <cell r="A984" t="str">
            <v>ITOT-SWHHFOBR</v>
          </cell>
          <cell r="B984" t="str">
            <v>VAR_cap</v>
          </cell>
          <cell r="C984" t="str">
            <v>-</v>
          </cell>
          <cell r="D984">
            <v>0.1007186236561038</v>
          </cell>
          <cell r="E984">
            <v>8.976884216740251E-2</v>
          </cell>
          <cell r="F984">
            <v>5.6786360197597086E-6</v>
          </cell>
          <cell r="G984">
            <v>1.2488414655453806E-6</v>
          </cell>
          <cell r="H984">
            <v>2.588263249251957E-6</v>
          </cell>
          <cell r="I984">
            <v>5.2269390623669977E-8</v>
          </cell>
        </row>
        <row r="985">
          <cell r="A985" t="str">
            <v>RHNM-SHCONBR2</v>
          </cell>
          <cell r="B985" t="str">
            <v>VAR_ncap</v>
          </cell>
          <cell r="C985" t="str">
            <v>-</v>
          </cell>
          <cell r="G985">
            <v>1000</v>
          </cell>
        </row>
        <row r="986">
          <cell r="A986" t="str">
            <v>RHNM-SHCONBR2</v>
          </cell>
          <cell r="B986" t="str">
            <v>VAR_cap</v>
          </cell>
          <cell r="C986" t="str">
            <v>-</v>
          </cell>
          <cell r="G986">
            <v>1000</v>
          </cell>
          <cell r="H986">
            <v>1500</v>
          </cell>
          <cell r="I986">
            <v>1500</v>
          </cell>
        </row>
        <row r="987">
          <cell r="A987" t="str">
            <v>RHSA-WHSTG-ELCHP</v>
          </cell>
          <cell r="B987" t="str">
            <v>VAR_fout</v>
          </cell>
          <cell r="C987" t="str">
            <v>RHSA-WHAELCH</v>
          </cell>
          <cell r="F987">
            <v>1.8045865737951881</v>
          </cell>
          <cell r="G987">
            <v>2.0327082718599878</v>
          </cell>
          <cell r="H987">
            <v>2.9859045796115296</v>
          </cell>
          <cell r="I987">
            <v>3.1100228466957431</v>
          </cell>
        </row>
        <row r="988">
          <cell r="A988" t="str">
            <v>RHSA-WHSTG-ELCHP</v>
          </cell>
          <cell r="B988" t="str">
            <v>VAR_fin</v>
          </cell>
          <cell r="C988" t="str">
            <v>RHSA-WHAELCH</v>
          </cell>
          <cell r="F988">
            <v>1.8046553398491558</v>
          </cell>
          <cell r="G988">
            <v>2.0327843399739378</v>
          </cell>
          <cell r="H988">
            <v>2.9860130158621927</v>
          </cell>
          <cell r="I988">
            <v>3.1101387962360776</v>
          </cell>
        </row>
        <row r="989">
          <cell r="A989" t="str">
            <v>RHSA-WHSTG-ELCHP</v>
          </cell>
          <cell r="B989" t="str">
            <v>VAR_ncap</v>
          </cell>
          <cell r="C989" t="str">
            <v>-</v>
          </cell>
          <cell r="D989">
            <v>2.04437687667781E-4</v>
          </cell>
          <cell r="E989">
            <v>5.7705452501489701E-2</v>
          </cell>
          <cell r="F989">
            <v>9.9499282416000895E-2</v>
          </cell>
          <cell r="G989">
            <v>4.6197875359559902E-2</v>
          </cell>
          <cell r="H989">
            <v>0.15782471501043899</v>
          </cell>
          <cell r="I989">
            <v>0.17977756949043</v>
          </cell>
        </row>
        <row r="990">
          <cell r="A990" t="str">
            <v>RHSA-WHSTG-ELCHP</v>
          </cell>
          <cell r="B990" t="str">
            <v>VAR_cap</v>
          </cell>
          <cell r="C990" t="str">
            <v>-</v>
          </cell>
          <cell r="D990">
            <v>2.0567721707086969E-4</v>
          </cell>
          <cell r="E990">
            <v>5.7910905447998762E-2</v>
          </cell>
          <cell r="F990">
            <v>0.15740981322409744</v>
          </cell>
          <cell r="G990">
            <v>0.20360715170291707</v>
          </cell>
          <cell r="H990">
            <v>0.27343365177007961</v>
          </cell>
          <cell r="I990">
            <v>0.32241659254529365</v>
          </cell>
        </row>
        <row r="991">
          <cell r="A991" t="str">
            <v>RHNM-SHCONBR3</v>
          </cell>
          <cell r="B991" t="str">
            <v>VAR_ncap</v>
          </cell>
          <cell r="C991" t="str">
            <v>-</v>
          </cell>
          <cell r="G991">
            <v>1000</v>
          </cell>
        </row>
        <row r="992">
          <cell r="A992" t="str">
            <v>RHNM-SHCONBR3</v>
          </cell>
          <cell r="B992" t="str">
            <v>VAR_cap</v>
          </cell>
          <cell r="C992" t="str">
            <v>-</v>
          </cell>
          <cell r="G992">
            <v>1000</v>
          </cell>
          <cell r="H992">
            <v>1500</v>
          </cell>
          <cell r="I992">
            <v>1500</v>
          </cell>
        </row>
        <row r="993">
          <cell r="A993" t="str">
            <v>ITOT-SWHSTG-ELCHP</v>
          </cell>
          <cell r="B993" t="str">
            <v>VAR_fout</v>
          </cell>
          <cell r="C993" t="str">
            <v>ITOT-SWHAELCH</v>
          </cell>
          <cell r="D993">
            <v>1.6994596715317634E-6</v>
          </cell>
          <cell r="F993">
            <v>9.6515249457207908E-5</v>
          </cell>
          <cell r="G993">
            <v>2.2989987716171313E-5</v>
          </cell>
          <cell r="H993">
            <v>2.9420370477260854E-2</v>
          </cell>
          <cell r="I993">
            <v>0.28713076189878339</v>
          </cell>
        </row>
        <row r="994">
          <cell r="A994" t="str">
            <v>ITOT-SWHSTG-ELCHP</v>
          </cell>
          <cell r="B994" t="str">
            <v>VAR_fin</v>
          </cell>
          <cell r="C994" t="str">
            <v>ITOT-SWHAELCH</v>
          </cell>
          <cell r="D994">
            <v>3.0808383251498099E-6</v>
          </cell>
          <cell r="F994">
            <v>1.2991593104945569E-4</v>
          </cell>
          <cell r="G994">
            <v>3.0463592267931055E-5</v>
          </cell>
          <cell r="H994">
            <v>3.4618119725563855E-2</v>
          </cell>
          <cell r="I994">
            <v>0.31905342306038875</v>
          </cell>
        </row>
        <row r="995">
          <cell r="A995" t="str">
            <v>ITOT-SWHSTG-ELCHP</v>
          </cell>
          <cell r="B995" t="str">
            <v>VAR_ncap</v>
          </cell>
          <cell r="C995" t="str">
            <v>-</v>
          </cell>
          <cell r="D995">
            <v>6.7119887464253604E-4</v>
          </cell>
          <cell r="E995">
            <v>1.7254893076078501E-2</v>
          </cell>
          <cell r="F995">
            <v>3.48325211042276E-3</v>
          </cell>
          <cell r="G995">
            <v>2.8255195585722499E-2</v>
          </cell>
          <cell r="H995">
            <v>2.1087441175046299E-2</v>
          </cell>
          <cell r="I995">
            <v>5.8029570255088599E-2</v>
          </cell>
        </row>
        <row r="996">
          <cell r="A996" t="str">
            <v>ITOT-SWHSTG-ELCHP</v>
          </cell>
          <cell r="B996" t="str">
            <v>VAR_cap</v>
          </cell>
          <cell r="C996" t="str">
            <v>-</v>
          </cell>
          <cell r="D996">
            <v>6.7119887464253604E-4</v>
          </cell>
          <cell r="E996">
            <v>1.7925366287013064E-2</v>
          </cell>
          <cell r="F996">
            <v>2.1408171012399856E-2</v>
          </cell>
          <cell r="G996">
            <v>4.9663484381162866E-2</v>
          </cell>
          <cell r="H996">
            <v>6.6154746851786253E-2</v>
          </cell>
          <cell r="I996">
            <v>8.3972176737661136E-2</v>
          </cell>
        </row>
        <row r="997">
          <cell r="A997" t="str">
            <v>D-RHNS_LTH_CHPWOD</v>
          </cell>
          <cell r="B997" t="str">
            <v>VAR_fout</v>
          </cell>
          <cell r="C997" t="str">
            <v>RHNS_LTH_CHPWOD_ON</v>
          </cell>
          <cell r="G997">
            <v>4.2531013215419844E-5</v>
          </cell>
          <cell r="H997">
            <v>5.449952810258855E-5</v>
          </cell>
          <cell r="I997">
            <v>3.8428815986027735E-5</v>
          </cell>
        </row>
        <row r="998">
          <cell r="A998" t="str">
            <v>D-RHNS_LTH_CHPWOD</v>
          </cell>
          <cell r="B998" t="str">
            <v>VAR_fout</v>
          </cell>
          <cell r="C998" t="str">
            <v>RHSA_LTH</v>
          </cell>
          <cell r="G998">
            <v>2.7771582903786991E-6</v>
          </cell>
          <cell r="H998">
            <v>7.8266599746551154E-6</v>
          </cell>
          <cell r="I998">
            <v>5.7197346984251222E-7</v>
          </cell>
        </row>
        <row r="999">
          <cell r="A999" t="str">
            <v>D-RHNS_LTH_CHPWOD</v>
          </cell>
          <cell r="B999" t="str">
            <v>VAR_fin</v>
          </cell>
          <cell r="C999" t="str">
            <v>RHNS_LTH_CHPWOD</v>
          </cell>
          <cell r="G999">
            <v>4.5377326210769391E-5</v>
          </cell>
          <cell r="H999">
            <v>6.2562760326944378E-5</v>
          </cell>
          <cell r="I999">
            <v>3.985768737948924E-5</v>
          </cell>
        </row>
        <row r="1000">
          <cell r="A1000" t="str">
            <v>RHNM-SHCONBR4</v>
          </cell>
          <cell r="B1000" t="str">
            <v>VAR_ncap</v>
          </cell>
          <cell r="C1000" t="str">
            <v>-</v>
          </cell>
          <cell r="G1000">
            <v>1000</v>
          </cell>
        </row>
        <row r="1001">
          <cell r="A1001" t="str">
            <v>RHNM-SHCONBR4</v>
          </cell>
          <cell r="B1001" t="str">
            <v>VAR_cap</v>
          </cell>
          <cell r="C1001" t="str">
            <v>-</v>
          </cell>
          <cell r="G1001">
            <v>1000</v>
          </cell>
          <cell r="H1001">
            <v>1500</v>
          </cell>
          <cell r="I1001">
            <v>1500</v>
          </cell>
        </row>
        <row r="1002">
          <cell r="A1002" t="str">
            <v>D-SBIO</v>
          </cell>
          <cell r="B1002" t="str">
            <v>VAR_fout</v>
          </cell>
          <cell r="C1002" t="str">
            <v>SBIO</v>
          </cell>
          <cell r="D1002">
            <v>4.0476683193314758</v>
          </cell>
          <cell r="E1002">
            <v>4.5832454452705669</v>
          </cell>
          <cell r="F1002">
            <v>4.6112952774348628</v>
          </cell>
          <cell r="G1002">
            <v>4.6030648080872556</v>
          </cell>
          <cell r="H1002">
            <v>4.6717913137649054</v>
          </cell>
          <cell r="I1002">
            <v>4.6717910630008408</v>
          </cell>
        </row>
        <row r="1003">
          <cell r="A1003" t="str">
            <v>D-SBIO</v>
          </cell>
          <cell r="B1003" t="str">
            <v>VAR_fin</v>
          </cell>
          <cell r="C1003" t="str">
            <v>BIO</v>
          </cell>
          <cell r="D1003">
            <v>4.0476683193314758</v>
          </cell>
          <cell r="E1003">
            <v>4.5832454452705669</v>
          </cell>
          <cell r="F1003">
            <v>4.6112952774348628</v>
          </cell>
          <cell r="G1003">
            <v>4.6030648080872556</v>
          </cell>
          <cell r="H1003">
            <v>4.6717913137649054</v>
          </cell>
          <cell r="I1003">
            <v>4.6717910630008408</v>
          </cell>
        </row>
        <row r="1004">
          <cell r="A1004" t="str">
            <v>RHEM-SHDEM</v>
          </cell>
          <cell r="B1004" t="str">
            <v>VAR_fout</v>
          </cell>
          <cell r="C1004" t="str">
            <v>RHEM-SHD</v>
          </cell>
          <cell r="D1004">
            <v>66.986774791699034</v>
          </cell>
          <cell r="E1004">
            <v>66.782026660973088</v>
          </cell>
          <cell r="F1004">
            <v>65.887030306479787</v>
          </cell>
          <cell r="G1004">
            <v>64.87837932369753</v>
          </cell>
          <cell r="H1004">
            <v>62.328030452496208</v>
          </cell>
          <cell r="I1004">
            <v>59.024063440623408</v>
          </cell>
        </row>
        <row r="1005">
          <cell r="A1005" t="str">
            <v>RHEM-SHDEM</v>
          </cell>
          <cell r="B1005" t="str">
            <v>VAR_fin</v>
          </cell>
          <cell r="C1005" t="str">
            <v>RHEM-SHNST</v>
          </cell>
          <cell r="D1005">
            <v>6.6675847866842445E-3</v>
          </cell>
          <cell r="F1005">
            <v>3.5070695882393248E-5</v>
          </cell>
          <cell r="G1005">
            <v>1.2887505431788028E-5</v>
          </cell>
          <cell r="H1005">
            <v>5.1297910787026932E-2</v>
          </cell>
          <cell r="I1005">
            <v>5.5501046966180106E-2</v>
          </cell>
        </row>
        <row r="1006">
          <cell r="A1006" t="str">
            <v>RHEM-SHDEM</v>
          </cell>
          <cell r="B1006" t="str">
            <v>VAR_fin</v>
          </cell>
          <cell r="C1006" t="str">
            <v>RHEM-SHPLT</v>
          </cell>
          <cell r="D1006">
            <v>1.3978653958328704</v>
          </cell>
          <cell r="E1006">
            <v>1.6077954608648275</v>
          </cell>
          <cell r="F1006">
            <v>1.607738422218858</v>
          </cell>
          <cell r="G1006">
            <v>1.6077862185509688</v>
          </cell>
          <cell r="H1006">
            <v>1.6260361552689839</v>
          </cell>
          <cell r="I1006">
            <v>1.6257599099182374</v>
          </cell>
        </row>
        <row r="1007">
          <cell r="A1007" t="str">
            <v>RHEM-SHDEM</v>
          </cell>
          <cell r="B1007" t="str">
            <v>VAR_fin</v>
          </cell>
          <cell r="C1007" t="str">
            <v>RHEM-SHNGAH</v>
          </cell>
          <cell r="D1007">
            <v>4.2931923508517508E-3</v>
          </cell>
          <cell r="E1007">
            <v>1.8913886530731699E-6</v>
          </cell>
          <cell r="F1007">
            <v>1.1649803012084155E-4</v>
          </cell>
          <cell r="G1007">
            <v>2.9396911876049392E-5</v>
          </cell>
          <cell r="H1007">
            <v>7.9864810086741622E-2</v>
          </cell>
          <cell r="I1007">
            <v>4.1918167282133245</v>
          </cell>
        </row>
        <row r="1008">
          <cell r="A1008" t="str">
            <v>RHEM-SHDEM</v>
          </cell>
          <cell r="B1008" t="str">
            <v>VAR_fin</v>
          </cell>
          <cell r="C1008" t="str">
            <v>RHEM-SHLTHC-WOD</v>
          </cell>
          <cell r="D1008">
            <v>5.7875194202705368E-3</v>
          </cell>
          <cell r="E1008">
            <v>1.1482619053313854E-6</v>
          </cell>
          <cell r="F1008">
            <v>3.2044880681994467E-5</v>
          </cell>
          <cell r="G1008">
            <v>5.2840018965357695E-5</v>
          </cell>
          <cell r="H1008">
            <v>7.9844531413620523E-2</v>
          </cell>
          <cell r="I1008">
            <v>0.56398372427415511</v>
          </cell>
        </row>
        <row r="1009">
          <cell r="A1009" t="str">
            <v>RHEM-SHDEM</v>
          </cell>
          <cell r="B1009" t="str">
            <v>VAR_fin</v>
          </cell>
          <cell r="C1009" t="str">
            <v>RHEM-SHSOL</v>
          </cell>
          <cell r="D1009">
            <v>0.40639224600888374</v>
          </cell>
          <cell r="E1009">
            <v>0.47087332828231271</v>
          </cell>
          <cell r="F1009">
            <v>0.47080641940149742</v>
          </cell>
          <cell r="G1009">
            <v>0.47096395903019722</v>
          </cell>
          <cell r="H1009">
            <v>1.5817373500514704</v>
          </cell>
          <cell r="I1009">
            <v>1.5727075362838623</v>
          </cell>
        </row>
        <row r="1010">
          <cell r="A1010" t="str">
            <v>RHEM-SHDEM</v>
          </cell>
          <cell r="B1010" t="str">
            <v>VAR_fin</v>
          </cell>
          <cell r="C1010" t="str">
            <v>RHEM-SHLTHD</v>
          </cell>
          <cell r="D1010">
            <v>2.0243536246300455</v>
          </cell>
          <cell r="E1010">
            <v>3.788721599590434</v>
          </cell>
          <cell r="F1010">
            <v>3.8541212437605687</v>
          </cell>
          <cell r="G1010">
            <v>4.0668656201813826</v>
          </cell>
          <cell r="H1010">
            <v>3.252093688187105</v>
          </cell>
          <cell r="I1010">
            <v>2.8955065802654349</v>
          </cell>
        </row>
        <row r="1011">
          <cell r="A1011" t="str">
            <v>RHEM-SHDEM</v>
          </cell>
          <cell r="B1011" t="str">
            <v>VAR_fin</v>
          </cell>
          <cell r="C1011" t="str">
            <v>RHEM-SHNGA</v>
          </cell>
          <cell r="D1011">
            <v>18.970691992425351</v>
          </cell>
          <cell r="E1011">
            <v>19.073693332410691</v>
          </cell>
          <cell r="F1011">
            <v>18.815947409839445</v>
          </cell>
          <cell r="G1011">
            <v>18.680353708254387</v>
          </cell>
          <cell r="H1011">
            <v>14.537453442976698</v>
          </cell>
          <cell r="I1011">
            <v>2.5919757297573147</v>
          </cell>
        </row>
        <row r="1012">
          <cell r="A1012" t="str">
            <v>RHEM-SHDEM</v>
          </cell>
          <cell r="B1012" t="str">
            <v>VAR_fin</v>
          </cell>
          <cell r="C1012" t="str">
            <v>RHEM-SHELCB</v>
          </cell>
          <cell r="D1012">
            <v>4.6096609136646185</v>
          </cell>
          <cell r="E1012">
            <v>3.6908490324357626</v>
          </cell>
          <cell r="F1012">
            <v>3.0829245235308114</v>
          </cell>
          <cell r="G1012">
            <v>2.5007266730850044</v>
          </cell>
          <cell r="H1012">
            <v>0.91091467421493433</v>
          </cell>
          <cell r="I1012">
            <v>0.35848634186119482</v>
          </cell>
        </row>
        <row r="1013">
          <cell r="A1013" t="str">
            <v>RHEM-SHDEM</v>
          </cell>
          <cell r="B1013" t="str">
            <v>VAR_fin</v>
          </cell>
          <cell r="C1013" t="str">
            <v>RHEM-SHELCH</v>
          </cell>
          <cell r="D1013">
            <v>9.8778174038381703</v>
          </cell>
          <cell r="E1013">
            <v>11.655192885521474</v>
          </cell>
          <cell r="F1013">
            <v>11.655026860288348</v>
          </cell>
          <cell r="G1013">
            <v>11.655121793644144</v>
          </cell>
          <cell r="H1013">
            <v>11.860978548650042</v>
          </cell>
          <cell r="I1013">
            <v>28.371141630583626</v>
          </cell>
        </row>
        <row r="1014">
          <cell r="A1014" t="str">
            <v>RHEM-SHDEM</v>
          </cell>
          <cell r="B1014" t="str">
            <v>VAR_fin</v>
          </cell>
          <cell r="C1014" t="str">
            <v>RHEM-SHLFO</v>
          </cell>
          <cell r="D1014">
            <v>23.405777654802943</v>
          </cell>
          <cell r="E1014">
            <v>17.750586104491987</v>
          </cell>
          <cell r="F1014">
            <v>19.059363993367953</v>
          </cell>
          <cell r="G1014">
            <v>19.059412051746342</v>
          </cell>
          <cell r="H1014">
            <v>11.776260688296885</v>
          </cell>
          <cell r="I1014">
            <v>8.4787271675522982E-2</v>
          </cell>
        </row>
        <row r="1015">
          <cell r="A1015" t="str">
            <v>RHEM-SHDEM</v>
          </cell>
          <cell r="B1015" t="str">
            <v>VAR_fin</v>
          </cell>
          <cell r="C1015" t="str">
            <v>RHEM-SHCON</v>
          </cell>
          <cell r="D1015">
            <v>1.4847366712888919</v>
          </cell>
          <cell r="E1015">
            <v>4.0003927254278846</v>
          </cell>
          <cell r="F1015">
            <v>4.0003356473536158</v>
          </cell>
          <cell r="G1015">
            <v>4.0003714654365332</v>
          </cell>
          <cell r="H1015">
            <v>13.727786862020775</v>
          </cell>
          <cell r="I1015">
            <v>15.375298296896249</v>
          </cell>
        </row>
        <row r="1016">
          <cell r="A1016" t="str">
            <v>RHEM-SHDEM</v>
          </cell>
          <cell r="B1016" t="str">
            <v>VAR_fin</v>
          </cell>
          <cell r="C1016" t="str">
            <v>RHEM-SHWOD</v>
          </cell>
          <cell r="D1016">
            <v>4.7254590543704209</v>
          </cell>
          <cell r="E1016">
            <v>4.7439165177254914</v>
          </cell>
          <cell r="F1016">
            <v>2.8406866146533059</v>
          </cell>
          <cell r="G1016">
            <v>2.3366707509719689</v>
          </cell>
          <cell r="H1016">
            <v>2.2858331347328451</v>
          </cell>
          <cell r="I1016">
            <v>1.2523752409883133</v>
          </cell>
        </row>
        <row r="1017">
          <cell r="A1017" t="str">
            <v>RHEM-SHDEM</v>
          </cell>
          <cell r="B1017" t="str">
            <v>VAR_fin</v>
          </cell>
          <cell r="C1017" t="str">
            <v>RHEM-SHLTHC-NGA</v>
          </cell>
          <cell r="D1017">
            <v>6.7289501992455619E-2</v>
          </cell>
          <cell r="E1017">
            <v>1.9551454243133647E-5</v>
          </cell>
          <cell r="F1017">
            <v>0.4999151507170505</v>
          </cell>
          <cell r="G1017">
            <v>0.50002853225538091</v>
          </cell>
          <cell r="H1017">
            <v>0.55794310206601294</v>
          </cell>
          <cell r="I1017">
            <v>8.4735785536957958E-2</v>
          </cell>
        </row>
        <row r="1018">
          <cell r="A1018" t="str">
            <v>ITOT-SWHH2BR</v>
          </cell>
          <cell r="B1018" t="str">
            <v>VAR_fout</v>
          </cell>
          <cell r="C1018" t="str">
            <v>ITOT-SWH</v>
          </cell>
          <cell r="G1018">
            <v>3.6742898961522099E-5</v>
          </cell>
          <cell r="H1018">
            <v>8.0043261920519999</v>
          </cell>
          <cell r="I1018">
            <v>15.793376198929705</v>
          </cell>
        </row>
        <row r="1019">
          <cell r="A1019" t="str">
            <v>ITOT-SWHH2BR</v>
          </cell>
          <cell r="B1019" t="str">
            <v>VAR_fin</v>
          </cell>
          <cell r="C1019" t="str">
            <v>IH2</v>
          </cell>
          <cell r="G1019">
            <v>4.5643163875553755E-5</v>
          </cell>
          <cell r="H1019">
            <v>9.8998940497537742</v>
          </cell>
          <cell r="I1019">
            <v>19.448783425562318</v>
          </cell>
        </row>
        <row r="1020">
          <cell r="A1020" t="str">
            <v>ITOT-SWHH2BR</v>
          </cell>
          <cell r="B1020" t="str">
            <v>VAR_ncap</v>
          </cell>
          <cell r="C1020" t="str">
            <v>-</v>
          </cell>
          <cell r="G1020">
            <v>3.1614061072185499E-6</v>
          </cell>
          <cell r="H1020">
            <v>6.0449278621299096E-7</v>
          </cell>
          <cell r="I1020">
            <v>1.0330377113762701</v>
          </cell>
        </row>
        <row r="1021">
          <cell r="A1021" t="str">
            <v>ITOT-SWHH2BR</v>
          </cell>
          <cell r="B1021" t="str">
            <v>VAR_cap</v>
          </cell>
          <cell r="C1021" t="str">
            <v>-</v>
          </cell>
          <cell r="G1021">
            <v>3.1614061072185499E-6</v>
          </cell>
          <cell r="H1021">
            <v>0.67127039297960978</v>
          </cell>
          <cell r="I1021">
            <v>1.3169808262355489</v>
          </cell>
        </row>
        <row r="1022">
          <cell r="A1022" t="str">
            <v>RHNS-SHSTG-ELC</v>
          </cell>
          <cell r="B1022" t="str">
            <v>VAR_fout</v>
          </cell>
          <cell r="C1022" t="str">
            <v>RHNS-SHAELCB</v>
          </cell>
          <cell r="F1022">
            <v>4.8694586822940953E-5</v>
          </cell>
          <cell r="G1022">
            <v>1.8127823716007724E-5</v>
          </cell>
          <cell r="H1022">
            <v>1.0446253247850719E-6</v>
          </cell>
          <cell r="I1022">
            <v>3.9691053469772868E-7</v>
          </cell>
        </row>
        <row r="1023">
          <cell r="A1023" t="str">
            <v>RHNS-SHSTG-ELC</v>
          </cell>
          <cell r="B1023" t="str">
            <v>VAR_fin</v>
          </cell>
          <cell r="C1023" t="str">
            <v>RHNS-SHAELCB</v>
          </cell>
          <cell r="F1023">
            <v>4.8533616052117716E-5</v>
          </cell>
          <cell r="G1023">
            <v>1.7973596511817747E-5</v>
          </cell>
          <cell r="H1023">
            <v>9.5843074582497138E-7</v>
          </cell>
          <cell r="I1023">
            <v>2.3321400403815881E-7</v>
          </cell>
        </row>
        <row r="1024">
          <cell r="A1024" t="str">
            <v>RHNS-SHSTG-ELC</v>
          </cell>
          <cell r="B1024" t="str">
            <v>VAR_ncap</v>
          </cell>
          <cell r="C1024" t="str">
            <v>-</v>
          </cell>
          <cell r="D1024">
            <v>6.38775472932993E-6</v>
          </cell>
          <cell r="E1024">
            <v>8.8029890901865999E-4</v>
          </cell>
          <cell r="F1024">
            <v>3.3197731859339099E-7</v>
          </cell>
          <cell r="G1024">
            <v>2.6065389651747402E-7</v>
          </cell>
          <cell r="H1024">
            <v>3.6692410326090898E-7</v>
          </cell>
          <cell r="I1024">
            <v>1.33465775637602E-7</v>
          </cell>
        </row>
        <row r="1025">
          <cell r="A1025" t="str">
            <v>RHNS-SHSTG-ELC</v>
          </cell>
          <cell r="B1025" t="str">
            <v>VAR_cap</v>
          </cell>
          <cell r="C1025" t="str">
            <v>-</v>
          </cell>
          <cell r="D1025">
            <v>6.38775472932993E-6</v>
          </cell>
          <cell r="E1025">
            <v>8.866153296338455E-4</v>
          </cell>
          <cell r="F1025">
            <v>9.0890207141010012E-6</v>
          </cell>
          <cell r="G1025">
            <v>3.3714038646619334E-6</v>
          </cell>
          <cell r="H1025">
            <v>4.2014368887150996E-7</v>
          </cell>
          <cell r="I1025">
            <v>1.8515564949614705E-7</v>
          </cell>
        </row>
        <row r="1026">
          <cell r="A1026" t="str">
            <v>RHES-SHCOABR</v>
          </cell>
          <cell r="B1026" t="str">
            <v>VAR_fout</v>
          </cell>
          <cell r="C1026" t="str">
            <v>CO2_R</v>
          </cell>
          <cell r="D1026">
            <v>9.2700045141148397</v>
          </cell>
          <cell r="E1026">
            <v>9.2700006649734892</v>
          </cell>
          <cell r="F1026">
            <v>4.9764020252037302E-3</v>
          </cell>
          <cell r="G1026">
            <v>3.30929403953661E-3</v>
          </cell>
        </row>
        <row r="1027">
          <cell r="A1027" t="str">
            <v>RHES-SHCOABR</v>
          </cell>
          <cell r="B1027" t="str">
            <v>VAR_fout</v>
          </cell>
          <cell r="C1027" t="str">
            <v>RHES-SHCOA</v>
          </cell>
          <cell r="D1027">
            <v>7.2000035061086196E-2</v>
          </cell>
          <cell r="E1027">
            <v>7.2000005164842631E-2</v>
          </cell>
          <cell r="F1027">
            <v>3.8651666215174566E-5</v>
          </cell>
          <cell r="G1027">
            <v>2.5703254676012529E-5</v>
          </cell>
        </row>
        <row r="1028">
          <cell r="A1028" t="str">
            <v>RHES-SHCOABR</v>
          </cell>
          <cell r="B1028" t="str">
            <v>VAR_fin</v>
          </cell>
          <cell r="C1028" t="str">
            <v>RCOA</v>
          </cell>
          <cell r="D1028">
            <v>0.10000004869595301</v>
          </cell>
          <cell r="E1028">
            <v>0.10000000717339259</v>
          </cell>
          <cell r="F1028">
            <v>5.3682869743298011E-5</v>
          </cell>
          <cell r="G1028">
            <v>3.5698964827795162E-5</v>
          </cell>
        </row>
        <row r="1029">
          <cell r="A1029" t="str">
            <v>RHES-SHCOABR</v>
          </cell>
          <cell r="B1029" t="str">
            <v>VAR_cap</v>
          </cell>
          <cell r="C1029" t="str">
            <v>-</v>
          </cell>
          <cell r="D1029">
            <v>7.0000000000000001E-3</v>
          </cell>
          <cell r="E1029">
            <v>5.8533153962441603E-3</v>
          </cell>
          <cell r="F1029">
            <v>5.401883215920035E-6</v>
          </cell>
          <cell r="G1029">
            <v>3.921523553710414E-6</v>
          </cell>
        </row>
        <row r="1030">
          <cell r="A1030" t="str">
            <v>D-INGA</v>
          </cell>
          <cell r="B1030" t="str">
            <v>VAR_fout</v>
          </cell>
          <cell r="C1030" t="str">
            <v>CO2</v>
          </cell>
          <cell r="D1030">
            <v>2101.1526081838601</v>
          </cell>
          <cell r="E1030">
            <v>1872.8038021044499</v>
          </cell>
          <cell r="F1030">
            <v>2023.68150456379</v>
          </cell>
          <cell r="G1030">
            <v>1307.8913179373401</v>
          </cell>
          <cell r="H1030">
            <v>740.54167615549102</v>
          </cell>
          <cell r="I1030">
            <v>1.89474717101941E-4</v>
          </cell>
        </row>
        <row r="1031">
          <cell r="A1031" t="str">
            <v>D-INGA</v>
          </cell>
          <cell r="B1031" t="str">
            <v>VAR_fout</v>
          </cell>
          <cell r="C1031" t="str">
            <v>INGA</v>
          </cell>
          <cell r="D1031">
            <v>37.466867930282497</v>
          </cell>
          <cell r="E1031">
            <v>33.10000018494113</v>
          </cell>
          <cell r="F1031">
            <v>37.79364024321022</v>
          </cell>
          <cell r="G1031">
            <v>25.468297418044056</v>
          </cell>
          <cell r="H1031">
            <v>15.528179704073919</v>
          </cell>
          <cell r="I1031">
            <v>2.3751132528915089</v>
          </cell>
        </row>
        <row r="1032">
          <cell r="A1032" t="str">
            <v>D-INGA</v>
          </cell>
          <cell r="B1032" t="str">
            <v>VAR_fin</v>
          </cell>
          <cell r="C1032" t="str">
            <v>NGA</v>
          </cell>
          <cell r="D1032">
            <v>37.254478868508279</v>
          </cell>
          <cell r="E1032">
            <v>33.205741172064741</v>
          </cell>
          <cell r="F1032">
            <v>35.880877740492764</v>
          </cell>
          <cell r="G1032">
            <v>23.18956237477548</v>
          </cell>
          <cell r="H1032">
            <v>13.13017156304063</v>
          </cell>
          <cell r="I1032">
            <v>3.3594807996797995E-6</v>
          </cell>
        </row>
        <row r="1033">
          <cell r="A1033" t="str">
            <v>D-INGA</v>
          </cell>
          <cell r="B1033" t="str">
            <v>VAR_fin</v>
          </cell>
          <cell r="C1033" t="str">
            <v>BNGA</v>
          </cell>
          <cell r="D1033">
            <v>0.33208145196768374</v>
          </cell>
          <cell r="E1033">
            <v>1.2433119582291366E-6</v>
          </cell>
          <cell r="F1033">
            <v>2.0307920686652605</v>
          </cell>
          <cell r="G1033">
            <v>2.3580521412032773</v>
          </cell>
          <cell r="H1033">
            <v>2.3580523369173707</v>
          </cell>
          <cell r="I1033">
            <v>2.3580503200251264</v>
          </cell>
        </row>
        <row r="1034">
          <cell r="A1034" t="str">
            <v>D-INGA</v>
          </cell>
          <cell r="B1034" t="str">
            <v>VAR_fin</v>
          </cell>
          <cell r="C1034" t="str">
            <v>H2</v>
          </cell>
          <cell r="F1034">
            <v>2.706737477371855E-3</v>
          </cell>
          <cell r="G1034">
            <v>2.0472414185545447E-3</v>
          </cell>
          <cell r="H1034">
            <v>8.9577382415782184E-2</v>
          </cell>
          <cell r="I1034">
            <v>2.4652726432625224E-2</v>
          </cell>
        </row>
        <row r="1035">
          <cell r="A1035" t="str">
            <v>D-INGA</v>
          </cell>
          <cell r="B1035" t="str">
            <v>VAR_ncap</v>
          </cell>
          <cell r="C1035" t="str">
            <v>-</v>
          </cell>
          <cell r="G1035">
            <v>1.0742514014037E-8</v>
          </cell>
          <cell r="H1035">
            <v>2.9331087665122399E-8</v>
          </cell>
          <cell r="I1035">
            <v>1.07006853467617E-7</v>
          </cell>
        </row>
        <row r="1036">
          <cell r="A1036" t="str">
            <v>D-INGA</v>
          </cell>
          <cell r="B1036" t="str">
            <v>VAR_cap</v>
          </cell>
          <cell r="C1036" t="str">
            <v>-</v>
          </cell>
          <cell r="D1036">
            <v>1.9844833702661</v>
          </cell>
          <cell r="E1036">
            <v>1.9844833702661</v>
          </cell>
          <cell r="F1036">
            <v>1.9844833702661</v>
          </cell>
          <cell r="G1036">
            <v>1.984483381008614</v>
          </cell>
          <cell r="H1036">
            <v>1.9844834296244915</v>
          </cell>
          <cell r="I1036">
            <v>1.095459603811165</v>
          </cell>
        </row>
        <row r="1037">
          <cell r="A1037" t="str">
            <v>RHEM-SHNGAHP</v>
          </cell>
          <cell r="B1037" t="str">
            <v>VAR_fout</v>
          </cell>
          <cell r="C1037" t="str">
            <v>CO2_R</v>
          </cell>
          <cell r="F1037">
            <v>4.1078466748875099E-4</v>
          </cell>
          <cell r="G1037">
            <v>4.4034241046491898E-4</v>
          </cell>
          <cell r="H1037">
            <v>9.6139207781216897E-4</v>
          </cell>
          <cell r="I1037">
            <v>102.36063235240999</v>
          </cell>
        </row>
        <row r="1038">
          <cell r="A1038" t="str">
            <v>RHEM-SHNGAHP</v>
          </cell>
          <cell r="B1038" t="str">
            <v>VAR_fout</v>
          </cell>
          <cell r="C1038" t="str">
            <v>RHEM-SHANGAH</v>
          </cell>
          <cell r="F1038">
            <v>1.4844605511132061E-5</v>
          </cell>
          <cell r="G1038">
            <v>1.6572539761659098E-5</v>
          </cell>
          <cell r="H1038">
            <v>3.8555114332768722E-5</v>
          </cell>
          <cell r="I1038">
            <v>4.2468772997276405</v>
          </cell>
        </row>
        <row r="1039">
          <cell r="A1039" t="str">
            <v>RHEM-SHNGAHP</v>
          </cell>
          <cell r="B1039" t="str">
            <v>VAR_fin</v>
          </cell>
          <cell r="C1039" t="str">
            <v>RHEMELCHPC</v>
          </cell>
          <cell r="F1039">
            <v>1.4844605511132061E-5</v>
          </cell>
          <cell r="G1039">
            <v>1.6572539761659098E-5</v>
          </cell>
          <cell r="H1039">
            <v>3.8555114332768722E-5</v>
          </cell>
          <cell r="I1039">
            <v>4.2468772997276405</v>
          </cell>
        </row>
        <row r="1040">
          <cell r="A1040" t="str">
            <v>RHEM-SHNGAHP</v>
          </cell>
          <cell r="B1040" t="str">
            <v>VAR_fin</v>
          </cell>
          <cell r="C1040" t="str">
            <v>RNGA</v>
          </cell>
          <cell r="F1040">
            <v>7.2834160902260919E-6</v>
          </cell>
          <cell r="G1040">
            <v>7.8074895472503292E-6</v>
          </cell>
          <cell r="H1040">
            <v>1.7045958826456881E-5</v>
          </cell>
          <cell r="I1040">
            <v>1.8149048289434375</v>
          </cell>
        </row>
        <row r="1041">
          <cell r="A1041" t="str">
            <v>RHEM-SHNGAHP</v>
          </cell>
          <cell r="B1041" t="str">
            <v>VAR_ncap</v>
          </cell>
          <cell r="C1041" t="str">
            <v>-</v>
          </cell>
          <cell r="F1041">
            <v>1.77429560198486E-6</v>
          </cell>
          <cell r="G1041">
            <v>3.6432913749118501E-8</v>
          </cell>
          <cell r="H1041">
            <v>2.2628869971664798E-6</v>
          </cell>
          <cell r="I1041">
            <v>0.30070591689850201</v>
          </cell>
        </row>
        <row r="1042">
          <cell r="A1042" t="str">
            <v>RHEM-SHNGAHP</v>
          </cell>
          <cell r="B1042" t="str">
            <v>VAR_cap</v>
          </cell>
          <cell r="C1042" t="str">
            <v>-</v>
          </cell>
          <cell r="F1042">
            <v>1.77429560198486E-6</v>
          </cell>
          <cell r="G1042">
            <v>1.81072851573398E-6</v>
          </cell>
          <cell r="H1042">
            <v>3.6095477226768009E-6</v>
          </cell>
          <cell r="I1042">
            <v>0.300707986323691</v>
          </cell>
        </row>
        <row r="1043">
          <cell r="A1043" t="str">
            <v>D-SPLT</v>
          </cell>
          <cell r="B1043" t="str">
            <v>VAR_fout</v>
          </cell>
          <cell r="C1043" t="str">
            <v>SPLT</v>
          </cell>
          <cell r="D1043">
            <v>2.0856331474022118</v>
          </cell>
          <cell r="E1043">
            <v>2.4000907959652902</v>
          </cell>
          <cell r="F1043">
            <v>2.2513795758162507</v>
          </cell>
          <cell r="G1043">
            <v>2.4577058001754786</v>
          </cell>
          <cell r="H1043">
            <v>2.3635577476143808</v>
          </cell>
          <cell r="I1043">
            <v>1.8723157144911611</v>
          </cell>
        </row>
        <row r="1044">
          <cell r="A1044" t="str">
            <v>D-SPLT</v>
          </cell>
          <cell r="B1044" t="str">
            <v>VAR_fin</v>
          </cell>
          <cell r="C1044" t="str">
            <v>PLT</v>
          </cell>
          <cell r="D1044">
            <v>2.0856331474022118</v>
          </cell>
          <cell r="E1044">
            <v>2.4000907959652902</v>
          </cell>
          <cell r="F1044">
            <v>2.2513795758162507</v>
          </cell>
          <cell r="G1044">
            <v>2.4577058001754786</v>
          </cell>
          <cell r="H1044">
            <v>2.3635577476143808</v>
          </cell>
          <cell r="I1044">
            <v>1.8723157144911611</v>
          </cell>
        </row>
        <row r="1045">
          <cell r="A1045" t="str">
            <v>RHES-SHCONBR</v>
          </cell>
          <cell r="B1045" t="str">
            <v>VAR_fout</v>
          </cell>
          <cell r="C1045" t="str">
            <v>RHES-SHCON</v>
          </cell>
          <cell r="F1045">
            <v>2.0089729291386535E-6</v>
          </cell>
          <cell r="G1045">
            <v>1.2243145506050576E-6</v>
          </cell>
          <cell r="H1045">
            <v>2.8227287338701964E-6</v>
          </cell>
          <cell r="I1045">
            <v>2.6992015265793474E-6</v>
          </cell>
        </row>
        <row r="1046">
          <cell r="A1046" t="str">
            <v>RHES-SHCONBR</v>
          </cell>
          <cell r="B1046" t="str">
            <v>VAR_fin</v>
          </cell>
          <cell r="C1046" t="str">
            <v>CON</v>
          </cell>
          <cell r="F1046">
            <v>2.0089729291386535E-6</v>
          </cell>
          <cell r="G1046">
            <v>1.2243145506050576E-6</v>
          </cell>
          <cell r="H1046">
            <v>2.8227287338701964E-6</v>
          </cell>
          <cell r="I1046">
            <v>2.6992015265793474E-6</v>
          </cell>
        </row>
        <row r="1047">
          <cell r="A1047" t="str">
            <v>RHES-SHCONBR</v>
          </cell>
          <cell r="B1047" t="str">
            <v>VAR_ncap</v>
          </cell>
          <cell r="C1047" t="str">
            <v>-</v>
          </cell>
          <cell r="F1047">
            <v>1.6216088602473199E-7</v>
          </cell>
          <cell r="G1047">
            <v>1.21214410515426E-8</v>
          </cell>
          <cell r="H1047">
            <v>1.23928039706036E-8</v>
          </cell>
        </row>
        <row r="1048">
          <cell r="A1048" t="str">
            <v>RHES-SHCONBR</v>
          </cell>
          <cell r="B1048" t="str">
            <v>VAR_cap</v>
          </cell>
          <cell r="C1048" t="str">
            <v>-</v>
          </cell>
          <cell r="F1048">
            <v>1.6216088602473199E-7</v>
          </cell>
          <cell r="G1048">
            <v>1.7428232707627399E-7</v>
          </cell>
          <cell r="H1048">
            <v>3.6086532578827598E-7</v>
          </cell>
          <cell r="I1048">
            <v>3.6086532578827598E-7</v>
          </cell>
        </row>
        <row r="1049">
          <cell r="A1049" t="str">
            <v>RHSA-WHSOLBR</v>
          </cell>
          <cell r="B1049" t="str">
            <v>VAR_fout</v>
          </cell>
          <cell r="C1049" t="str">
            <v>RHSA-WHASOL</v>
          </cell>
          <cell r="D1049">
            <v>1.721488024659851</v>
          </cell>
          <cell r="E1049">
            <v>1.9867172842731415</v>
          </cell>
          <cell r="F1049">
            <v>1.9867173977520181</v>
          </cell>
          <cell r="G1049">
            <v>2.3033648623376957</v>
          </cell>
          <cell r="H1049">
            <v>3.0636021012675689</v>
          </cell>
          <cell r="I1049">
            <v>3.0635982167665627</v>
          </cell>
        </row>
        <row r="1050">
          <cell r="A1050" t="str">
            <v>RHSA-WHSOLBR</v>
          </cell>
          <cell r="B1050" t="str">
            <v>VAR_fin</v>
          </cell>
          <cell r="C1050" t="str">
            <v>SOL</v>
          </cell>
          <cell r="D1050">
            <v>1.721488024659851</v>
          </cell>
          <cell r="E1050">
            <v>1.9867172842731415</v>
          </cell>
          <cell r="F1050">
            <v>1.9867173977520181</v>
          </cell>
          <cell r="G1050">
            <v>2.3033648623376957</v>
          </cell>
          <cell r="H1050">
            <v>3.0636021012675689</v>
          </cell>
          <cell r="I1050">
            <v>3.0635982167665627</v>
          </cell>
        </row>
        <row r="1051">
          <cell r="A1051" t="str">
            <v>RHSA-WHSOLBR</v>
          </cell>
          <cell r="B1051" t="str">
            <v>VAR_fin</v>
          </cell>
          <cell r="C1051" t="str">
            <v>RHSASOLBRC</v>
          </cell>
          <cell r="D1051">
            <v>1.721488024659851</v>
          </cell>
          <cell r="E1051">
            <v>1.9867172842731415</v>
          </cell>
          <cell r="F1051">
            <v>1.9867173977520181</v>
          </cell>
          <cell r="G1051">
            <v>2.3033648623376957</v>
          </cell>
          <cell r="H1051">
            <v>3.0636021012675689</v>
          </cell>
          <cell r="I1051">
            <v>3.0635982167665627</v>
          </cell>
        </row>
        <row r="1052">
          <cell r="A1052" t="str">
            <v>RHSA-WHSOLBR</v>
          </cell>
          <cell r="B1052" t="str">
            <v>VAR_ncap</v>
          </cell>
          <cell r="C1052" t="str">
            <v>-</v>
          </cell>
          <cell r="E1052">
            <v>3.8518969840873898E-2</v>
          </cell>
          <cell r="F1052">
            <v>1.64804191039247E-8</v>
          </cell>
          <cell r="G1052">
            <v>4.5986382333338099E-2</v>
          </cell>
          <cell r="H1052">
            <v>9.9149645372284406E-2</v>
          </cell>
          <cell r="I1052">
            <v>0.23999182216208501</v>
          </cell>
        </row>
        <row r="1053">
          <cell r="A1053" t="str">
            <v>RHSA-WHSOLBR</v>
          </cell>
          <cell r="B1053" t="str">
            <v>VAR_cap</v>
          </cell>
          <cell r="C1053" t="str">
            <v>-</v>
          </cell>
          <cell r="D1053">
            <v>0.25000991745774798</v>
          </cell>
          <cell r="E1053">
            <v>0.28852888729862186</v>
          </cell>
          <cell r="F1053">
            <v>0.28852890377904106</v>
          </cell>
          <cell r="G1053">
            <v>0.33451528611237907</v>
          </cell>
          <cell r="H1053">
            <v>0.44492375603428003</v>
          </cell>
          <cell r="I1053">
            <v>0.44492319640273698</v>
          </cell>
        </row>
        <row r="1054">
          <cell r="A1054" t="str">
            <v>RHES-SHSOLBR</v>
          </cell>
          <cell r="B1054" t="str">
            <v>VAR_fout</v>
          </cell>
          <cell r="C1054" t="str">
            <v>RHES-SHASOL</v>
          </cell>
          <cell r="D1054">
            <v>0.37732610756439694</v>
          </cell>
          <cell r="E1054">
            <v>0.43546065320658611</v>
          </cell>
          <cell r="F1054">
            <v>0.43546358590122758</v>
          </cell>
          <cell r="G1054">
            <v>0.43546372681952139</v>
          </cell>
          <cell r="H1054">
            <v>0.40789105378182056</v>
          </cell>
          <cell r="I1054">
            <v>0.38194958705352944</v>
          </cell>
        </row>
        <row r="1055">
          <cell r="A1055" t="str">
            <v>RHES-SHSOLBR</v>
          </cell>
          <cell r="B1055" t="str">
            <v>VAR_fin</v>
          </cell>
          <cell r="C1055" t="str">
            <v>SOL</v>
          </cell>
          <cell r="D1055">
            <v>0.37732610756439694</v>
          </cell>
          <cell r="E1055">
            <v>0.43546065320658611</v>
          </cell>
          <cell r="F1055">
            <v>0.43546358590122758</v>
          </cell>
          <cell r="G1055">
            <v>0.43546372681952139</v>
          </cell>
          <cell r="H1055">
            <v>0.40789105378182056</v>
          </cell>
          <cell r="I1055">
            <v>0.38194958705352944</v>
          </cell>
        </row>
        <row r="1056">
          <cell r="A1056" t="str">
            <v>RHES-SHSOLBR</v>
          </cell>
          <cell r="B1056" t="str">
            <v>VAR_ncap</v>
          </cell>
          <cell r="C1056" t="str">
            <v>-</v>
          </cell>
          <cell r="E1056">
            <v>8.4428196706852598E-3</v>
          </cell>
          <cell r="F1056">
            <v>4.2591219619584E-7</v>
          </cell>
          <cell r="G1056">
            <v>2.0465417393097501E-8</v>
          </cell>
          <cell r="H1056">
            <v>1.65585683331365E-2</v>
          </cell>
          <cell r="I1056">
            <v>2.5400063619549301E-2</v>
          </cell>
        </row>
        <row r="1057">
          <cell r="A1057" t="str">
            <v>RHES-SHSOLBR</v>
          </cell>
          <cell r="B1057" t="str">
            <v>VAR_cap</v>
          </cell>
          <cell r="C1057" t="str">
            <v>-</v>
          </cell>
          <cell r="D1057">
            <v>5.4798678617278197E-2</v>
          </cell>
          <cell r="E1057">
            <v>6.3241498287963452E-2</v>
          </cell>
          <cell r="F1057">
            <v>6.3241924200159644E-2</v>
          </cell>
          <cell r="G1057">
            <v>6.3241944665577046E-2</v>
          </cell>
          <cell r="H1057">
            <v>5.9237610254529199E-2</v>
          </cell>
          <cell r="I1057">
            <v>5.5470140401018497E-2</v>
          </cell>
        </row>
        <row r="1058">
          <cell r="A1058" t="str">
            <v>SCOM-SHSOLBR</v>
          </cell>
          <cell r="B1058" t="str">
            <v>VAR_fout</v>
          </cell>
          <cell r="C1058" t="str">
            <v>SCOM-SHASOL</v>
          </cell>
          <cell r="D1058">
            <v>0.62699335417326996</v>
          </cell>
          <cell r="E1058">
            <v>0.68733127363266378</v>
          </cell>
          <cell r="F1058">
            <v>0.68733924087141773</v>
          </cell>
          <cell r="G1058">
            <v>0.70077788209559977</v>
          </cell>
          <cell r="H1058">
            <v>5.5087772995850592</v>
          </cell>
          <cell r="I1058">
            <v>5.5979698183872442</v>
          </cell>
        </row>
        <row r="1059">
          <cell r="A1059" t="str">
            <v>SCOM-SHSOLBR</v>
          </cell>
          <cell r="B1059" t="str">
            <v>VAR_fin</v>
          </cell>
          <cell r="C1059" t="str">
            <v>SOL</v>
          </cell>
          <cell r="D1059">
            <v>0.62699335417326996</v>
          </cell>
          <cell r="E1059">
            <v>0.68733127363266378</v>
          </cell>
          <cell r="F1059">
            <v>0.68733924087141773</v>
          </cell>
          <cell r="G1059">
            <v>0.70077788209559977</v>
          </cell>
          <cell r="H1059">
            <v>5.5087772995850592</v>
          </cell>
          <cell r="I1059">
            <v>5.5979698183872442</v>
          </cell>
        </row>
        <row r="1060">
          <cell r="A1060" t="str">
            <v>SCOM-SHSOLBR</v>
          </cell>
          <cell r="B1060" t="str">
            <v>VAR_ncap</v>
          </cell>
          <cell r="C1060" t="str">
            <v>-</v>
          </cell>
          <cell r="E1060">
            <v>8.7628133611884207E-3</v>
          </cell>
          <cell r="F1060">
            <v>1.1570738075268601E-6</v>
          </cell>
          <cell r="G1060">
            <v>1.9516799042885501E-3</v>
          </cell>
          <cell r="H1060">
            <v>0.183434675921548</v>
          </cell>
          <cell r="I1060">
            <v>0.41960835554579401</v>
          </cell>
        </row>
        <row r="1061">
          <cell r="A1061" t="str">
            <v>SCOM-SHSOLBR</v>
          </cell>
          <cell r="B1061" t="str">
            <v>VAR_cap</v>
          </cell>
          <cell r="C1061" t="str">
            <v>-</v>
          </cell>
          <cell r="D1061">
            <v>9.1057593476079501E-2</v>
          </cell>
          <cell r="E1061">
            <v>9.9820406837267922E-2</v>
          </cell>
          <cell r="F1061">
            <v>9.9821563911075453E-2</v>
          </cell>
          <cell r="G1061">
            <v>0.101773243815364</v>
          </cell>
          <cell r="H1061">
            <v>0.80003400478547104</v>
          </cell>
          <cell r="I1061">
            <v>0.81298734128719596</v>
          </cell>
        </row>
        <row r="1062">
          <cell r="A1062" t="str">
            <v>RHEM-SHSTG-ELCHP</v>
          </cell>
          <cell r="B1062" t="str">
            <v>VAR_fout</v>
          </cell>
          <cell r="C1062" t="str">
            <v>RHEM-SHAELCH</v>
          </cell>
          <cell r="D1062">
            <v>1.7848244663297441E-7</v>
          </cell>
          <cell r="E1062">
            <v>2.292821259463306E-7</v>
          </cell>
          <cell r="F1062">
            <v>1.7970902824401718</v>
          </cell>
          <cell r="G1062">
            <v>1.8673561207518454</v>
          </cell>
          <cell r="H1062">
            <v>1.793913682411636</v>
          </cell>
          <cell r="I1062">
            <v>4.4837014823743724</v>
          </cell>
        </row>
        <row r="1063">
          <cell r="A1063" t="str">
            <v>RHEM-SHSTG-ELCHP</v>
          </cell>
          <cell r="B1063" t="str">
            <v>VAR_fin</v>
          </cell>
          <cell r="C1063" t="str">
            <v>RHEM-SHAELCH</v>
          </cell>
          <cell r="D1063">
            <v>1.7411994034399087E-7</v>
          </cell>
          <cell r="E1063">
            <v>2.3153727545857944E-7</v>
          </cell>
          <cell r="F1063">
            <v>1.79719779569694</v>
          </cell>
          <cell r="G1063">
            <v>1.8674176187219997</v>
          </cell>
          <cell r="H1063">
            <v>1.7939871206771005</v>
          </cell>
          <cell r="I1063">
            <v>4.4838684456531492</v>
          </cell>
        </row>
        <row r="1064">
          <cell r="A1064" t="str">
            <v>RHEM-SHSTG-ELCHP</v>
          </cell>
          <cell r="B1064" t="str">
            <v>VAR_ncap</v>
          </cell>
          <cell r="C1064" t="str">
            <v>-</v>
          </cell>
          <cell r="D1064">
            <v>2.1842869057106699E-4</v>
          </cell>
          <cell r="E1064">
            <v>0.193431908568131</v>
          </cell>
          <cell r="F1064">
            <v>9.1895328231310504E-7</v>
          </cell>
          <cell r="G1064">
            <v>1.41086856462536E-6</v>
          </cell>
          <cell r="H1064">
            <v>0.10483990193182301</v>
          </cell>
          <cell r="I1064">
            <v>0.36514825152955299</v>
          </cell>
        </row>
        <row r="1065">
          <cell r="A1065" t="str">
            <v>RHEM-SHSTG-ELCHP</v>
          </cell>
          <cell r="B1065" t="str">
            <v>VAR_cap</v>
          </cell>
          <cell r="C1065" t="str">
            <v>-</v>
          </cell>
          <cell r="D1065">
            <v>2.1842869057106699E-4</v>
          </cell>
          <cell r="E1065">
            <v>0.19365018997058472</v>
          </cell>
          <cell r="F1065">
            <v>0.19364987232037842</v>
          </cell>
          <cell r="G1065">
            <v>0.19365010833283069</v>
          </cell>
          <cell r="H1065">
            <v>0.20015806258345684</v>
          </cell>
          <cell r="I1065">
            <v>0.48155167414197747</v>
          </cell>
        </row>
        <row r="1066">
          <cell r="A1066" t="str">
            <v>ITOT-SWHELCBR</v>
          </cell>
          <cell r="B1066" t="str">
            <v>VAR_fout</v>
          </cell>
          <cell r="C1066" t="str">
            <v>ITOT-SWHAELC</v>
          </cell>
          <cell r="D1066">
            <v>9.813887899748492</v>
          </cell>
          <cell r="E1066">
            <v>10.335082628305873</v>
          </cell>
          <cell r="F1066">
            <v>10.417295787888284</v>
          </cell>
          <cell r="G1066">
            <v>10.557121443961655</v>
          </cell>
          <cell r="H1066">
            <v>10.557121506056113</v>
          </cell>
          <cell r="I1066">
            <v>14.14541765032463</v>
          </cell>
        </row>
        <row r="1067">
          <cell r="A1067" t="str">
            <v>ITOT-SWHELCBR</v>
          </cell>
          <cell r="B1067" t="str">
            <v>VAR_fin</v>
          </cell>
          <cell r="C1067" t="str">
            <v>ITOT_ELC</v>
          </cell>
          <cell r="D1067">
            <v>11.646935905958831</v>
          </cell>
          <cell r="E1067">
            <v>12.258977574679669</v>
          </cell>
          <cell r="F1067">
            <v>12.346676784371182</v>
          </cell>
          <cell r="G1067">
            <v>12.495851445621431</v>
          </cell>
          <cell r="H1067">
            <v>12.462886445459187</v>
          </cell>
          <cell r="I1067">
            <v>16.655002302497806</v>
          </cell>
        </row>
        <row r="1068">
          <cell r="A1068" t="str">
            <v>ITOT-SWHELCBR</v>
          </cell>
          <cell r="B1068" t="str">
            <v>VAR_ncap</v>
          </cell>
          <cell r="C1068" t="str">
            <v>-</v>
          </cell>
          <cell r="E1068">
            <v>0.16820817138649</v>
          </cell>
          <cell r="F1068">
            <v>4.8409443107847699E-2</v>
          </cell>
          <cell r="G1068">
            <v>6.3749953446408006E-2</v>
          </cell>
          <cell r="H1068">
            <v>0.20958718530283099</v>
          </cell>
          <cell r="I1068">
            <v>0.79337138116947103</v>
          </cell>
        </row>
        <row r="1069">
          <cell r="A1069" t="str">
            <v>ITOT-SWHELCBR</v>
          </cell>
          <cell r="B1069" t="str">
            <v>VAR_cap</v>
          </cell>
          <cell r="C1069" t="str">
            <v>-</v>
          </cell>
          <cell r="D1069">
            <v>0.55644997413134401</v>
          </cell>
          <cell r="E1069">
            <v>0.72465803827571884</v>
          </cell>
          <cell r="F1069">
            <v>0.77306724744642663</v>
          </cell>
          <cell r="G1069">
            <v>0.83681680806995451</v>
          </cell>
          <cell r="H1069">
            <v>0.91726085792012868</v>
          </cell>
          <cell r="I1069">
            <v>1.2227738260007261</v>
          </cell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460.37901913835049</v>
          </cell>
          <cell r="J4">
            <v>1594.7198942165587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1.3341963241056017E-3</v>
          </cell>
          <cell r="J5">
            <v>187.53017169387533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35.380208536306995</v>
          </cell>
          <cell r="J6">
            <v>144.11514397339914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424.9974649701428</v>
          </cell>
          <cell r="J7">
            <v>1263.0745735037549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-73.348691769589024</v>
          </cell>
          <cell r="J8">
            <v>-37.338647445647716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371.00687775856233</v>
          </cell>
          <cell r="J9">
            <v>1256.8798676710862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9.9917753383626691E-3</v>
          </cell>
          <cell r="J10">
            <v>5.3003992939759659E-3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413.8507014609304</v>
          </cell>
          <cell r="J11">
            <v>1199.2489279493002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233.68587553478787</v>
          </cell>
          <cell r="J12">
            <v>787.40751875855142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1.9832031191270472E-2</v>
          </cell>
          <cell r="J13">
            <v>2.9482144177089888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7.9475646761251902E-5</v>
          </cell>
          <cell r="J14">
            <v>1.4720235348838795E-4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275.13030625457924</v>
          </cell>
          <cell r="J15">
            <v>1092.0100400956205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7.2808673084794832E-3</v>
          </cell>
          <cell r="J16">
            <v>262.5803793704261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1.9340431097847586E-3</v>
          </cell>
          <cell r="J17">
            <v>1031.8746855304087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1026.0864620560419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4.6646327694992623E-4</v>
          </cell>
          <cell r="J19">
            <v>1.5414151007093967E-3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5.6470174820494779E-4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5.8422565313444105E-5</v>
          </cell>
          <cell r="J21">
            <v>1.4995515961620765E-3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1.3062239784053257E-4</v>
          </cell>
          <cell r="J22">
            <v>4.6442811034900149E-4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3.2857390869546596E-4</v>
          </cell>
          <cell r="J23">
            <v>638.45379860508399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1293.7123563319874</v>
          </cell>
          <cell r="J24">
            <v>7297.4982869901605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-73.888233041428791</v>
          </cell>
          <cell r="J25">
            <v>-38.201925346870588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833.33333719363566</v>
          </cell>
          <cell r="J26">
            <v>3461.5384655360162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833.33333333333235</v>
          </cell>
          <cell r="J27">
            <v>3461.5384655360162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-73.348691769589024</v>
          </cell>
          <cell r="J28">
            <v>-37.338647445647716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3.19899519626397E-3</v>
          </cell>
          <cell r="H29">
            <v>3.20359481599807E-3</v>
          </cell>
          <cell r="I29">
            <v>2.4878313340891398E-3</v>
          </cell>
          <cell r="J29">
            <v>5.1332775008015202E-4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4.4794648957204801E-4</v>
          </cell>
          <cell r="I30">
            <v>1.1957293612229699E-3</v>
          </cell>
          <cell r="J30">
            <v>6.9195064760868899E-4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9.2016704159589207</v>
          </cell>
          <cell r="F31">
            <v>9.7704015669439301E-2</v>
          </cell>
          <cell r="G31">
            <v>0.33283661548341897</v>
          </cell>
          <cell r="H31">
            <v>0.32119390356796201</v>
          </cell>
          <cell r="I31">
            <v>0.29351406289366599</v>
          </cell>
          <cell r="J31">
            <v>0.18084280157296301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2.4498607134724498E-3</v>
          </cell>
          <cell r="I32">
            <v>8.8558117649175407E-3</v>
          </cell>
          <cell r="J32">
            <v>4.4804139392179004E-3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1127.96305614935</v>
          </cell>
          <cell r="F33">
            <v>1132.3751699054701</v>
          </cell>
          <cell r="G33">
            <v>1117.07668839246</v>
          </cell>
          <cell r="H33">
            <v>1109.02379429293</v>
          </cell>
          <cell r="I33">
            <v>875.08355236970203</v>
          </cell>
          <cell r="J33">
            <v>155.04404378282899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2.1644902902396399E-3</v>
          </cell>
          <cell r="H34">
            <v>2.8692463877412699E-3</v>
          </cell>
          <cell r="I34">
            <v>3.2462255770849E-3</v>
          </cell>
          <cell r="J34">
            <v>25.683164068065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1928.71032586663</v>
          </cell>
          <cell r="F35">
            <v>1460.3367749781401</v>
          </cell>
          <cell r="G35">
            <v>1568.0144259188801</v>
          </cell>
          <cell r="H35">
            <v>1568.01435406357</v>
          </cell>
          <cell r="I35">
            <v>981.80723409858399</v>
          </cell>
          <cell r="J35">
            <v>4.69270542042478E-4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4.6265608810643099E-4</v>
          </cell>
          <cell r="H36">
            <v>4.7745420057493702E-4</v>
          </cell>
          <cell r="I36">
            <v>1.69237300049077E-3</v>
          </cell>
          <cell r="J36">
            <v>5.9693190024213201E-4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4.4024422175658798E-4</v>
          </cell>
          <cell r="I37">
            <v>1.3247093842105801E-3</v>
          </cell>
          <cell r="J37">
            <v>8.3738740094671505E-4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0.23393393211202099</v>
          </cell>
          <cell r="G38">
            <v>0.28386706210266699</v>
          </cell>
          <cell r="H38">
            <v>0.27425339459639902</v>
          </cell>
          <cell r="I38">
            <v>0.161930658739665</v>
          </cell>
          <cell r="J38">
            <v>4.9653856495168996E-3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5.0950791979146202E-3</v>
          </cell>
          <cell r="H39">
            <v>6.4537162361886597E-3</v>
          </cell>
          <cell r="I39">
            <v>4.4049046265107897E-3</v>
          </cell>
          <cell r="J39">
            <v>6.3638723428430298E-4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1043.13504462426</v>
          </cell>
          <cell r="F40">
            <v>1175.8825568043101</v>
          </cell>
          <cell r="G40">
            <v>1077.6819707207901</v>
          </cell>
          <cell r="H40">
            <v>1077.6819692801701</v>
          </cell>
          <cell r="I40">
            <v>867.13393171860605</v>
          </cell>
          <cell r="J40">
            <v>1.0454510339311599E-3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479.80974778002798</v>
          </cell>
          <cell r="F41">
            <v>414.489853997951</v>
          </cell>
          <cell r="G41">
            <v>473.49563033432003</v>
          </cell>
          <cell r="H41">
            <v>422.50466848712102</v>
          </cell>
          <cell r="I41">
            <v>268.040133584594</v>
          </cell>
          <cell r="J41">
            <v>23.5555195227398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726.71207813546596</v>
          </cell>
          <cell r="F42">
            <v>593.79066438914401</v>
          </cell>
          <cell r="G42">
            <v>160.577833222794</v>
          </cell>
          <cell r="H42">
            <v>6.6475686363496097E-3</v>
          </cell>
          <cell r="I42">
            <v>1.3938865948248599E-3</v>
          </cell>
          <cell r="J42">
            <v>1.3812826014252501E-4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1783.66243583401</v>
          </cell>
          <cell r="F43">
            <v>1640.9694233118701</v>
          </cell>
          <cell r="G43">
            <v>1768.7101097264499</v>
          </cell>
          <cell r="H43">
            <v>1630.91122850293</v>
          </cell>
          <cell r="I43">
            <v>578.53661118906598</v>
          </cell>
          <cell r="J43">
            <v>5.8214416899925897E-4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7.6272396218613994E-2</v>
          </cell>
          <cell r="G44">
            <v>8.2171488057521794E-2</v>
          </cell>
          <cell r="H44">
            <v>7.8179914557576502E-2</v>
          </cell>
          <cell r="I44">
            <v>4.1840593851734498E-2</v>
          </cell>
          <cell r="J44">
            <v>2.1740481939049399E-3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2.5234284072499602E-3</v>
          </cell>
          <cell r="I45">
            <v>5.66813722443854E-3</v>
          </cell>
          <cell r="J45">
            <v>2.3757425181103898E-3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10.3229015796013</v>
          </cell>
          <cell r="F46">
            <v>5.7722362904032102E-3</v>
          </cell>
          <cell r="G46">
            <v>46.054609851842898</v>
          </cell>
          <cell r="H46">
            <v>46.674308143965</v>
          </cell>
          <cell r="I46">
            <v>46.989268487045599</v>
          </cell>
          <cell r="J46">
            <v>6.6976062100282396E-3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9.2700045141148397</v>
          </cell>
          <cell r="F47">
            <v>9.2700006649734892</v>
          </cell>
          <cell r="G47">
            <v>4.9764020252037302E-3</v>
          </cell>
          <cell r="H47">
            <v>3.30929403953661E-3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4.1078466748875099E-4</v>
          </cell>
          <cell r="H48">
            <v>4.4034241046491898E-4</v>
          </cell>
          <cell r="I48">
            <v>9.6139207781216897E-4</v>
          </cell>
          <cell r="J48">
            <v>102.36063235240999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7118.7872648994098</v>
          </cell>
          <cell r="F49">
            <v>6427.5281266321499</v>
          </cell>
          <cell r="G49">
            <v>6212.3264517406496</v>
          </cell>
          <cell r="H49">
            <v>5855.5132126799599</v>
          </cell>
          <cell r="I49">
            <v>3618.1192477640302</v>
          </cell>
          <cell r="J49">
            <v>306.85040670306603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1.9599718121102601E-3</v>
          </cell>
          <cell r="H50">
            <v>1.76395693644567E-3</v>
          </cell>
          <cell r="I50">
            <v>1.3716835327984201E-2</v>
          </cell>
          <cell r="J50">
            <v>44.458073689531901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93.161536203865296</v>
          </cell>
          <cell r="F51">
            <v>98.051597950654795</v>
          </cell>
          <cell r="G51">
            <v>185.47994192949</v>
          </cell>
          <cell r="H51">
            <v>483.92962800369497</v>
          </cell>
          <cell r="I51">
            <v>413.58280829963797</v>
          </cell>
          <cell r="J51">
            <v>5.1389934540828899E-3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1440.9459400106</v>
          </cell>
          <cell r="F52">
            <v>1508.68761481519</v>
          </cell>
          <cell r="G52">
            <v>1397.3445538269</v>
          </cell>
          <cell r="H52">
            <v>1447.3551480984399</v>
          </cell>
          <cell r="I52">
            <v>1279.3976225618701</v>
          </cell>
          <cell r="J52">
            <v>107.708959635046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2.7539502304124901E-3</v>
          </cell>
          <cell r="I53">
            <v>8.2591401921681597E-3</v>
          </cell>
          <cell r="J53">
            <v>1.3169306786414701E-3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2229.9139063152202</v>
          </cell>
          <cell r="F54">
            <v>1725.4288007294199</v>
          </cell>
          <cell r="G54">
            <v>1747.2006304306501</v>
          </cell>
          <cell r="H54">
            <v>1438.87767567227</v>
          </cell>
          <cell r="I54">
            <v>425.85746418320298</v>
          </cell>
          <cell r="J54">
            <v>48.629342873510403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3764.0213825296901</v>
          </cell>
          <cell r="F55">
            <v>3332.1680134952699</v>
          </cell>
          <cell r="G55">
            <v>3330.0270861588501</v>
          </cell>
          <cell r="H55">
            <v>3370.1669696815702</v>
          </cell>
          <cell r="I55">
            <v>2118.85987102023</v>
          </cell>
          <cell r="J55">
            <v>200.80283212222199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1.7891748850465499E-2</v>
          </cell>
          <cell r="F56">
            <v>1.7876822898464699E-2</v>
          </cell>
          <cell r="G56">
            <v>1.7818774893664999E-2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3.5424850520454503</v>
          </cell>
          <cell r="F57">
            <v>8.0967811532134029</v>
          </cell>
          <cell r="G57">
            <v>13.951010128757957</v>
          </cell>
          <cell r="H57">
            <v>23.520192219818689</v>
          </cell>
          <cell r="I57">
            <v>55.559270376228</v>
          </cell>
          <cell r="J57">
            <v>114.07072794153675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5.2585189323625502E-3</v>
          </cell>
          <cell r="F58">
            <v>8.1483635763626005E-3</v>
          </cell>
          <cell r="G58">
            <v>6.4657578305904375E-3</v>
          </cell>
          <cell r="H58">
            <v>5.9079362729149206E-3</v>
          </cell>
          <cell r="I58">
            <v>2.3331446095919781E-3</v>
          </cell>
          <cell r="J58">
            <v>1.0301335516633939E-3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2.9383955300001601</v>
          </cell>
          <cell r="F59">
            <v>8.8684224653944312</v>
          </cell>
          <cell r="G59">
            <v>6.0584340070707352</v>
          </cell>
          <cell r="H59">
            <v>6.9510356740695842</v>
          </cell>
          <cell r="I59">
            <v>1.161427169937428E-2</v>
          </cell>
          <cell r="J59">
            <v>5.9592990764117948E-3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3.8345537933184501</v>
          </cell>
          <cell r="F60">
            <v>109.42318609273221</v>
          </cell>
          <cell r="G60">
            <v>107.4869289905769</v>
          </cell>
          <cell r="H60">
            <v>483.92902896808414</v>
          </cell>
          <cell r="I60">
            <v>664.89809071734885</v>
          </cell>
          <cell r="J60">
            <v>255.52885417933999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4.0024149048420901</v>
          </cell>
          <cell r="F61">
            <v>19.086379790333588</v>
          </cell>
          <cell r="G61">
            <v>16.926588837908838</v>
          </cell>
          <cell r="H61">
            <v>13.18458141779281</v>
          </cell>
          <cell r="I61">
            <v>1.6279124394199238E-2</v>
          </cell>
          <cell r="J61">
            <v>7.2983322025181449E-3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56.375736883890703</v>
          </cell>
          <cell r="G62">
            <v>102.33437252619041</v>
          </cell>
          <cell r="H62">
            <v>295.908020345777</v>
          </cell>
          <cell r="I62">
            <v>472.78149026529212</v>
          </cell>
          <cell r="J62">
            <v>116.80897652078687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61.346711125652803</v>
          </cell>
          <cell r="F63">
            <v>135.41379764373801</v>
          </cell>
          <cell r="G63">
            <v>39.9687029349315</v>
          </cell>
          <cell r="H63">
            <v>19.9839664404779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843.86968215767104</v>
          </cell>
          <cell r="F64">
            <v>545.25392653595702</v>
          </cell>
          <cell r="G64">
            <v>399.52191797070702</v>
          </cell>
          <cell r="H64">
            <v>199.76001527403301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0.21958467372330112</v>
          </cell>
          <cell r="F65">
            <v>0.17099604241503635</v>
          </cell>
          <cell r="G65">
            <v>0.15636882317943329</v>
          </cell>
          <cell r="H65">
            <v>0.11348913486522991</v>
          </cell>
          <cell r="I65">
            <v>5.8576821075110902E-4</v>
          </cell>
          <cell r="J65">
            <v>8.3217231142256295E-5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3.1674064850514192</v>
          </cell>
          <cell r="F66">
            <v>3.1573059686094753</v>
          </cell>
          <cell r="G66">
            <v>3.3819456944285879</v>
          </cell>
          <cell r="H66">
            <v>2.7413339554024465</v>
          </cell>
          <cell r="I66">
            <v>1.4565287903749499E-3</v>
          </cell>
          <cell r="J66">
            <v>1.71509453074083E-4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326.33406794643275</v>
          </cell>
          <cell r="F67">
            <v>384.71034260416275</v>
          </cell>
          <cell r="G67">
            <v>434.72089382893802</v>
          </cell>
          <cell r="H67">
            <v>228.57757824827002</v>
          </cell>
          <cell r="I67">
            <v>4.5145368368900091E-3</v>
          </cell>
          <cell r="J67">
            <v>1.2972202436777359E-3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0.26487165203661911</v>
          </cell>
          <cell r="F68">
            <v>0.28936567300895849</v>
          </cell>
          <cell r="G68">
            <v>5.0754880544746372</v>
          </cell>
          <cell r="H68">
            <v>4.4433354242892484</v>
          </cell>
          <cell r="I68">
            <v>0.40948601838844523</v>
          </cell>
          <cell r="J68">
            <v>9.09397124858415E-4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2.7357367497584075</v>
          </cell>
          <cell r="F69">
            <v>4.6495162774703349</v>
          </cell>
          <cell r="G69">
            <v>4.400791881483495</v>
          </cell>
          <cell r="H69">
            <v>17.535933090968182</v>
          </cell>
          <cell r="I69">
            <v>10.448851343287272</v>
          </cell>
          <cell r="J69">
            <v>1.88083706600808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6.3115256122984803E-4</v>
          </cell>
          <cell r="G70">
            <v>2.2054070295069732E-3</v>
          </cell>
          <cell r="H70">
            <v>5.5695667601249211E-3</v>
          </cell>
          <cell r="I70">
            <v>2.9135890590979508E-3</v>
          </cell>
          <cell r="J70">
            <v>3.8205443068786102E-4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6.9034210389159198E-4</v>
          </cell>
          <cell r="G71">
            <v>2.9983353162091018E-3</v>
          </cell>
          <cell r="H71">
            <v>5.0654766930624505E-3</v>
          </cell>
          <cell r="I71">
            <v>2.6894561722519378E-3</v>
          </cell>
          <cell r="J71">
            <v>4.22939267675526E-4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4.7001791583992601E-4</v>
          </cell>
          <cell r="G72">
            <v>1.765561101827947E-3</v>
          </cell>
          <cell r="H72">
            <v>4.7083266047391898E-3</v>
          </cell>
          <cell r="I72">
            <v>2.6848479400083947E-3</v>
          </cell>
          <cell r="J72">
            <v>4.1472255744417699E-4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9.8441807807643695E-4</v>
          </cell>
          <cell r="G73">
            <v>3.535922322624317E-3</v>
          </cell>
          <cell r="H73">
            <v>5.0019514841521144E-3</v>
          </cell>
          <cell r="I73">
            <v>2.718412525445918E-3</v>
          </cell>
          <cell r="J73">
            <v>4.8334682065591904E-4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4.9753709618590401E-4</v>
          </cell>
          <cell r="G74">
            <v>2.4766638044528191E-3</v>
          </cell>
          <cell r="H74">
            <v>4.8529750385817756E-3</v>
          </cell>
          <cell r="I74">
            <v>2.381442164916237E-3</v>
          </cell>
          <cell r="J74">
            <v>3.8652998372352997E-4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1.6161754298117E-3</v>
          </cell>
          <cell r="G75">
            <v>4.8519909061629802E-3</v>
          </cell>
          <cell r="H75">
            <v>9.79968090021433E-3</v>
          </cell>
          <cell r="I75">
            <v>5.7114994093307794E-3</v>
          </cell>
          <cell r="J75">
            <v>1.3745547250428489E-3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6.7201455973873005E-4</v>
          </cell>
          <cell r="G76">
            <v>2.789223096272663E-3</v>
          </cell>
          <cell r="H76">
            <v>4.1997066672549935E-3</v>
          </cell>
          <cell r="I76">
            <v>2.3836488223536387E-3</v>
          </cell>
          <cell r="J76">
            <v>4.3229435937306901E-4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2.8556252103132001E-3</v>
          </cell>
          <cell r="G77">
            <v>3.8501455575890302E-3</v>
          </cell>
          <cell r="H77">
            <v>2.4687559185152738E-2</v>
          </cell>
          <cell r="I77">
            <v>5.5432871143072746E-3</v>
          </cell>
          <cell r="J77">
            <v>8.6907276721520698E-5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4.9691636980873097E-4</v>
          </cell>
          <cell r="G78">
            <v>1.4065685223170672E-3</v>
          </cell>
          <cell r="H78">
            <v>2.1610681787353142E-3</v>
          </cell>
          <cell r="I78">
            <v>1.2772764587155941E-3</v>
          </cell>
          <cell r="J78">
            <v>2.5702970320309762E-4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2.1284700526200901E-4</v>
          </cell>
          <cell r="G79">
            <v>7.8479483234262007E-4</v>
          </cell>
          <cell r="H79">
            <v>0.50833283562583664</v>
          </cell>
          <cell r="I79">
            <v>9.2739668200971195E-2</v>
          </cell>
          <cell r="J79">
            <v>9.6682034336957194E-5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8.7954992934485506E-5</v>
          </cell>
          <cell r="G80">
            <v>2.3153719029822079E-4</v>
          </cell>
          <cell r="H80">
            <v>5.3553064214558548</v>
          </cell>
          <cell r="I80">
            <v>1.2835912689456851E-2</v>
          </cell>
          <cell r="J80">
            <v>1.13175441315186E-4</v>
          </cell>
        </row>
        <row r="81">
          <cell r="B81" t="str">
            <v>CO2_T</v>
          </cell>
          <cell r="C81" t="str">
            <v>VAR_fout</v>
          </cell>
          <cell r="D81" t="str">
            <v>TFHGV-ICEDSLExt</v>
          </cell>
          <cell r="E81">
            <v>1410.2445108859599</v>
          </cell>
          <cell r="F81">
            <v>1167.87991160913</v>
          </cell>
          <cell r="G81">
            <v>838.55862904786898</v>
          </cell>
          <cell r="H81">
            <v>356.85034511649201</v>
          </cell>
        </row>
        <row r="82">
          <cell r="B82" t="str">
            <v>CO2_T</v>
          </cell>
          <cell r="C82" t="str">
            <v>VAR_fout</v>
          </cell>
          <cell r="D82" t="str">
            <v>TPSHPGSLEXT</v>
          </cell>
          <cell r="E82">
            <v>129.873812963153</v>
          </cell>
          <cell r="F82">
            <v>129.87381384838801</v>
          </cell>
          <cell r="G82">
            <v>8.2911497429149797E-5</v>
          </cell>
          <cell r="H82">
            <v>6.4118576265816002E-5</v>
          </cell>
          <cell r="I82">
            <v>2.6422837612468801E-4</v>
          </cell>
        </row>
        <row r="83">
          <cell r="B83" t="str">
            <v>CO2_T</v>
          </cell>
          <cell r="C83" t="str">
            <v>VAR_fout</v>
          </cell>
          <cell r="D83" t="str">
            <v>T_TW-ICEGSL-S1</v>
          </cell>
          <cell r="E83">
            <v>0.50741080949818707</v>
          </cell>
          <cell r="F83">
            <v>1.1415543493450973</v>
          </cell>
          <cell r="G83">
            <v>14.200781629247683</v>
          </cell>
          <cell r="H83">
            <v>36.284952814512287</v>
          </cell>
          <cell r="I83">
            <v>69.680510248192689</v>
          </cell>
          <cell r="J83">
            <v>16.523375658343088</v>
          </cell>
        </row>
        <row r="84">
          <cell r="B84" t="str">
            <v>CO2_T</v>
          </cell>
          <cell r="C84" t="str">
            <v>VAR_fout</v>
          </cell>
          <cell r="D84" t="str">
            <v>TPSHPDSLEXT</v>
          </cell>
          <cell r="E84">
            <v>1273.9831592043399</v>
          </cell>
          <cell r="F84">
            <v>1209.2036707356201</v>
          </cell>
          <cell r="G84">
            <v>891.88988883484399</v>
          </cell>
          <cell r="H84">
            <v>764.06424063233101</v>
          </cell>
          <cell r="I84">
            <v>1197.96335188034</v>
          </cell>
          <cell r="J84">
            <v>1197.96350645639</v>
          </cell>
        </row>
        <row r="85">
          <cell r="B85" t="str">
            <v>CO2_T</v>
          </cell>
          <cell r="C85" t="str">
            <v>VAR_fout</v>
          </cell>
          <cell r="D85" t="str">
            <v>T_TW-ICEGSL-S2</v>
          </cell>
          <cell r="E85">
            <v>1.6168694082998707</v>
          </cell>
          <cell r="F85">
            <v>5.9750198647684858</v>
          </cell>
          <cell r="G85">
            <v>5.4133406513779141</v>
          </cell>
          <cell r="H85">
            <v>4.2681489286752097</v>
          </cell>
          <cell r="I85">
            <v>9.5682635042955498E-4</v>
          </cell>
          <cell r="J85">
            <v>3.7388333878531446E-4</v>
          </cell>
        </row>
        <row r="86">
          <cell r="B86" t="str">
            <v>CO2_T</v>
          </cell>
          <cell r="C86" t="str">
            <v>VAR_fout</v>
          </cell>
          <cell r="D86" t="str">
            <v>T_TW-ICEGSL-S3</v>
          </cell>
          <cell r="E86">
            <v>3.3119575284762908</v>
          </cell>
          <cell r="F86">
            <v>3.3857232379656696E-2</v>
          </cell>
          <cell r="G86">
            <v>3.4476728099719037E-2</v>
          </cell>
          <cell r="H86">
            <v>3.3547617440304447E-2</v>
          </cell>
          <cell r="I86">
            <v>1.6650954604681144E-2</v>
          </cell>
          <cell r="J86">
            <v>2.4545301489074242E-4</v>
          </cell>
        </row>
        <row r="87">
          <cell r="B87" t="str">
            <v>CO2_T</v>
          </cell>
          <cell r="C87" t="str">
            <v>VAR_fout</v>
          </cell>
          <cell r="D87" t="str">
            <v>T_C-ICEGSLEXT</v>
          </cell>
          <cell r="E87">
            <v>4722.28815122999</v>
          </cell>
          <cell r="F87">
            <v>4717.14602738743</v>
          </cell>
          <cell r="G87">
            <v>3630.1458483329802</v>
          </cell>
          <cell r="H87">
            <v>1104.52505327059</v>
          </cell>
        </row>
        <row r="88">
          <cell r="B88" t="str">
            <v>CO2_T</v>
          </cell>
          <cell r="C88" t="str">
            <v>VAR_fout</v>
          </cell>
          <cell r="D88" t="str">
            <v>T_TW-ICEGSL-S4</v>
          </cell>
          <cell r="E88">
            <v>1.9682951832825386</v>
          </cell>
          <cell r="F88">
            <v>1.8164282821727618</v>
          </cell>
          <cell r="G88">
            <v>1.8176650959237877</v>
          </cell>
          <cell r="H88">
            <v>1.8162219991621058</v>
          </cell>
          <cell r="I88">
            <v>1.8163097377657251</v>
          </cell>
          <cell r="J88">
            <v>3.1598852523247426E-3</v>
          </cell>
        </row>
        <row r="89">
          <cell r="B89" t="str">
            <v>CO2_T</v>
          </cell>
          <cell r="C89" t="str">
            <v>VAR_fout</v>
          </cell>
          <cell r="D89" t="str">
            <v>T_C-ICEDSLEXT</v>
          </cell>
          <cell r="E89">
            <v>4299.9533165385001</v>
          </cell>
          <cell r="F89">
            <v>3569.7775492393398</v>
          </cell>
          <cell r="G89">
            <v>2475.9867236504801</v>
          </cell>
          <cell r="H89">
            <v>960.77946056183305</v>
          </cell>
        </row>
        <row r="90">
          <cell r="B90" t="str">
            <v>CO2_T</v>
          </cell>
          <cell r="C90" t="str">
            <v>VAR_fout</v>
          </cell>
          <cell r="D90" t="str">
            <v>T_TW-ICEGSLEXT</v>
          </cell>
          <cell r="E90">
            <v>110.743954624699</v>
          </cell>
          <cell r="F90">
            <v>103.605848837491</v>
          </cell>
          <cell r="G90">
            <v>70.174631370635296</v>
          </cell>
          <cell r="H90">
            <v>33.431017085387097</v>
          </cell>
        </row>
        <row r="91">
          <cell r="B91" t="str">
            <v>CO2_T</v>
          </cell>
          <cell r="C91" t="str">
            <v>VAR_fout</v>
          </cell>
          <cell r="D91" t="str">
            <v>TFLGV-ICENGA</v>
          </cell>
          <cell r="E91">
            <v>1.4682765454949851</v>
          </cell>
          <cell r="F91">
            <v>1.2560456660636234</v>
          </cell>
          <cell r="G91">
            <v>3.0347453809437881</v>
          </cell>
          <cell r="H91">
            <v>4.2648931520066267</v>
          </cell>
          <cell r="I91">
            <v>7.5005860610365165</v>
          </cell>
          <cell r="J91">
            <v>1.6397863981295588</v>
          </cell>
        </row>
        <row r="92">
          <cell r="B92" t="str">
            <v>CO2_T</v>
          </cell>
          <cell r="C92" t="str">
            <v>VAR_fout</v>
          </cell>
          <cell r="D92" t="str">
            <v>T_B_c-ICENGA-S1</v>
          </cell>
          <cell r="F92">
            <v>6.95553695173332E-4</v>
          </cell>
          <cell r="G92">
            <v>2.6240765071657369E-3</v>
          </cell>
          <cell r="H92">
            <v>1.8210735958999621E-3</v>
          </cell>
          <cell r="I92">
            <v>0.71030965736700813</v>
          </cell>
          <cell r="J92">
            <v>2.770243586606917E-3</v>
          </cell>
        </row>
        <row r="93">
          <cell r="B93" t="str">
            <v>CO2_T</v>
          </cell>
          <cell r="C93" t="str">
            <v>VAR_fout</v>
          </cell>
          <cell r="D93" t="str">
            <v>T_B_c-ICENGA-S2</v>
          </cell>
          <cell r="F93">
            <v>1.43812369021559E-4</v>
          </cell>
          <cell r="G93">
            <v>2.2589046668556752E-3</v>
          </cell>
          <cell r="H93">
            <v>5.3506113516070767E-3</v>
          </cell>
          <cell r="I93">
            <v>4.7927881462663524E-3</v>
          </cell>
          <cell r="J93">
            <v>6.0459705619896064E-4</v>
          </cell>
        </row>
        <row r="94">
          <cell r="B94" t="str">
            <v>CO2_T</v>
          </cell>
          <cell r="C94" t="str">
            <v>VAR_fout</v>
          </cell>
          <cell r="D94" t="str">
            <v>T_B_u-ICEDSL-S1</v>
          </cell>
          <cell r="E94">
            <v>2.0101743510557948E-2</v>
          </cell>
          <cell r="F94">
            <v>19.721134689309377</v>
          </cell>
          <cell r="G94">
            <v>28.297500382509817</v>
          </cell>
          <cell r="H94">
            <v>41.981386674522703</v>
          </cell>
          <cell r="I94">
            <v>30.069323455910617</v>
          </cell>
          <cell r="J94">
            <v>7.3654245282398401E-4</v>
          </cell>
        </row>
        <row r="95">
          <cell r="B95" t="str">
            <v>CO2_T</v>
          </cell>
          <cell r="C95" t="str">
            <v>VAR_fout</v>
          </cell>
          <cell r="D95" t="str">
            <v>T_B_c-ICENGA-S3</v>
          </cell>
          <cell r="F95">
            <v>8.7265407171629203E-5</v>
          </cell>
          <cell r="G95">
            <v>1.7318121336402852</v>
          </cell>
          <cell r="H95">
            <v>2.398766367058375</v>
          </cell>
          <cell r="I95">
            <v>3.4582032453412888</v>
          </cell>
          <cell r="J95">
            <v>0.19473596049244499</v>
          </cell>
        </row>
        <row r="96">
          <cell r="B96" t="str">
            <v>CO2_T</v>
          </cell>
          <cell r="C96" t="str">
            <v>VAR_fout</v>
          </cell>
          <cell r="D96" t="str">
            <v>T_B_u-ICEDSL-S2</v>
          </cell>
          <cell r="E96">
            <v>8.1940586077390893</v>
          </cell>
          <cell r="F96">
            <v>10.454189506459738</v>
          </cell>
          <cell r="G96">
            <v>18.131906000300507</v>
          </cell>
          <cell r="H96">
            <v>29.654313645298338</v>
          </cell>
          <cell r="I96">
            <v>2.8189428756293133</v>
          </cell>
        </row>
        <row r="97">
          <cell r="B97" t="str">
            <v>CO2_T</v>
          </cell>
          <cell r="C97" t="str">
            <v>VAR_fout</v>
          </cell>
          <cell r="D97" t="str">
            <v>T_B_u-ICEDSL-S3</v>
          </cell>
          <cell r="E97">
            <v>46.469117843629107</v>
          </cell>
          <cell r="F97">
            <v>69.214053180056027</v>
          </cell>
          <cell r="G97">
            <v>113.00736132890074</v>
          </cell>
          <cell r="H97">
            <v>185.4932024767422</v>
          </cell>
          <cell r="I97">
            <v>77.23737055904455</v>
          </cell>
          <cell r="J97">
            <v>4.0724365026274999E-5</v>
          </cell>
        </row>
        <row r="98">
          <cell r="B98" t="str">
            <v>CO2_T</v>
          </cell>
          <cell r="C98" t="str">
            <v>VAR_fout</v>
          </cell>
          <cell r="D98" t="str">
            <v>T_B_u-ICEDSL-S4</v>
          </cell>
          <cell r="E98">
            <v>0.168658723439959</v>
          </cell>
        </row>
        <row r="99">
          <cell r="B99" t="str">
            <v>CO2_T</v>
          </cell>
          <cell r="C99" t="str">
            <v>VAR_fout</v>
          </cell>
          <cell r="D99" t="str">
            <v>T_B_c-ICENGAEXT</v>
          </cell>
          <cell r="E99">
            <v>7.7591270279647202E-3</v>
          </cell>
          <cell r="F99">
            <v>7.7424671507750897E-3</v>
          </cell>
          <cell r="G99">
            <v>7.6913767485548498E-3</v>
          </cell>
        </row>
        <row r="100">
          <cell r="B100" t="str">
            <v>CO2_T</v>
          </cell>
          <cell r="C100" t="str">
            <v>VAR_fout</v>
          </cell>
          <cell r="D100" t="str">
            <v>T_B_u-ICEDSLEXT</v>
          </cell>
          <cell r="E100">
            <v>1.2710755084251699</v>
          </cell>
          <cell r="F100">
            <v>1.2694169114929199</v>
          </cell>
          <cell r="G100">
            <v>1.2644498342677899</v>
          </cell>
        </row>
        <row r="101">
          <cell r="B101" t="str">
            <v>CO2_T</v>
          </cell>
          <cell r="C101" t="str">
            <v>VAR_fout</v>
          </cell>
          <cell r="D101" t="str">
            <v>T_C-HYBGSLEXT</v>
          </cell>
          <cell r="E101">
            <v>92.548904871082001</v>
          </cell>
          <cell r="F101">
            <v>91.724452767784697</v>
          </cell>
          <cell r="G101">
            <v>68.278497098416494</v>
          </cell>
          <cell r="H101">
            <v>32.395475863115898</v>
          </cell>
        </row>
        <row r="102">
          <cell r="B102" t="str">
            <v>CO2_T</v>
          </cell>
          <cell r="C102" t="str">
            <v>VAR_fout</v>
          </cell>
          <cell r="D102" t="str">
            <v>TPAVDKEREXT</v>
          </cell>
          <cell r="E102">
            <v>79.576349423418094</v>
          </cell>
          <cell r="F102">
            <v>100.796237247683</v>
          </cell>
          <cell r="G102">
            <v>132.626068984081</v>
          </cell>
          <cell r="H102">
            <v>185.675788544743</v>
          </cell>
          <cell r="I102">
            <v>154.38211110512901</v>
          </cell>
          <cell r="J102">
            <v>123.088433665514</v>
          </cell>
        </row>
        <row r="103">
          <cell r="B103" t="str">
            <v>CO2_T</v>
          </cell>
          <cell r="C103" t="str">
            <v>VAR_fout</v>
          </cell>
          <cell r="D103" t="str">
            <v>T_C-ICE-GSL-S1</v>
          </cell>
          <cell r="E103">
            <v>8.2474547141125285</v>
          </cell>
          <cell r="F103">
            <v>15.339510177362873</v>
          </cell>
          <cell r="G103">
            <v>10.42003620349594</v>
          </cell>
          <cell r="H103">
            <v>7.9254645896120977</v>
          </cell>
          <cell r="I103">
            <v>3.3474838080976002E-3</v>
          </cell>
          <cell r="J103">
            <v>2.0699738872182301E-4</v>
          </cell>
        </row>
        <row r="104">
          <cell r="B104" t="str">
            <v>CO2_T</v>
          </cell>
          <cell r="C104" t="str">
            <v>VAR_fout</v>
          </cell>
          <cell r="D104" t="str">
            <v>TFLGV-ICEGSL</v>
          </cell>
          <cell r="E104">
            <v>3.7012592353404798</v>
          </cell>
          <cell r="F104">
            <v>10.375923621103736</v>
          </cell>
          <cell r="G104">
            <v>32.0716140192213</v>
          </cell>
          <cell r="H104">
            <v>30.604816889333165</v>
          </cell>
          <cell r="I104">
            <v>2.9526676501848349E-2</v>
          </cell>
          <cell r="J104">
            <v>1.0406761464302659E-2</v>
          </cell>
        </row>
        <row r="105">
          <cell r="B105" t="str">
            <v>CO2_T</v>
          </cell>
          <cell r="C105" t="str">
            <v>VAR_fout</v>
          </cell>
          <cell r="D105" t="str">
            <v>T_C-ICE-GSL-S2</v>
          </cell>
          <cell r="E105">
            <v>86.131322403338004</v>
          </cell>
          <cell r="F105">
            <v>159.99902555181055</v>
          </cell>
          <cell r="G105">
            <v>142.98241978562629</v>
          </cell>
          <cell r="H105">
            <v>127.77692438072896</v>
          </cell>
          <cell r="I105">
            <v>8.8210074134477696E-3</v>
          </cell>
          <cell r="J105">
            <v>2.7830350171716102E-4</v>
          </cell>
        </row>
        <row r="106">
          <cell r="B106" t="str">
            <v>CO2_T</v>
          </cell>
          <cell r="C106" t="str">
            <v>VAR_fout</v>
          </cell>
          <cell r="D106" t="str">
            <v>T_C-ICE-DSL-S1</v>
          </cell>
          <cell r="E106">
            <v>0.40575340017331291</v>
          </cell>
          <cell r="F106">
            <v>0.42551971572584285</v>
          </cell>
          <cell r="G106">
            <v>0.29874270989795504</v>
          </cell>
          <cell r="H106">
            <v>0.20397100833417534</v>
          </cell>
          <cell r="I106">
            <v>8.357450629701503E-4</v>
          </cell>
          <cell r="J106">
            <v>1.0413696546997E-4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T_C-ICE-GSL-S3</v>
          </cell>
          <cell r="E107">
            <v>71.524661757304102</v>
          </cell>
          <cell r="F107">
            <v>146.5701969765409</v>
          </cell>
          <cell r="G107">
            <v>377.66873785512314</v>
          </cell>
          <cell r="H107">
            <v>328.56294504271744</v>
          </cell>
          <cell r="I107">
            <v>14.171023326509571</v>
          </cell>
          <cell r="J107">
            <v>3.05568623498052E-4</v>
          </cell>
        </row>
        <row r="108">
          <cell r="B108" t="str">
            <v>CO2_T</v>
          </cell>
          <cell r="C108" t="str">
            <v>VAR_fout</v>
          </cell>
          <cell r="D108" t="str">
            <v>T_C-ICE-DSL-S2</v>
          </cell>
          <cell r="E108">
            <v>89.582566188850564</v>
          </cell>
          <cell r="F108">
            <v>94.04493276194431</v>
          </cell>
          <cell r="G108">
            <v>67.141158574594343</v>
          </cell>
          <cell r="H108">
            <v>60.701230886022088</v>
          </cell>
          <cell r="I108">
            <v>1.049778364403797E-3</v>
          </cell>
          <cell r="J108">
            <v>1.25720324905331E-4</v>
          </cell>
        </row>
        <row r="109">
          <cell r="B109" t="str">
            <v>CO2_T</v>
          </cell>
          <cell r="C109" t="str">
            <v>VAR_fout</v>
          </cell>
          <cell r="D109" t="str">
            <v>T_C-ICE-GSL-S4</v>
          </cell>
          <cell r="E109">
            <v>36.429817601584759</v>
          </cell>
          <cell r="F109">
            <v>100.08526988622133</v>
          </cell>
          <cell r="G109">
            <v>886.92893463723738</v>
          </cell>
          <cell r="H109">
            <v>771.36636285130135</v>
          </cell>
          <cell r="I109">
            <v>47.03737868439886</v>
          </cell>
          <cell r="J109">
            <v>8.5913665506983999E-4</v>
          </cell>
        </row>
        <row r="110">
          <cell r="B110" t="str">
            <v>CO2_T</v>
          </cell>
          <cell r="C110" t="str">
            <v>VAR_fout</v>
          </cell>
          <cell r="D110" t="str">
            <v>T_C-ICE-DSL-S3</v>
          </cell>
          <cell r="E110">
            <v>370.10892778947544</v>
          </cell>
          <cell r="F110">
            <v>390.44835234592051</v>
          </cell>
          <cell r="G110">
            <v>386.71396903480473</v>
          </cell>
          <cell r="H110">
            <v>295.30821239224196</v>
          </cell>
          <cell r="I110">
            <v>1.0560537034948623E-3</v>
          </cell>
          <cell r="J110">
            <v>1.3245439799075001E-4</v>
          </cell>
        </row>
        <row r="111">
          <cell r="B111" t="str">
            <v>CO2_T</v>
          </cell>
          <cell r="C111" t="str">
            <v>VAR_fout</v>
          </cell>
          <cell r="D111" t="str">
            <v>T_C-ICE-DSL-S4</v>
          </cell>
          <cell r="E111">
            <v>142.36054146219311</v>
          </cell>
          <cell r="F111">
            <v>162.05332518268054</v>
          </cell>
          <cell r="G111">
            <v>137.99265483773786</v>
          </cell>
          <cell r="H111">
            <v>122.68873738299683</v>
          </cell>
          <cell r="I111">
            <v>6.3392669225967096E-4</v>
          </cell>
          <cell r="J111">
            <v>6.2576706110011694E-5</v>
          </cell>
        </row>
        <row r="112">
          <cell r="B112" t="str">
            <v>CO2_T</v>
          </cell>
          <cell r="C112" t="str">
            <v>VAR_fout</v>
          </cell>
          <cell r="D112" t="str">
            <v>TFLGV-ICENGAExt</v>
          </cell>
          <cell r="E112">
            <v>6.07660797865924</v>
          </cell>
          <cell r="F112">
            <v>1.82671335510592</v>
          </cell>
          <cell r="G112">
            <v>3.95899248114161</v>
          </cell>
          <cell r="H112">
            <v>1.97945326876634</v>
          </cell>
        </row>
        <row r="113">
          <cell r="B113" t="str">
            <v>CO2_T</v>
          </cell>
          <cell r="C113" t="str">
            <v>VAR_fout</v>
          </cell>
          <cell r="D113" t="str">
            <v>T_B_u-HYBDSL-S1</v>
          </cell>
          <cell r="F113">
            <v>8.4116742876342507E-3</v>
          </cell>
          <cell r="G113">
            <v>9.6485525042767691E-3</v>
          </cell>
          <cell r="H113">
            <v>6.6058605961320724E-3</v>
          </cell>
          <cell r="I113">
            <v>2.9615976968926399</v>
          </cell>
          <cell r="J113">
            <v>5.0532488555223267</v>
          </cell>
        </row>
        <row r="114">
          <cell r="B114" t="str">
            <v>CO2_T</v>
          </cell>
          <cell r="C114" t="str">
            <v>VAR_fout</v>
          </cell>
          <cell r="D114" t="str">
            <v>T_B_u-HYBDSL-S2</v>
          </cell>
          <cell r="F114">
            <v>8.36100581837023E-4</v>
          </cell>
          <cell r="G114">
            <v>1.5064444274448408E-3</v>
          </cell>
          <cell r="H114">
            <v>4.9013794224976714E-3</v>
          </cell>
          <cell r="I114">
            <v>3.7843742359074E-3</v>
          </cell>
          <cell r="J114">
            <v>5.4368933511505992E-4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T_B_u-HYBDSL-S3</v>
          </cell>
          <cell r="F115">
            <v>1.0063036229956701E-3</v>
          </cell>
          <cell r="G115">
            <v>1.230226270320119E-3</v>
          </cell>
          <cell r="H115">
            <v>5.229099827119138E-3</v>
          </cell>
          <cell r="I115">
            <v>7.290563195834749</v>
          </cell>
          <cell r="J115">
            <v>7.7765075151638701E-3</v>
          </cell>
        </row>
        <row r="116">
          <cell r="B116" t="str">
            <v>CO2_T</v>
          </cell>
          <cell r="C116" t="str">
            <v>VAR_fout</v>
          </cell>
          <cell r="D116" t="str">
            <v>T_C-HY-GSL-S1</v>
          </cell>
          <cell r="E116">
            <v>1.6376159512982789</v>
          </cell>
          <cell r="F116">
            <v>2.6110735997362289</v>
          </cell>
          <cell r="G116">
            <v>1.7994013324023259</v>
          </cell>
          <cell r="H116">
            <v>3.9612743144461966</v>
          </cell>
          <cell r="I116">
            <v>1.946306934784561</v>
          </cell>
          <cell r="J116">
            <v>0.28282966064094767</v>
          </cell>
        </row>
        <row r="117">
          <cell r="B117" t="str">
            <v>CO2_T</v>
          </cell>
          <cell r="C117" t="str">
            <v>VAR_fout</v>
          </cell>
          <cell r="D117" t="str">
            <v>TFRLFDSLEXT</v>
          </cell>
          <cell r="E117">
            <v>29.033509869333098</v>
          </cell>
          <cell r="F117">
            <v>29.030667553659399</v>
          </cell>
        </row>
        <row r="118">
          <cell r="B118" t="str">
            <v>CO2_T</v>
          </cell>
          <cell r="C118" t="str">
            <v>VAR_fout</v>
          </cell>
          <cell r="D118" t="str">
            <v>T_C-HY-GSL-S2</v>
          </cell>
          <cell r="E118">
            <v>7.1911130845584044</v>
          </cell>
          <cell r="F118">
            <v>12.747140479747671</v>
          </cell>
          <cell r="G118">
            <v>66.252087030437536</v>
          </cell>
          <cell r="H118">
            <v>59.518577681833683</v>
          </cell>
          <cell r="I118">
            <v>3.4285442552448702</v>
          </cell>
          <cell r="J118">
            <v>1.16708337696105E-3</v>
          </cell>
        </row>
        <row r="119">
          <cell r="B119" t="str">
            <v>CO2_T</v>
          </cell>
          <cell r="C119" t="str">
            <v>VAR_fout</v>
          </cell>
          <cell r="D119" t="str">
            <v>TPSHPNGAEXT</v>
          </cell>
          <cell r="F119">
            <v>1.0683620471281299E-6</v>
          </cell>
          <cell r="G119">
            <v>299.68314784767102</v>
          </cell>
          <cell r="H119">
            <v>350.63325431539602</v>
          </cell>
          <cell r="I119">
            <v>3.5228164983643902E-4</v>
          </cell>
          <cell r="J119">
            <v>1.10119167132037E-4</v>
          </cell>
        </row>
        <row r="120">
          <cell r="B120" t="str">
            <v>CO2_T</v>
          </cell>
          <cell r="C120" t="str">
            <v>VAR_fout</v>
          </cell>
          <cell r="D120" t="str">
            <v>T_C-HY-DSL-S1</v>
          </cell>
          <cell r="E120">
            <v>2.5949991414152798E-3</v>
          </cell>
          <cell r="F120">
            <v>2.554031370838259E-3</v>
          </cell>
          <cell r="G120">
            <v>3.479442391833917E-3</v>
          </cell>
          <cell r="H120">
            <v>4.7147102599754253E-3</v>
          </cell>
          <cell r="I120">
            <v>0.66798684249765727</v>
          </cell>
          <cell r="J120">
            <v>0.19561691145579427</v>
          </cell>
        </row>
        <row r="121">
          <cell r="B121" t="str">
            <v>CO2_T</v>
          </cell>
          <cell r="C121" t="str">
            <v>VAR_fout</v>
          </cell>
          <cell r="D121" t="str">
            <v>T_C-HY-GSL-S3</v>
          </cell>
          <cell r="E121">
            <v>5.6198564914271856</v>
          </cell>
          <cell r="F121">
            <v>114.44845435750157</v>
          </cell>
          <cell r="G121">
            <v>108.01813094947553</v>
          </cell>
          <cell r="H121">
            <v>86.96957937356639</v>
          </cell>
          <cell r="I121">
            <v>1.5670980325688043E-3</v>
          </cell>
          <cell r="J121">
            <v>2.9250907367504001E-4</v>
          </cell>
        </row>
        <row r="122">
          <cell r="B122" t="str">
            <v>CO2_T</v>
          </cell>
          <cell r="C122" t="str">
            <v>VAR_fout</v>
          </cell>
          <cell r="D122" t="str">
            <v>T_C-HY-DSL-S2</v>
          </cell>
          <cell r="E122">
            <v>0.21295077026055592</v>
          </cell>
          <cell r="F122">
            <v>65.409553059674451</v>
          </cell>
          <cell r="G122">
            <v>129.96862084129339</v>
          </cell>
          <cell r="H122">
            <v>109.55581868228953</v>
          </cell>
          <cell r="I122">
            <v>4.1616238174176825</v>
          </cell>
          <cell r="J122">
            <v>1.1479826257687039E-3</v>
          </cell>
        </row>
        <row r="123">
          <cell r="B123" t="str">
            <v>CO2_T</v>
          </cell>
          <cell r="C123" t="str">
            <v>VAR_fout</v>
          </cell>
          <cell r="D123" t="str">
            <v>T_C-HY-GSL-S4</v>
          </cell>
          <cell r="E123">
            <v>4.280474439862398</v>
          </cell>
          <cell r="F123">
            <v>27.506876849860497</v>
          </cell>
          <cell r="G123">
            <v>26.09037914968378</v>
          </cell>
          <cell r="H123">
            <v>21.347438399798502</v>
          </cell>
          <cell r="I123">
            <v>1.9578268241444191E-3</v>
          </cell>
          <cell r="J123">
            <v>4.1799026638274098E-4</v>
          </cell>
        </row>
        <row r="124">
          <cell r="B124" t="str">
            <v>CO2_T</v>
          </cell>
          <cell r="C124" t="str">
            <v>VAR_fout</v>
          </cell>
          <cell r="D124" t="str">
            <v>T_C-HY-DSL-S3</v>
          </cell>
          <cell r="E124">
            <v>2.2204812539712164</v>
          </cell>
          <cell r="F124">
            <v>3.3069330769853877</v>
          </cell>
          <cell r="G124">
            <v>3.1624508705026204</v>
          </cell>
          <cell r="H124">
            <v>2.3592779040343657</v>
          </cell>
          <cell r="I124">
            <v>1.4785069188301384E-3</v>
          </cell>
          <cell r="J124">
            <v>2.8983130106892901E-4</v>
          </cell>
        </row>
        <row r="125">
          <cell r="B125" t="str">
            <v>CO2_T</v>
          </cell>
          <cell r="C125" t="str">
            <v>VAR_fout</v>
          </cell>
          <cell r="D125" t="str">
            <v>T_C-HY-DSL-S4</v>
          </cell>
          <cell r="E125">
            <v>2.6142778980493429</v>
          </cell>
          <cell r="F125">
            <v>5.1876507049243301</v>
          </cell>
          <cell r="G125">
            <v>4.9180654798018075</v>
          </cell>
          <cell r="H125">
            <v>4.0261512336887808</v>
          </cell>
          <cell r="I125">
            <v>1.8143522319700638E-3</v>
          </cell>
          <cell r="J125">
            <v>4.1200186497767103E-4</v>
          </cell>
        </row>
        <row r="126">
          <cell r="B126" t="str">
            <v>CO2_T</v>
          </cell>
          <cell r="C126" t="str">
            <v>VAR_fout</v>
          </cell>
          <cell r="D126" t="str">
            <v>TFHGV-HYBDSL</v>
          </cell>
          <cell r="F126">
            <v>61.930528264393701</v>
          </cell>
          <cell r="G126">
            <v>287.84815217605819</v>
          </cell>
          <cell r="H126">
            <v>761.31391404192902</v>
          </cell>
          <cell r="I126">
            <v>790.44184290830697</v>
          </cell>
          <cell r="J126">
            <v>131.7775850396786</v>
          </cell>
        </row>
        <row r="127">
          <cell r="B127" t="str">
            <v>CO2_T</v>
          </cell>
          <cell r="C127" t="str">
            <v>VAR_fout</v>
          </cell>
          <cell r="D127" t="str">
            <v>TFHGV-ICEDSL</v>
          </cell>
          <cell r="E127">
            <v>381.5421972387378</v>
          </cell>
          <cell r="F127">
            <v>447.16124842325496</v>
          </cell>
          <cell r="G127">
            <v>350.70494523002407</v>
          </cell>
          <cell r="H127">
            <v>32.170262363434674</v>
          </cell>
          <cell r="I127">
            <v>1.185582501017614E-3</v>
          </cell>
        </row>
        <row r="128">
          <cell r="B128" t="str">
            <v>CO2_T</v>
          </cell>
          <cell r="C128" t="str">
            <v>VAR_fout</v>
          </cell>
          <cell r="D128" t="str">
            <v>T-Plg-DSL-mix_S1</v>
          </cell>
          <cell r="E128">
            <v>1.41561268104185E-3</v>
          </cell>
          <cell r="F128">
            <v>2.4029402733246399E-3</v>
          </cell>
          <cell r="G128">
            <v>2.8051756024520163E-3</v>
          </cell>
          <cell r="H128">
            <v>3.312144161623475E-3</v>
          </cell>
          <cell r="I128">
            <v>2.3262649818171031E-3</v>
          </cell>
          <cell r="J128">
            <v>1.010339334189799E-3</v>
          </cell>
        </row>
        <row r="129">
          <cell r="B129" t="str">
            <v>CO2_T</v>
          </cell>
          <cell r="C129" t="str">
            <v>VAR_fout</v>
          </cell>
          <cell r="D129" t="str">
            <v>T-Plg-DSL-mix_S2</v>
          </cell>
          <cell r="E129">
            <v>3.5878719500604598E-4</v>
          </cell>
          <cell r="F129">
            <v>2.29409015969233E-3</v>
          </cell>
          <cell r="G129">
            <v>7.9194209634344606E-3</v>
          </cell>
          <cell r="H129">
            <v>4.5922996663174467E-2</v>
          </cell>
          <cell r="I129">
            <v>1.5420912795297913E-2</v>
          </cell>
          <cell r="J129">
            <v>5.5395599213260722E-3</v>
          </cell>
        </row>
        <row r="130">
          <cell r="B130" t="str">
            <v>CO2_T</v>
          </cell>
          <cell r="C130" t="str">
            <v>VAR_fout</v>
          </cell>
          <cell r="D130" t="str">
            <v>T-Plg-DSL-mix_S3</v>
          </cell>
          <cell r="E130">
            <v>7.9036276708471902E-3</v>
          </cell>
          <cell r="F130">
            <v>1.376880629453197E-2</v>
          </cell>
          <cell r="G130">
            <v>85.553052167634348</v>
          </cell>
          <cell r="H130">
            <v>339.97845886464546</v>
          </cell>
          <cell r="I130">
            <v>490.1929430854197</v>
          </cell>
          <cell r="J130">
            <v>174.99182889910256</v>
          </cell>
        </row>
        <row r="131">
          <cell r="B131" t="str">
            <v>CO2_T</v>
          </cell>
          <cell r="C131" t="str">
            <v>VAR_fout</v>
          </cell>
          <cell r="D131" t="str">
            <v>T_B_c-ICEDSL-S1</v>
          </cell>
          <cell r="E131">
            <v>8.3241750440245799</v>
          </cell>
          <cell r="F131">
            <v>22.87966307999168</v>
          </cell>
          <cell r="G131">
            <v>27.862241360611971</v>
          </cell>
          <cell r="H131">
            <v>28.331368704442092</v>
          </cell>
          <cell r="I131">
            <v>19.252542335247302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T-Plg-DSL-mix_S4</v>
          </cell>
          <cell r="E132">
            <v>0.457909431919165</v>
          </cell>
          <cell r="F132">
            <v>1.206666357074718</v>
          </cell>
          <cell r="G132">
            <v>1.1620619649228281</v>
          </cell>
          <cell r="H132">
            <v>1.0884688321930478</v>
          </cell>
          <cell r="I132">
            <v>4.0466633999071674E-2</v>
          </cell>
          <cell r="J132">
            <v>6.4802122574295559E-3</v>
          </cell>
        </row>
        <row r="133">
          <cell r="B133" t="str">
            <v>CO2_T</v>
          </cell>
          <cell r="C133" t="str">
            <v>VAR_fout</v>
          </cell>
          <cell r="D133" t="str">
            <v>T_B_c-ICEDSL-S2</v>
          </cell>
          <cell r="E133">
            <v>38.097152338614102</v>
          </cell>
          <cell r="F133">
            <v>29.380287399076273</v>
          </cell>
          <cell r="G133">
            <v>35.771024833063194</v>
          </cell>
          <cell r="H133">
            <v>43.693728027650664</v>
          </cell>
          <cell r="I133">
            <v>8.1019403338139853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T_B_c-ICEDSL-S3</v>
          </cell>
          <cell r="E134">
            <v>11.93251111279271</v>
          </cell>
          <cell r="F134">
            <v>9.4598896713798375</v>
          </cell>
          <cell r="G134">
            <v>9.3985221491895565</v>
          </cell>
          <cell r="H134">
            <v>4.0028783009655093</v>
          </cell>
          <cell r="I134">
            <v>3.3700731579899368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T_B_c-ICEDSL-S4</v>
          </cell>
          <cell r="E135">
            <v>0.89012891499155611</v>
          </cell>
        </row>
        <row r="136">
          <cell r="B136" t="str">
            <v>CO2_T</v>
          </cell>
          <cell r="C136" t="str">
            <v>VAR_fout</v>
          </cell>
          <cell r="D136" t="str">
            <v>T_B_u-ICENGA-S1</v>
          </cell>
          <cell r="F136">
            <v>7.8009369779646204E-4</v>
          </cell>
          <cell r="G136">
            <v>4.7608692158615185</v>
          </cell>
          <cell r="H136">
            <v>1.3286374152997591E-3</v>
          </cell>
          <cell r="I136">
            <v>8.4847304356388802E-3</v>
          </cell>
          <cell r="J136">
            <v>1.5798916921296944E-3</v>
          </cell>
        </row>
        <row r="137">
          <cell r="B137" t="str">
            <v>CO2_T</v>
          </cell>
          <cell r="C137" t="str">
            <v>VAR_fout</v>
          </cell>
          <cell r="D137" t="str">
            <v>T_B_u-ICENGA-S2</v>
          </cell>
          <cell r="F137">
            <v>5.1127113431910097E-4</v>
          </cell>
          <cell r="G137">
            <v>2.8014115669936722E-3</v>
          </cell>
          <cell r="H137">
            <v>3.9911901391553595E-3</v>
          </cell>
          <cell r="I137">
            <v>3.0081444743093808E-3</v>
          </cell>
          <cell r="J137">
            <v>2.81028296103644E-4</v>
          </cell>
        </row>
        <row r="138">
          <cell r="B138" t="str">
            <v>CO2_T</v>
          </cell>
          <cell r="C138" t="str">
            <v>VAR_fout</v>
          </cell>
          <cell r="D138" t="str">
            <v>T_B_c-ICEDSLEXT</v>
          </cell>
          <cell r="E138">
            <v>0.44184832363028298</v>
          </cell>
          <cell r="F138">
            <v>0.440762153304531</v>
          </cell>
          <cell r="G138">
            <v>0.43755036627631699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T_B_u-ICENGA-S3</v>
          </cell>
          <cell r="F139">
            <v>7.03202633878998E-4</v>
          </cell>
          <cell r="G139">
            <v>6.1194944176824846</v>
          </cell>
          <cell r="H139">
            <v>6.1247092134808705</v>
          </cell>
          <cell r="I139">
            <v>13.163758456986621</v>
          </cell>
          <cell r="J139">
            <v>0.57091348342939496</v>
          </cell>
        </row>
        <row r="140">
          <cell r="B140" t="str">
            <v>CO2_T</v>
          </cell>
          <cell r="C140" t="str">
            <v>VAR_comnet</v>
          </cell>
          <cell r="D140" t="str">
            <v>-</v>
          </cell>
          <cell r="E140">
            <v>14745.572188829499</v>
          </cell>
          <cell r="F140">
            <v>14390.3383119597</v>
          </cell>
          <cell r="G140">
            <v>12924.358456310199</v>
          </cell>
          <cell r="H140">
            <v>8648.7774392164793</v>
          </cell>
          <cell r="I140">
            <v>4156.2427771708499</v>
          </cell>
          <cell r="J140">
            <v>2140.63991777298</v>
          </cell>
        </row>
        <row r="141">
          <cell r="B141" t="str">
            <v>CO2</v>
          </cell>
          <cell r="C141" t="str">
            <v>VAR_fout</v>
          </cell>
          <cell r="D141" t="str">
            <v>EWSTINCCS</v>
          </cell>
          <cell r="I141">
            <v>-371.00687775856198</v>
          </cell>
          <cell r="J141">
            <v>-1256.8798676710901</v>
          </cell>
        </row>
        <row r="142">
          <cell r="B142" t="str">
            <v>CO2</v>
          </cell>
          <cell r="C142" t="str">
            <v>VAR_fout</v>
          </cell>
          <cell r="D142" t="str">
            <v>othGHG</v>
          </cell>
          <cell r="E142">
            <v>9468.5879275113693</v>
          </cell>
          <cell r="F142">
            <v>9178.7614843891697</v>
          </cell>
          <cell r="G142">
            <v>8888.9350412669992</v>
          </cell>
          <cell r="H142">
            <v>7759.9129018004096</v>
          </cell>
          <cell r="I142">
            <v>4894.5500919522201</v>
          </cell>
          <cell r="J142">
            <v>4953.6311859115904</v>
          </cell>
        </row>
        <row r="143">
          <cell r="B143" t="str">
            <v>CO2</v>
          </cell>
          <cell r="C143" t="str">
            <v>VAR_fout</v>
          </cell>
          <cell r="D143" t="str">
            <v>D-ICOA</v>
          </cell>
          <cell r="E143">
            <v>330.01201149909002</v>
          </cell>
          <cell r="F143">
            <v>321.17921444906</v>
          </cell>
          <cell r="G143">
            <v>4.1670127236379001E-2</v>
          </cell>
          <cell r="H143">
            <v>1.57224983683746E-3</v>
          </cell>
          <cell r="I143">
            <v>2.9406089668180999E-3</v>
          </cell>
        </row>
        <row r="144">
          <cell r="B144" t="str">
            <v>CO2</v>
          </cell>
          <cell r="C144" t="str">
            <v>VAR_fout</v>
          </cell>
          <cell r="D144" t="str">
            <v>ENGA-CCS</v>
          </cell>
          <cell r="I144">
            <v>-9.9917753383626604E-3</v>
          </cell>
          <cell r="J144">
            <v>-5.3003992939759702E-3</v>
          </cell>
        </row>
        <row r="145">
          <cell r="B145" t="str">
            <v>CO2</v>
          </cell>
          <cell r="C145" t="str">
            <v>VAR_fout</v>
          </cell>
          <cell r="D145" t="str">
            <v>CHPWSTCCS</v>
          </cell>
          <cell r="I145">
            <v>-413.85070146093</v>
          </cell>
          <cell r="J145">
            <v>-1199.2489279493</v>
          </cell>
        </row>
        <row r="146">
          <cell r="B146" t="str">
            <v>CO2</v>
          </cell>
          <cell r="C146" t="str">
            <v>VAR_fout</v>
          </cell>
          <cell r="D146" t="str">
            <v>D-ENGA</v>
          </cell>
          <cell r="E146">
            <v>311.28293888475901</v>
          </cell>
          <cell r="F146">
            <v>1.0972105541216101E-2</v>
          </cell>
          <cell r="G146">
            <v>227.083229214672</v>
          </cell>
          <cell r="H146">
            <v>136.09397434127601</v>
          </cell>
          <cell r="I146">
            <v>261.52446773250199</v>
          </cell>
          <cell r="J146">
            <v>1.61351844291687E-4</v>
          </cell>
        </row>
        <row r="147">
          <cell r="B147" t="str">
            <v>CO2</v>
          </cell>
          <cell r="C147" t="str">
            <v>VAR_fout</v>
          </cell>
          <cell r="D147" t="str">
            <v>D-ILFO</v>
          </cell>
          <cell r="E147">
            <v>688.713384202621</v>
          </cell>
          <cell r="F147">
            <v>659.57568458415699</v>
          </cell>
          <cell r="G147">
            <v>610.67175068123299</v>
          </cell>
          <cell r="H147">
            <v>535.17226018362999</v>
          </cell>
          <cell r="I147">
            <v>246.052590269387</v>
          </cell>
        </row>
        <row r="148">
          <cell r="B148" t="str">
            <v>CO2</v>
          </cell>
          <cell r="C148" t="str">
            <v>VAR_fout</v>
          </cell>
          <cell r="D148" t="str">
            <v>ITOT-CHPWSTCCS</v>
          </cell>
          <cell r="I148">
            <v>-233.68587553478801</v>
          </cell>
          <cell r="J148">
            <v>-787.40751875855199</v>
          </cell>
        </row>
        <row r="149">
          <cell r="B149" t="str">
            <v>CO2</v>
          </cell>
          <cell r="C149" t="str">
            <v>VAR_fout</v>
          </cell>
          <cell r="D149" t="str">
            <v>ITOT-CHPNGACCS</v>
          </cell>
          <cell r="I149">
            <v>-1.9832031191270499E-2</v>
          </cell>
          <cell r="J149">
            <v>-2.9482144177089902</v>
          </cell>
        </row>
        <row r="150">
          <cell r="B150" t="str">
            <v>CO2</v>
          </cell>
          <cell r="C150" t="str">
            <v>VAR_fout</v>
          </cell>
          <cell r="D150" t="str">
            <v>D-TDSL</v>
          </cell>
          <cell r="E150">
            <v>9206.2740082971395</v>
          </cell>
          <cell r="F150">
            <v>8259.8871650485198</v>
          </cell>
          <cell r="G150">
            <v>6713.5937391236203</v>
          </cell>
          <cell r="H150">
            <v>4726.7636924020499</v>
          </cell>
          <cell r="I150">
            <v>2932.8693714752799</v>
          </cell>
          <cell r="J150">
            <v>1263.0745725860199</v>
          </cell>
        </row>
        <row r="151">
          <cell r="B151" t="str">
            <v>CO2</v>
          </cell>
          <cell r="C151" t="str">
            <v>VAR_fout</v>
          </cell>
          <cell r="D151" t="str">
            <v>ITOT-PROCESSCO2</v>
          </cell>
          <cell r="E151">
            <v>2089.34680048464</v>
          </cell>
          <cell r="F151">
            <v>2111.0131698740802</v>
          </cell>
          <cell r="G151">
            <v>2102.26947106126</v>
          </cell>
          <cell r="H151">
            <v>2093.6570724540902</v>
          </cell>
          <cell r="I151">
            <v>2077.4128862688199</v>
          </cell>
          <cell r="J151">
            <v>2063.7486486083299</v>
          </cell>
        </row>
        <row r="152">
          <cell r="B152" t="str">
            <v>CO2</v>
          </cell>
          <cell r="C152" t="str">
            <v>VAR_fout</v>
          </cell>
          <cell r="D152" t="str">
            <v>D-ELFO</v>
          </cell>
          <cell r="E152">
            <v>25.805009455620699</v>
          </cell>
          <cell r="F152">
            <v>357.07598037996701</v>
          </cell>
          <cell r="G152">
            <v>5.8386096384445398E-2</v>
          </cell>
          <cell r="H152">
            <v>2.1003050144850099E-2</v>
          </cell>
          <cell r="I152">
            <v>4.2303186741875401E-2</v>
          </cell>
          <cell r="J152">
            <v>3.2463136960948102E-4</v>
          </cell>
        </row>
        <row r="153">
          <cell r="B153" t="str">
            <v>CO2</v>
          </cell>
          <cell r="C153" t="str">
            <v>VAR_fout</v>
          </cell>
          <cell r="D153" t="str">
            <v>D-TNGA</v>
          </cell>
          <cell r="E153">
            <v>16.239311279021202</v>
          </cell>
          <cell r="F153">
            <v>16.916340928754298</v>
          </cell>
          <cell r="G153">
            <v>347.36751568074601</v>
          </cell>
          <cell r="H153">
            <v>415.09248563208899</v>
          </cell>
          <cell r="I153">
            <v>85.750381241735994</v>
          </cell>
          <cell r="J153">
            <v>34.386868585797401</v>
          </cell>
        </row>
        <row r="154">
          <cell r="B154" t="str">
            <v>CO2</v>
          </cell>
          <cell r="C154" t="str">
            <v>VAR_fout</v>
          </cell>
          <cell r="D154" t="str">
            <v>D-SNGA</v>
          </cell>
          <cell r="E154">
            <v>1521.4634090238901</v>
          </cell>
          <cell r="F154">
            <v>1402.6559827066801</v>
          </cell>
          <cell r="G154">
            <v>1587.8724391139001</v>
          </cell>
          <cell r="H154">
            <v>1937.4586914224899</v>
          </cell>
          <cell r="I154">
            <v>1681.9789742752901</v>
          </cell>
          <cell r="J154">
            <v>49.633431218910097</v>
          </cell>
        </row>
        <row r="155">
          <cell r="B155" t="str">
            <v>CO2</v>
          </cell>
          <cell r="C155" t="str">
            <v>VAR_fout</v>
          </cell>
          <cell r="D155" t="str">
            <v>CO2compabroad</v>
          </cell>
          <cell r="H155">
            <v>-5373.0075946118804</v>
          </cell>
          <cell r="I155">
            <v>-5917.9294395286497</v>
          </cell>
          <cell r="J155">
            <v>-4953.6311859115904</v>
          </cell>
        </row>
        <row r="156">
          <cell r="B156" t="str">
            <v>CO2</v>
          </cell>
          <cell r="C156" t="str">
            <v>VAR_fout</v>
          </cell>
          <cell r="D156" t="str">
            <v>D-RNGA</v>
          </cell>
          <cell r="E156">
            <v>2661.0741410392502</v>
          </cell>
          <cell r="F156">
            <v>2726.6209418174199</v>
          </cell>
          <cell r="G156">
            <v>2718.44258129624</v>
          </cell>
          <cell r="H156">
            <v>2659.8243391252799</v>
          </cell>
          <cell r="I156">
            <v>2051.9915731712599</v>
          </cell>
          <cell r="J156">
            <v>102.77451235343401</v>
          </cell>
        </row>
        <row r="157">
          <cell r="B157" t="str">
            <v>CO2</v>
          </cell>
          <cell r="C157" t="str">
            <v>VAR_fout</v>
          </cell>
          <cell r="D157" t="str">
            <v>D-IHFO</v>
          </cell>
          <cell r="E157">
            <v>213.78039106092001</v>
          </cell>
          <cell r="F157">
            <v>183.65923356909599</v>
          </cell>
          <cell r="G157">
            <v>6.8349425985791299E-3</v>
          </cell>
          <cell r="H157">
            <v>1.48908629764524E-3</v>
          </cell>
          <cell r="I157">
            <v>3.0496763628871299E-3</v>
          </cell>
        </row>
        <row r="158">
          <cell r="B158" t="str">
            <v>CO2</v>
          </cell>
          <cell r="C158" t="str">
            <v>VAR_fout</v>
          </cell>
          <cell r="D158" t="str">
            <v>SUP_WSTHTGBIOCCS</v>
          </cell>
          <cell r="I158">
            <v>-7.9475646761251902E-5</v>
          </cell>
          <cell r="J158">
            <v>-1.4720235348838801E-4</v>
          </cell>
        </row>
        <row r="159">
          <cell r="B159" t="str">
            <v>CO2</v>
          </cell>
          <cell r="C159" t="str">
            <v>VAR_fout</v>
          </cell>
          <cell r="D159" t="str">
            <v>D-SLFO</v>
          </cell>
          <cell r="E159">
            <v>2267.78861912506</v>
          </cell>
          <cell r="F159">
            <v>1754.7349188339699</v>
          </cell>
          <cell r="G159">
            <v>1776.8761883324601</v>
          </cell>
          <cell r="H159">
            <v>1463.3166246794401</v>
          </cell>
          <cell r="I159">
            <v>433.090085013666</v>
          </cell>
        </row>
        <row r="160">
          <cell r="B160" t="str">
            <v>CO2</v>
          </cell>
          <cell r="C160" t="str">
            <v>VAR_fout</v>
          </cell>
          <cell r="D160" t="str">
            <v>D-RCOA</v>
          </cell>
          <cell r="E160">
            <v>9.2700045141148397</v>
          </cell>
          <cell r="F160">
            <v>9.2700006649734892</v>
          </cell>
          <cell r="G160">
            <v>4.9784938634261297E-3</v>
          </cell>
          <cell r="H160">
            <v>3.3250272409315901E-3</v>
          </cell>
        </row>
        <row r="161">
          <cell r="B161" t="str">
            <v>CO2</v>
          </cell>
          <cell r="C161" t="str">
            <v>VAR_fout</v>
          </cell>
          <cell r="D161" t="str">
            <v>ITOT-CHPWODCCS</v>
          </cell>
          <cell r="I161">
            <v>-275.13030625457901</v>
          </cell>
          <cell r="J161">
            <v>-1092.0100400956201</v>
          </cell>
        </row>
        <row r="162">
          <cell r="B162" t="str">
            <v>CO2</v>
          </cell>
          <cell r="C162" t="str">
            <v>VAR_fout</v>
          </cell>
          <cell r="D162" t="str">
            <v>D-RLFO</v>
          </cell>
          <cell r="E162">
            <v>4514.4819495501397</v>
          </cell>
          <cell r="F162">
            <v>3757.8574616790402</v>
          </cell>
          <cell r="G162">
            <v>3556.7031102288202</v>
          </cell>
          <cell r="H162">
            <v>3253.26538751822</v>
          </cell>
          <cell r="I162">
            <v>1586.84699478587</v>
          </cell>
        </row>
        <row r="163">
          <cell r="B163" t="str">
            <v>CO2</v>
          </cell>
          <cell r="C163" t="str">
            <v>VAR_fout</v>
          </cell>
          <cell r="D163" t="str">
            <v>D-TGSL</v>
          </cell>
          <cell r="E163">
            <v>5141.9248918644098</v>
          </cell>
          <cell r="F163">
            <v>5673.4622330420198</v>
          </cell>
          <cell r="G163">
            <v>5384.6506772611201</v>
          </cell>
          <cell r="H163">
            <v>3045.8398586426401</v>
          </cell>
          <cell r="I163">
            <v>770.44850478057197</v>
          </cell>
          <cell r="J163">
            <v>144.115143973399</v>
          </cell>
        </row>
        <row r="164">
          <cell r="B164" t="str">
            <v>CO2</v>
          </cell>
          <cell r="C164" t="str">
            <v>VAR_fout</v>
          </cell>
          <cell r="D164" t="str">
            <v>EWOD-CCS</v>
          </cell>
          <cell r="I164">
            <v>-7.2808673084794797E-3</v>
          </cell>
          <cell r="J164">
            <v>-262.58037937042599</v>
          </cell>
        </row>
        <row r="165">
          <cell r="B165" t="str">
            <v>CO2</v>
          </cell>
          <cell r="C165" t="str">
            <v>VAR_fout</v>
          </cell>
          <cell r="D165" t="str">
            <v>ITOT-PROCESSCO2CCS</v>
          </cell>
          <cell r="I165">
            <v>-1.9340431097847599E-3</v>
          </cell>
          <cell r="J165">
            <v>-1031.87468553041</v>
          </cell>
        </row>
        <row r="166">
          <cell r="B166" t="str">
            <v>CO2</v>
          </cell>
          <cell r="C166" t="str">
            <v>VAR_fout</v>
          </cell>
          <cell r="D166" t="str">
            <v>D-IWST</v>
          </cell>
          <cell r="E166">
            <v>1068.12802949256</v>
          </cell>
          <cell r="F166">
            <v>1114.5280032236501</v>
          </cell>
          <cell r="G166">
            <v>1024.6410487626699</v>
          </cell>
          <cell r="H166">
            <v>1013.19792177199</v>
          </cell>
          <cell r="I166">
            <v>996.69824172615699</v>
          </cell>
          <cell r="J166">
            <v>1086.85415104649</v>
          </cell>
        </row>
        <row r="167">
          <cell r="B167" t="str">
            <v>CO2</v>
          </cell>
          <cell r="C167" t="str">
            <v>VAR_fout</v>
          </cell>
          <cell r="D167" t="str">
            <v>SUP_WODH2CCS</v>
          </cell>
          <cell r="J167">
            <v>-1026.0864620560401</v>
          </cell>
        </row>
        <row r="168">
          <cell r="B168" t="str">
            <v>CO2</v>
          </cell>
          <cell r="C168" t="str">
            <v>VAR_fout</v>
          </cell>
          <cell r="D168" t="str">
            <v>SUP_WODBIOCCS</v>
          </cell>
          <cell r="I168">
            <v>-4.6646327694992601E-4</v>
          </cell>
          <cell r="J168">
            <v>-1.5414151007094E-3</v>
          </cell>
        </row>
        <row r="169">
          <cell r="B169" t="str">
            <v>CO2</v>
          </cell>
          <cell r="C169" t="str">
            <v>VAR_fout</v>
          </cell>
          <cell r="D169" t="str">
            <v>SUP_NGAH2CCS</v>
          </cell>
          <cell r="J169">
            <v>-5.64701748204948E-4</v>
          </cell>
        </row>
        <row r="170">
          <cell r="B170" t="str">
            <v>CO2</v>
          </cell>
          <cell r="C170" t="str">
            <v>VAR_fout</v>
          </cell>
          <cell r="D170" t="str">
            <v>CT_CWODETHCCS</v>
          </cell>
          <cell r="I170">
            <v>-5.8422565313444098E-5</v>
          </cell>
          <cell r="J170">
            <v>-1.49955159616208E-3</v>
          </cell>
        </row>
        <row r="171">
          <cell r="B171" t="str">
            <v>CO2</v>
          </cell>
          <cell r="C171" t="str">
            <v>VAR_fout</v>
          </cell>
          <cell r="D171" t="str">
            <v>D-TKER</v>
          </cell>
          <cell r="E171">
            <v>80.763254672403804</v>
          </cell>
          <cell r="F171">
            <v>102.299643522715</v>
          </cell>
          <cell r="G171">
            <v>134.604226798182</v>
          </cell>
          <cell r="H171">
            <v>187.85199235573299</v>
          </cell>
          <cell r="I171">
            <v>156.66331897645901</v>
          </cell>
          <cell r="J171">
            <v>9.1489603990489403E-7</v>
          </cell>
        </row>
        <row r="172">
          <cell r="B172" t="str">
            <v>CO2</v>
          </cell>
          <cell r="C172" t="str">
            <v>VAR_fout</v>
          </cell>
          <cell r="D172" t="str">
            <v>D-INGA</v>
          </cell>
          <cell r="E172">
            <v>2101.1526081838601</v>
          </cell>
          <cell r="F172">
            <v>1872.8038021044499</v>
          </cell>
          <cell r="G172">
            <v>2023.68150456379</v>
          </cell>
          <cell r="H172">
            <v>1307.8913179373401</v>
          </cell>
          <cell r="I172">
            <v>740.54167615549102</v>
          </cell>
          <cell r="J172">
            <v>1.89474717101941E-4</v>
          </cell>
        </row>
        <row r="173">
          <cell r="B173" t="str">
            <v>CO2</v>
          </cell>
          <cell r="C173" t="str">
            <v>VAR_fout</v>
          </cell>
          <cell r="D173" t="str">
            <v>SUP_DAC</v>
          </cell>
          <cell r="I173">
            <v>-1.30622397840533E-4</v>
          </cell>
          <cell r="J173">
            <v>-4.6442811034900101E-4</v>
          </cell>
        </row>
        <row r="174">
          <cell r="B174" t="str">
            <v>CO2</v>
          </cell>
          <cell r="C174" t="str">
            <v>VAR_fout</v>
          </cell>
          <cell r="D174" t="str">
            <v>CT_CWODBDSCCS</v>
          </cell>
          <cell r="I174">
            <v>-3.2857390869546601E-4</v>
          </cell>
          <cell r="J174">
            <v>-638.45379860508399</v>
          </cell>
        </row>
        <row r="175">
          <cell r="B175" t="str">
            <v>CO2</v>
          </cell>
          <cell r="C175" t="str">
            <v>VAR_fout</v>
          </cell>
          <cell r="D175" t="str">
            <v>D-EWST</v>
          </cell>
          <cell r="E175">
            <v>2266.2743028714599</v>
          </cell>
          <cell r="F175">
            <v>2247.49092474707</v>
          </cell>
          <cell r="G175">
            <v>2319.1485624573802</v>
          </cell>
          <cell r="H175">
            <v>2366.5531494921202</v>
          </cell>
          <cell r="I175">
            <v>2266.0985087356598</v>
          </cell>
          <cell r="J175">
            <v>2552.9114826371201</v>
          </cell>
        </row>
        <row r="176">
          <cell r="B176" t="str">
            <v>CO2</v>
          </cell>
          <cell r="C176" t="str">
            <v>VAR_comnet</v>
          </cell>
          <cell r="D176" t="str">
            <v>-</v>
          </cell>
          <cell r="E176">
            <v>43982.362993012299</v>
          </cell>
          <cell r="F176">
            <v>41749.803158182302</v>
          </cell>
          <cell r="G176">
            <v>39416.652957724298</v>
          </cell>
          <cell r="H176">
            <v>27528.911469150298</v>
          </cell>
          <cell r="I176">
            <v>13970.922217085899</v>
          </cell>
          <cell r="J176">
            <v>-4.9437750929832196E-7</v>
          </cell>
        </row>
        <row r="177">
          <cell r="B177" t="str">
            <v>CO2</v>
          </cell>
          <cell r="C177" t="str">
            <v>EQ_combalM</v>
          </cell>
          <cell r="D177" t="str">
            <v>-</v>
          </cell>
          <cell r="H177">
            <v>-6.7634164244320796E-2</v>
          </cell>
          <cell r="I177">
            <v>-0.27539780711169498</v>
          </cell>
          <cell r="J177">
            <v>-0.85036500615138</v>
          </cell>
        </row>
        <row r="178">
          <cell r="B178" t="str">
            <v>CO2_X</v>
          </cell>
          <cell r="C178" t="str">
            <v>VAR_fout</v>
          </cell>
          <cell r="D178" t="str">
            <v>D-CO2_O</v>
          </cell>
          <cell r="J178">
            <v>2241.2399272375928</v>
          </cell>
        </row>
        <row r="179">
          <cell r="B179" t="str">
            <v>CO2_X</v>
          </cell>
          <cell r="C179" t="str">
            <v>VAR_fin</v>
          </cell>
          <cell r="D179" t="str">
            <v>CO2EXP</v>
          </cell>
          <cell r="J179">
            <v>2241.2399272375928</v>
          </cell>
        </row>
        <row r="180">
          <cell r="B180" t="str">
            <v>CO2_X</v>
          </cell>
          <cell r="C180" t="str">
            <v>EQ_combalM</v>
          </cell>
          <cell r="D180" t="str">
            <v>-</v>
          </cell>
          <cell r="I180">
            <v>-35.746923146431833</v>
          </cell>
          <cell r="J180">
            <v>20.261450681401026</v>
          </cell>
        </row>
        <row r="181">
          <cell r="B181" t="str">
            <v>CO2seq</v>
          </cell>
          <cell r="C181" t="str">
            <v>VAR_fout</v>
          </cell>
          <cell r="D181" t="str">
            <v>CO2SINK</v>
          </cell>
          <cell r="I181">
            <v>833.33333333333235</v>
          </cell>
          <cell r="J181">
            <v>3461.5384655360162</v>
          </cell>
        </row>
        <row r="182">
          <cell r="B182" t="str">
            <v>CO2seq</v>
          </cell>
          <cell r="C182" t="str">
            <v>VAR_comnet</v>
          </cell>
          <cell r="D182" t="str">
            <v>-</v>
          </cell>
          <cell r="I182">
            <v>833.33333719363566</v>
          </cell>
          <cell r="J182">
            <v>3461.5384655360162</v>
          </cell>
        </row>
        <row r="183">
          <cell r="B183" t="str">
            <v>CO2_SECTOR</v>
          </cell>
          <cell r="C183" t="str">
            <v>VAR_fout</v>
          </cell>
          <cell r="D183" t="str">
            <v>CO2_IND</v>
          </cell>
          <cell r="E183">
            <v>6491.1332249236939</v>
          </cell>
          <cell r="F183">
            <v>6262.759107804497</v>
          </cell>
          <cell r="G183">
            <v>5761.3122801387972</v>
          </cell>
          <cell r="H183">
            <v>4949.921635255002</v>
          </cell>
          <cell r="I183">
            <v>4060.7113847051851</v>
          </cell>
          <cell r="J183">
            <v>3150.602999695071</v>
          </cell>
        </row>
        <row r="184">
          <cell r="B184" t="str">
            <v>CO2_SECTOR</v>
          </cell>
          <cell r="C184" t="str">
            <v>VAR_fout</v>
          </cell>
          <cell r="D184" t="str">
            <v>CO2_RES</v>
          </cell>
          <cell r="E184">
            <v>7184.8260951034981</v>
          </cell>
          <cell r="F184">
            <v>6493.7484041614298</v>
          </cell>
          <cell r="G184">
            <v>6275.1506717425455</v>
          </cell>
          <cell r="H184">
            <v>5913.0930543616987</v>
          </cell>
          <cell r="I184">
            <v>3638.8385679571211</v>
          </cell>
          <cell r="J184">
            <v>102.77452220454532</v>
          </cell>
        </row>
        <row r="185">
          <cell r="B185" t="str">
            <v>CO2_SECTOR</v>
          </cell>
          <cell r="C185" t="str">
            <v>VAR_fout</v>
          </cell>
          <cell r="D185" t="str">
            <v>CO2_TRA</v>
          </cell>
          <cell r="E185">
            <v>14444.014560864014</v>
          </cell>
          <cell r="F185">
            <v>14051.061976778961</v>
          </cell>
          <cell r="G185">
            <v>12578.23800154707</v>
          </cell>
          <cell r="H185">
            <v>8372.7873368062737</v>
          </cell>
          <cell r="I185">
            <v>3943.4292364844068</v>
          </cell>
          <cell r="J185">
            <v>1441.5765873873142</v>
          </cell>
        </row>
        <row r="186">
          <cell r="B186" t="str">
            <v>CO2_SECTOR</v>
          </cell>
          <cell r="C186" t="str">
            <v>VAR_fout</v>
          </cell>
          <cell r="D186" t="str">
            <v>CO2_ELC</v>
          </cell>
          <cell r="E186">
            <v>2603.3622512118432</v>
          </cell>
          <cell r="F186">
            <v>2604.5778772325762</v>
          </cell>
          <cell r="G186">
            <v>2546.2901777684365</v>
          </cell>
          <cell r="H186">
            <v>2502.6681268835428</v>
          </cell>
          <cell r="I186">
            <v>2527.6652796549029</v>
          </cell>
          <cell r="J186">
            <v>2552.9119753744594</v>
          </cell>
        </row>
        <row r="187">
          <cell r="B187" t="str">
            <v>CO2_SECTOR</v>
          </cell>
          <cell r="C187" t="str">
            <v>VAR_fout</v>
          </cell>
          <cell r="D187" t="str">
            <v>CO2_SER</v>
          </cell>
          <cell r="E187">
            <v>3789.2520281489474</v>
          </cell>
          <cell r="F187">
            <v>3157.390901540648</v>
          </cell>
          <cell r="G187">
            <v>3364.7486274463572</v>
          </cell>
          <cell r="H187">
            <v>3400.7753161019377</v>
          </cell>
          <cell r="I187">
            <v>2115.0690592889509</v>
          </cell>
          <cell r="J187">
            <v>49.633441304625819</v>
          </cell>
        </row>
        <row r="188">
          <cell r="B188" t="str">
            <v>CO2_SECTOR</v>
          </cell>
          <cell r="C188" t="str">
            <v>VAR_fout</v>
          </cell>
          <cell r="D188" t="str">
            <v>CO2_ELCCCS</v>
          </cell>
          <cell r="E188">
            <v>2603.3622512118432</v>
          </cell>
          <cell r="F188">
            <v>2604.5778772325762</v>
          </cell>
          <cell r="G188">
            <v>2546.2901777684365</v>
          </cell>
          <cell r="H188">
            <v>2502.6681268835428</v>
          </cell>
          <cell r="I188">
            <v>1742.7903415425494</v>
          </cell>
          <cell r="J188">
            <v>-165.80265409306779</v>
          </cell>
        </row>
        <row r="189">
          <cell r="B189" t="str">
            <v>CO2_SECTOR</v>
          </cell>
          <cell r="C189" t="str">
            <v>VAR_fout</v>
          </cell>
          <cell r="D189" t="str">
            <v>CO2_H2CCS</v>
          </cell>
          <cell r="I189">
            <v>-1.3806806890136797E-3</v>
          </cell>
          <cell r="J189">
            <v>-1664.5440123178746</v>
          </cell>
        </row>
        <row r="190">
          <cell r="B190" t="str">
            <v>CO2_SECTOR</v>
          </cell>
          <cell r="C190" t="str">
            <v>VAR_fout</v>
          </cell>
          <cell r="D190" t="str">
            <v>CO2_INDCCS</v>
          </cell>
          <cell r="E190">
            <v>6491.1332249236939</v>
          </cell>
          <cell r="F190">
            <v>6262.759107804497</v>
          </cell>
          <cell r="G190">
            <v>5761.3122801387972</v>
          </cell>
          <cell r="H190">
            <v>4949.9262410061183</v>
          </cell>
          <cell r="I190">
            <v>3551.8734215903669</v>
          </cell>
          <cell r="J190">
            <v>236.36273499171952</v>
          </cell>
        </row>
        <row r="191">
          <cell r="B191" t="str">
            <v>CO2_SECTOR</v>
          </cell>
          <cell r="C191" t="str">
            <v>VAR_comnet</v>
          </cell>
          <cell r="D191" t="str">
            <v>-</v>
          </cell>
          <cell r="E191">
            <v>43607.083636387557</v>
          </cell>
          <cell r="F191">
            <v>41436.875252555183</v>
          </cell>
          <cell r="G191">
            <v>38833.342216550423</v>
          </cell>
          <cell r="H191">
            <v>32591.83983729811</v>
          </cell>
          <cell r="I191">
            <v>21580.375910542793</v>
          </cell>
          <cell r="J191">
            <v>5703.5155945467941</v>
          </cell>
        </row>
        <row r="192">
          <cell r="B192" t="str">
            <v>CO2SC</v>
          </cell>
          <cell r="C192" t="str">
            <v>VAR_fout</v>
          </cell>
          <cell r="D192" t="str">
            <v>CO2S1</v>
          </cell>
          <cell r="E192">
            <v>6307.1990227535098</v>
          </cell>
          <cell r="F192">
            <v>6307.1990227535098</v>
          </cell>
          <cell r="G192">
            <v>6307.1990227535098</v>
          </cell>
          <cell r="H192">
            <v>6307.1990227535098</v>
          </cell>
          <cell r="I192">
            <v>6307.1990227535098</v>
          </cell>
          <cell r="J192">
            <v>6307.1990227535098</v>
          </cell>
        </row>
        <row r="193">
          <cell r="B193" t="str">
            <v>CO2SC</v>
          </cell>
          <cell r="C193" t="str">
            <v>VAR_fout</v>
          </cell>
          <cell r="D193" t="str">
            <v>CO2S2</v>
          </cell>
          <cell r="J193">
            <v>8.4709088142757796E-7</v>
          </cell>
        </row>
        <row r="194">
          <cell r="B194" t="str">
            <v>CO2SC</v>
          </cell>
          <cell r="C194" t="str">
            <v>VAR_fin</v>
          </cell>
          <cell r="D194" t="str">
            <v>CO2EXP</v>
          </cell>
          <cell r="J194">
            <v>2241.2399272376001</v>
          </cell>
        </row>
        <row r="195">
          <cell r="B195" t="str">
            <v>CO2SC</v>
          </cell>
          <cell r="C195" t="str">
            <v>EQ_combalM</v>
          </cell>
          <cell r="D195" t="str">
            <v>-</v>
          </cell>
          <cell r="J195">
            <v>-4.3517623083791201E-8</v>
          </cell>
        </row>
        <row r="196">
          <cell r="B196" t="str">
            <v>CO2P</v>
          </cell>
          <cell r="C196" t="str">
            <v>VAR_fout</v>
          </cell>
          <cell r="D196" t="str">
            <v>ITOT-PROCESSCO2</v>
          </cell>
          <cell r="E196">
            <v>2089.34680048464</v>
          </cell>
          <cell r="F196">
            <v>2111.0131698740802</v>
          </cell>
          <cell r="G196">
            <v>2102.26947106126</v>
          </cell>
          <cell r="H196">
            <v>2093.6570724540879</v>
          </cell>
          <cell r="I196">
            <v>2077.4128862688181</v>
          </cell>
          <cell r="J196">
            <v>2063.7486486083299</v>
          </cell>
        </row>
        <row r="197">
          <cell r="B197" t="str">
            <v>CO2P</v>
          </cell>
          <cell r="C197" t="str">
            <v>VAR_comnet</v>
          </cell>
          <cell r="D197" t="str">
            <v>-</v>
          </cell>
          <cell r="E197">
            <v>2089.34680048464</v>
          </cell>
          <cell r="F197">
            <v>2111.0131698740802</v>
          </cell>
          <cell r="G197">
            <v>2102.26947106126</v>
          </cell>
          <cell r="H197">
            <v>2093.6570724540879</v>
          </cell>
          <cell r="I197">
            <v>2077.4128862688181</v>
          </cell>
          <cell r="J197">
            <v>2063.7486486083299</v>
          </cell>
        </row>
        <row r="198">
          <cell r="B198" t="str">
            <v>CO2_E</v>
          </cell>
          <cell r="C198" t="str">
            <v>VAR_fout</v>
          </cell>
          <cell r="D198" t="str">
            <v>EWSTINCCS</v>
          </cell>
          <cell r="I198">
            <v>400.67441407427799</v>
          </cell>
          <cell r="J198">
            <v>1330.7707541</v>
          </cell>
        </row>
        <row r="199">
          <cell r="B199" t="str">
            <v>CO2_E</v>
          </cell>
          <cell r="C199" t="str">
            <v>VAR_fout</v>
          </cell>
          <cell r="D199" t="str">
            <v>ENGA-CCS</v>
          </cell>
          <cell r="I199">
            <v>1.22245997298587E-2</v>
          </cell>
          <cell r="J199">
            <v>6.4372794543388302E-3</v>
          </cell>
        </row>
        <row r="200">
          <cell r="B200" t="str">
            <v>CO2_E</v>
          </cell>
          <cell r="C200" t="str">
            <v>VAR_fout</v>
          </cell>
          <cell r="D200" t="str">
            <v>CHPWSTCCS</v>
          </cell>
          <cell r="I200">
            <v>465.000788158349</v>
          </cell>
          <cell r="J200">
            <v>1347.4707055610099</v>
          </cell>
        </row>
        <row r="201">
          <cell r="B201" t="str">
            <v>CO2_E</v>
          </cell>
          <cell r="C201" t="str">
            <v>VAR_fout</v>
          </cell>
          <cell r="D201" t="str">
            <v>HPLNGA</v>
          </cell>
          <cell r="E201">
            <v>114.383358724657</v>
          </cell>
          <cell r="F201">
            <v>3.5428787651502602E-3</v>
          </cell>
          <cell r="G201">
            <v>172.109670008488</v>
          </cell>
          <cell r="H201">
            <v>2.6914083059835E-2</v>
          </cell>
          <cell r="I201">
            <v>1.1748608915598401E-3</v>
          </cell>
        </row>
        <row r="202">
          <cell r="B202" t="str">
            <v>CO2_E</v>
          </cell>
          <cell r="C202" t="str">
            <v>VAR_fout</v>
          </cell>
          <cell r="D202" t="str">
            <v>CHPWST</v>
          </cell>
          <cell r="E202">
            <v>2843.25539983819</v>
          </cell>
          <cell r="F202">
            <v>2588.8460892958801</v>
          </cell>
          <cell r="G202">
            <v>2600.7029340068898</v>
          </cell>
          <cell r="H202">
            <v>2702.6027670325102</v>
          </cell>
          <cell r="I202">
            <v>2056.0495034342098</v>
          </cell>
          <cell r="J202">
            <v>1096.71616079715</v>
          </cell>
        </row>
        <row r="203">
          <cell r="B203" t="str">
            <v>CO2_E</v>
          </cell>
          <cell r="C203" t="str">
            <v>VAR_fout</v>
          </cell>
          <cell r="D203" t="str">
            <v>CHPNGA</v>
          </cell>
          <cell r="E203">
            <v>206.746244213349</v>
          </cell>
          <cell r="F203">
            <v>3.8361837718456099E-3</v>
          </cell>
          <cell r="G203">
            <v>72.514827375659607</v>
          </cell>
          <cell r="H203">
            <v>102.092670338171</v>
          </cell>
          <cell r="I203">
            <v>23.848362594125</v>
          </cell>
          <cell r="J203">
            <v>1.5051747845910601E-3</v>
          </cell>
        </row>
        <row r="204">
          <cell r="B204" t="str">
            <v>CO2_E</v>
          </cell>
          <cell r="C204" t="str">
            <v>VAR_fout</v>
          </cell>
          <cell r="D204" t="str">
            <v>EWSTINC</v>
          </cell>
          <cell r="E204">
            <v>1689.29320590473</v>
          </cell>
          <cell r="F204">
            <v>1906.13578115778</v>
          </cell>
          <cell r="G204">
            <v>2037.5942515414699</v>
          </cell>
          <cell r="H204">
            <v>2030.50353213984</v>
          </cell>
          <cell r="I204">
            <v>1610.4725518622899</v>
          </cell>
          <cell r="J204">
            <v>1330.8654101775001</v>
          </cell>
        </row>
        <row r="205">
          <cell r="B205" t="str">
            <v>CO2_E</v>
          </cell>
          <cell r="C205" t="str">
            <v>VAR_fout</v>
          </cell>
          <cell r="D205" t="str">
            <v>ENGA-GTCC</v>
          </cell>
          <cell r="I205">
            <v>1.04744415908427</v>
          </cell>
          <cell r="J205">
            <v>2.754018183068E-3</v>
          </cell>
        </row>
        <row r="206">
          <cell r="B206" t="str">
            <v>CO2_E</v>
          </cell>
          <cell r="C206" t="str">
            <v>VAR_fout</v>
          </cell>
          <cell r="D206" t="str">
            <v>HPLOIL</v>
          </cell>
          <cell r="E206">
            <v>15.8762041264318</v>
          </cell>
          <cell r="F206">
            <v>350.51820668940201</v>
          </cell>
          <cell r="G206">
            <v>3.5988487916776002E-3</v>
          </cell>
          <cell r="H206">
            <v>1.31451397427411E-3</v>
          </cell>
          <cell r="I206">
            <v>7.9242383584812498E-4</v>
          </cell>
        </row>
        <row r="207">
          <cell r="B207" t="str">
            <v>CO2_E</v>
          </cell>
          <cell r="C207" t="str">
            <v>VAR_fout</v>
          </cell>
          <cell r="D207" t="str">
            <v>CHPGFC</v>
          </cell>
          <cell r="I207">
            <v>2.1973367924644101E-2</v>
          </cell>
          <cell r="J207">
            <v>1.4079248817706301E-3</v>
          </cell>
        </row>
        <row r="208">
          <cell r="B208" t="str">
            <v>CO2_E</v>
          </cell>
          <cell r="C208" t="str">
            <v>VAR_fout</v>
          </cell>
          <cell r="D208" t="str">
            <v>EOIL-ENG</v>
          </cell>
          <cell r="E208">
            <v>8.3448446058415495</v>
          </cell>
          <cell r="F208">
            <v>0.29651238266568902</v>
          </cell>
          <cell r="G208">
            <v>2.8627926014545502E-2</v>
          </cell>
          <cell r="H208">
            <v>7.6445193330479302E-3</v>
          </cell>
          <cell r="I208">
            <v>2.6172527448468E-2</v>
          </cell>
        </row>
        <row r="209">
          <cell r="B209" t="str">
            <v>CO2_E</v>
          </cell>
          <cell r="C209" t="str">
            <v>VAR_fout</v>
          </cell>
          <cell r="D209" t="str">
            <v>ENGA-GTOC</v>
          </cell>
          <cell r="F209">
            <v>3.4833457442438299E-3</v>
          </cell>
          <cell r="G209">
            <v>0.16107063752408901</v>
          </cell>
          <cell r="H209">
            <v>33.542092758054203</v>
          </cell>
          <cell r="I209">
            <v>237.16059047895399</v>
          </cell>
          <cell r="J209">
            <v>1.0203498841460299</v>
          </cell>
        </row>
        <row r="210">
          <cell r="B210" t="str">
            <v>CO2_E</v>
          </cell>
          <cell r="C210" t="str">
            <v>VAR_fout</v>
          </cell>
          <cell r="D210" t="str">
            <v>CHPOIL</v>
          </cell>
          <cell r="E210">
            <v>1.15298699239891</v>
          </cell>
          <cell r="F210">
            <v>0.29768276675568101</v>
          </cell>
          <cell r="G210">
            <v>2.5198591411722201E-2</v>
          </cell>
          <cell r="H210">
            <v>1.1715849734937099E-2</v>
          </cell>
          <cell r="I210">
            <v>1.48508414917096E-2</v>
          </cell>
        </row>
        <row r="211">
          <cell r="B211" t="str">
            <v>CO2_E</v>
          </cell>
          <cell r="C211" t="str">
            <v>VAR_comnet</v>
          </cell>
          <cell r="D211" t="str">
            <v>-</v>
          </cell>
          <cell r="E211">
            <v>4879.0522444055996</v>
          </cell>
          <cell r="F211">
            <v>4846.1051347007697</v>
          </cell>
          <cell r="G211">
            <v>4883.1401789362599</v>
          </cell>
          <cell r="H211">
            <v>4868.7886512346704</v>
          </cell>
          <cell r="I211">
            <v>4794.3308433826096</v>
          </cell>
          <cell r="J211">
            <v>5106.8554849171096</v>
          </cell>
        </row>
        <row r="212">
          <cell r="B212" t="str">
            <v>CO2_I</v>
          </cell>
          <cell r="C212" t="str">
            <v>VAR_fout</v>
          </cell>
          <cell r="D212" t="str">
            <v>ITOT-CHPNGA</v>
          </cell>
          <cell r="E212">
            <v>107.97823263854301</v>
          </cell>
          <cell r="F212">
            <v>67.541570255083201</v>
          </cell>
          <cell r="G212">
            <v>8.4916395040811103</v>
          </cell>
          <cell r="H212">
            <v>5.8520632357093696</v>
          </cell>
          <cell r="I212">
            <v>22.501935531786899</v>
          </cell>
          <cell r="J212">
            <v>5.2187971946799099</v>
          </cell>
        </row>
        <row r="213">
          <cell r="B213" t="str">
            <v>CO2_I</v>
          </cell>
          <cell r="C213" t="str">
            <v>VAR_fout</v>
          </cell>
          <cell r="D213" t="str">
            <v>ITOT-SWHNGABR</v>
          </cell>
          <cell r="E213">
            <v>2005.1531186293901</v>
          </cell>
          <cell r="F213">
            <v>1799.29844017559</v>
          </cell>
          <cell r="G213">
            <v>2122.9757112402299</v>
          </cell>
          <cell r="H213">
            <v>1430.4651275613001</v>
          </cell>
          <cell r="I213">
            <v>853.24316931358601</v>
          </cell>
          <cell r="J213">
            <v>125.40818429760201</v>
          </cell>
        </row>
        <row r="214">
          <cell r="B214" t="str">
            <v>CO2_I</v>
          </cell>
          <cell r="C214" t="str">
            <v>VAR_fout</v>
          </cell>
          <cell r="D214" t="str">
            <v>ITOT-CHPWSTCCS</v>
          </cell>
          <cell r="I214">
            <v>305.86052049842499</v>
          </cell>
          <cell r="J214">
            <v>1086.1569063776899</v>
          </cell>
        </row>
        <row r="215">
          <cell r="B215" t="str">
            <v>CO2_I</v>
          </cell>
          <cell r="C215" t="str">
            <v>VAR_fout</v>
          </cell>
          <cell r="D215" t="str">
            <v>ITOT-SWHLFOBR</v>
          </cell>
          <cell r="E215">
            <v>655.76789107998195</v>
          </cell>
          <cell r="F215">
            <v>597.312438208971</v>
          </cell>
          <cell r="G215">
            <v>599.35193618969504</v>
          </cell>
          <cell r="H215">
            <v>478.25015452162398</v>
          </cell>
          <cell r="I215">
            <v>237.27140548989101</v>
          </cell>
          <cell r="J215">
            <v>17.815805963120098</v>
          </cell>
        </row>
        <row r="216">
          <cell r="B216" t="str">
            <v>CO2_I</v>
          </cell>
          <cell r="C216" t="str">
            <v>VAR_fout</v>
          </cell>
          <cell r="D216" t="str">
            <v>ITOT-CHPNGACCS</v>
          </cell>
          <cell r="I216">
            <v>2.3251479393893999E-2</v>
          </cell>
          <cell r="J216">
            <v>3.3242521279983599</v>
          </cell>
        </row>
        <row r="217">
          <cell r="B217" t="str">
            <v>CO2_I</v>
          </cell>
          <cell r="C217" t="str">
            <v>VAR_fout</v>
          </cell>
          <cell r="D217" t="str">
            <v>ITOT-CHPGFC</v>
          </cell>
          <cell r="H217">
            <v>2.2734944678691198E-3</v>
          </cell>
          <cell r="I217">
            <v>1.5464278573648399E-2</v>
          </cell>
          <cell r="J217">
            <v>2.16711119197871E-3</v>
          </cell>
        </row>
        <row r="218">
          <cell r="B218" t="str">
            <v>CO2_I</v>
          </cell>
          <cell r="C218" t="str">
            <v>VAR_fout</v>
          </cell>
          <cell r="D218" t="str">
            <v>ITOT-SWHCOABR</v>
          </cell>
          <cell r="E218">
            <v>330.01201149909002</v>
          </cell>
          <cell r="F218">
            <v>321.17921444906</v>
          </cell>
          <cell r="G218">
            <v>4.1670127236379001E-2</v>
          </cell>
          <cell r="H218">
            <v>1.56004059707921E-3</v>
          </cell>
          <cell r="I218">
            <v>2.9406089668180999E-3</v>
          </cell>
        </row>
        <row r="219">
          <cell r="B219" t="str">
            <v>CO2_I</v>
          </cell>
          <cell r="C219" t="str">
            <v>VAR_fout</v>
          </cell>
          <cell r="D219" t="str">
            <v>ITOT-CHPOIL</v>
          </cell>
          <cell r="E219">
            <v>21.443176983037102</v>
          </cell>
          <cell r="F219">
            <v>51.247632669413598</v>
          </cell>
          <cell r="G219">
            <v>1.1212160658080801</v>
          </cell>
          <cell r="H219">
            <v>47.984413160015997</v>
          </cell>
          <cell r="I219">
            <v>22.514906919176202</v>
          </cell>
          <cell r="J219">
            <v>2.72589187739125E-2</v>
          </cell>
        </row>
        <row r="220">
          <cell r="B220" t="str">
            <v>CO2_I</v>
          </cell>
          <cell r="C220" t="str">
            <v>VAR_fout</v>
          </cell>
          <cell r="D220" t="str">
            <v>ITOT-SWHWSTBR</v>
          </cell>
          <cell r="E220">
            <v>723.65812643580398</v>
          </cell>
          <cell r="F220">
            <v>749.837015986756</v>
          </cell>
          <cell r="G220">
            <v>520.44670541709797</v>
          </cell>
          <cell r="H220">
            <v>514.63439802806795</v>
          </cell>
          <cell r="I220">
            <v>506.25389480067503</v>
          </cell>
          <cell r="J220">
            <v>1.247992734844E-3</v>
          </cell>
        </row>
        <row r="221">
          <cell r="B221" t="str">
            <v>CO2_I</v>
          </cell>
          <cell r="C221" t="str">
            <v>VAR_fout</v>
          </cell>
          <cell r="D221" t="str">
            <v>ITOT-SWHNGAHP</v>
          </cell>
          <cell r="G221">
            <v>9.3893797387363503E-2</v>
          </cell>
          <cell r="H221">
            <v>9.2551803737417504E-2</v>
          </cell>
          <cell r="I221">
            <v>5.9569949350925097E-3</v>
          </cell>
          <cell r="J221">
            <v>3.2802283672319298E-3</v>
          </cell>
        </row>
        <row r="222">
          <cell r="B222" t="str">
            <v>CO2_I</v>
          </cell>
          <cell r="C222" t="str">
            <v>VAR_fout</v>
          </cell>
          <cell r="D222" t="str">
            <v>ITOT-CHPWST</v>
          </cell>
          <cell r="E222">
            <v>344.46990305675803</v>
          </cell>
          <cell r="F222">
            <v>364.69106289160197</v>
          </cell>
          <cell r="G222">
            <v>504.19451761408698</v>
          </cell>
          <cell r="H222">
            <v>498.563668203779</v>
          </cell>
          <cell r="I222">
            <v>184.58510972181099</v>
          </cell>
          <cell r="J222">
            <v>0.69651860232488605</v>
          </cell>
        </row>
        <row r="223">
          <cell r="B223" t="str">
            <v>CO2_I</v>
          </cell>
          <cell r="C223" t="str">
            <v>VAR_fout</v>
          </cell>
          <cell r="D223" t="str">
            <v>ITOT-SWHHFOBR</v>
          </cell>
          <cell r="E223">
            <v>210.210009391515</v>
          </cell>
          <cell r="F223">
            <v>180.59191033286399</v>
          </cell>
          <cell r="G223">
            <v>6.7207910917721101E-3</v>
          </cell>
          <cell r="H223">
            <v>1.4602920543324101E-3</v>
          </cell>
          <cell r="I223">
            <v>2.9987432135480702E-3</v>
          </cell>
        </row>
        <row r="224">
          <cell r="B224" t="str">
            <v>CO2_I</v>
          </cell>
          <cell r="C224" t="str">
            <v>VAR_comnet</v>
          </cell>
          <cell r="D224" t="str">
            <v>-</v>
          </cell>
          <cell r="E224">
            <v>4398.6924697141203</v>
          </cell>
          <cell r="F224">
            <v>4131.6992849693397</v>
          </cell>
          <cell r="G224">
            <v>3756.7240107467101</v>
          </cell>
          <cell r="H224">
            <v>2975.8476703413498</v>
          </cell>
          <cell r="I224">
            <v>2132.28155438043</v>
          </cell>
          <cell r="J224">
            <v>1238.6544188144901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1.27755608544282E-8</v>
          </cell>
          <cell r="I4">
            <v>2.68688894314747E-8</v>
          </cell>
          <cell r="J4">
            <v>1.4747153622765199E-6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5.5627882944544302E-7</v>
          </cell>
          <cell r="J5">
            <v>4.4638440519172897E-8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6.4303239017547105E-8</v>
          </cell>
          <cell r="I6">
            <v>9.3428192350989106E-2</v>
          </cell>
          <cell r="J6">
            <v>1.4486039464582701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1.04310766005898E-8</v>
          </cell>
          <cell r="I7">
            <v>5.3636771264907999E-6</v>
          </cell>
          <cell r="J7">
            <v>0.612882487868739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I8">
            <v>1.5644700940386701E-8</v>
          </cell>
          <cell r="J8">
            <v>2.5672088774741099E-8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3.6955820110915398E-5</v>
          </cell>
          <cell r="J9">
            <v>3.4822377095217801E-2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4.0961324256406596E-3</v>
          </cell>
          <cell r="F10">
            <v>4.4471082619095903E-3</v>
          </cell>
          <cell r="H10">
            <v>9.8649647671111396E-2</v>
          </cell>
          <cell r="I10">
            <v>1.64040201329087E-2</v>
          </cell>
          <cell r="J10">
            <v>0.212580325296825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H11">
            <v>1.0213301932641399E-8</v>
          </cell>
          <cell r="I11">
            <v>3.4575011454346399E-8</v>
          </cell>
          <cell r="J11">
            <v>7.07028553585862E-6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1.42526852614562E-2</v>
          </cell>
          <cell r="F12">
            <v>9.3716393314339799E-2</v>
          </cell>
          <cell r="I12">
            <v>4.3872558847045801E-2</v>
          </cell>
          <cell r="J12">
            <v>0.25208672924231001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H13">
            <v>3.0453388631435899E-3</v>
          </cell>
          <cell r="I13">
            <v>3.0053439561474102E-8</v>
          </cell>
        </row>
        <row r="14">
          <cell r="A14" t="str">
            <v>-</v>
          </cell>
          <cell r="B14" t="str">
            <v>VAR_ncap</v>
          </cell>
          <cell r="C14" t="str">
            <v>SUP_ELCH2_D</v>
          </cell>
          <cell r="H14">
            <v>3.2296903891171499E-3</v>
          </cell>
          <cell r="I14">
            <v>1.06345955778994E-2</v>
          </cell>
          <cell r="J14">
            <v>1.9219305425291999</v>
          </cell>
        </row>
        <row r="15">
          <cell r="A15" t="str">
            <v>-</v>
          </cell>
          <cell r="B15" t="str">
            <v>VAR_ncap</v>
          </cell>
          <cell r="C15" t="str">
            <v>SUP_H2GSL</v>
          </cell>
          <cell r="H15">
            <v>2.34932233021785E-8</v>
          </cell>
          <cell r="I15">
            <v>7.8998095243120195E-2</v>
          </cell>
          <cell r="J15">
            <v>0.15017704303281801</v>
          </cell>
        </row>
        <row r="16">
          <cell r="A16" t="str">
            <v>-</v>
          </cell>
          <cell r="B16" t="str">
            <v>VAR_ncap</v>
          </cell>
          <cell r="C16" t="str">
            <v>ESOL-PV_E</v>
          </cell>
          <cell r="H16">
            <v>9.4970316011307905E-3</v>
          </cell>
          <cell r="I16">
            <v>9.9809664309229697E-7</v>
          </cell>
          <cell r="J16">
            <v>4.7818764537760101</v>
          </cell>
        </row>
        <row r="17">
          <cell r="A17" t="str">
            <v>-</v>
          </cell>
          <cell r="B17" t="str">
            <v>VAR_ncap</v>
          </cell>
          <cell r="C17" t="str">
            <v>D-SNGA</v>
          </cell>
          <cell r="J17">
            <v>1.05851135561066E-8</v>
          </cell>
        </row>
        <row r="18">
          <cell r="A18" t="str">
            <v>-</v>
          </cell>
          <cell r="B18" t="str">
            <v>VAR_ncap</v>
          </cell>
          <cell r="C18" t="str">
            <v>SUP_MNRBIO</v>
          </cell>
          <cell r="E18">
            <v>4.9186011229095002E-2</v>
          </cell>
          <cell r="F18">
            <v>0.129551445936331</v>
          </cell>
          <cell r="G18">
            <v>2.7155266438127599E-8</v>
          </cell>
          <cell r="H18">
            <v>3.2379674278385099E-8</v>
          </cell>
          <cell r="I18">
            <v>9.4352130569843998E-2</v>
          </cell>
          <cell r="J18">
            <v>0.255298187624041</v>
          </cell>
        </row>
        <row r="19">
          <cell r="A19" t="str">
            <v>-</v>
          </cell>
          <cell r="B19" t="str">
            <v>VAR_ncap</v>
          </cell>
          <cell r="C19" t="str">
            <v>SUP_WSTHTGBIOCCS</v>
          </cell>
          <cell r="I19">
            <v>2.1048774355796701E-7</v>
          </cell>
        </row>
        <row r="20">
          <cell r="A20" t="str">
            <v>-</v>
          </cell>
          <cell r="B20" t="str">
            <v>VAR_ncap</v>
          </cell>
          <cell r="C20" t="str">
            <v>SUP_WODBIO</v>
          </cell>
          <cell r="E20">
            <v>1.6715811400049199E-8</v>
          </cell>
          <cell r="F20">
            <v>8.1114341896737198E-7</v>
          </cell>
          <cell r="G20">
            <v>1.4007447045798001E-8</v>
          </cell>
          <cell r="I20">
            <v>2.33952682045151E-7</v>
          </cell>
          <cell r="J20">
            <v>1.2411413037110099E-6</v>
          </cell>
        </row>
        <row r="21">
          <cell r="A21" t="str">
            <v>-</v>
          </cell>
          <cell r="B21" t="str">
            <v>VAR_ncap</v>
          </cell>
          <cell r="C21" t="str">
            <v>SUP_ELCH2_SOEC</v>
          </cell>
          <cell r="I21">
            <v>1.01359339713667E-5</v>
          </cell>
          <cell r="J21">
            <v>9.9423337453169204E-3</v>
          </cell>
        </row>
        <row r="22">
          <cell r="A22" t="str">
            <v>-</v>
          </cell>
          <cell r="B22" t="str">
            <v>VAR_ncap</v>
          </cell>
          <cell r="C22" t="str">
            <v>SUP_WODH2CCS</v>
          </cell>
          <cell r="J22">
            <v>0.62801828468019905</v>
          </cell>
        </row>
        <row r="23">
          <cell r="A23" t="str">
            <v>-</v>
          </cell>
          <cell r="B23" t="str">
            <v>VAR_ncap</v>
          </cell>
          <cell r="C23" t="str">
            <v>SUP_WODBIOCCS</v>
          </cell>
          <cell r="I23">
            <v>5.8233461055413901E-7</v>
          </cell>
          <cell r="J23">
            <v>4.7949913683519096E-7</v>
          </cell>
        </row>
        <row r="24">
          <cell r="A24" t="str">
            <v>-</v>
          </cell>
          <cell r="B24" t="str">
            <v>VAR_ncap</v>
          </cell>
          <cell r="C24" t="str">
            <v>SUP_NGAH2CCS</v>
          </cell>
          <cell r="I24">
            <v>1.23098886262004E-8</v>
          </cell>
          <cell r="J24">
            <v>1.3501570393529001E-6</v>
          </cell>
        </row>
        <row r="25">
          <cell r="A25" t="str">
            <v>-</v>
          </cell>
          <cell r="B25" t="str">
            <v>VAR_ncap</v>
          </cell>
          <cell r="C25" t="str">
            <v>SUP_ELCH2</v>
          </cell>
          <cell r="E25">
            <v>1.73812434769802E-4</v>
          </cell>
          <cell r="F25">
            <v>7.8688954966636996E-4</v>
          </cell>
          <cell r="G25">
            <v>2.6422566430165601E-8</v>
          </cell>
          <cell r="H25">
            <v>2.9021741329709901E-8</v>
          </cell>
          <cell r="I25">
            <v>1.4480935619224</v>
          </cell>
          <cell r="J25">
            <v>2.7991086493914801</v>
          </cell>
        </row>
        <row r="26">
          <cell r="A26" t="str">
            <v>-</v>
          </cell>
          <cell r="B26" t="str">
            <v>VAR_ncap</v>
          </cell>
          <cell r="C26" t="str">
            <v>CT_CWODBDS</v>
          </cell>
          <cell r="I26">
            <v>1.5251998964595601E-7</v>
          </cell>
          <cell r="J26">
            <v>1.57869216449136E-8</v>
          </cell>
        </row>
        <row r="27">
          <cell r="A27" t="str">
            <v>-</v>
          </cell>
          <cell r="B27" t="str">
            <v>VAR_ncap</v>
          </cell>
          <cell r="C27" t="str">
            <v>CT_CWODETHCCS</v>
          </cell>
          <cell r="I27">
            <v>4.6883865294066999E-7</v>
          </cell>
          <cell r="J27">
            <v>4.8815844853021099E-6</v>
          </cell>
        </row>
        <row r="28">
          <cell r="A28" t="str">
            <v>-</v>
          </cell>
          <cell r="B28" t="str">
            <v>VAR_ncap</v>
          </cell>
          <cell r="C28" t="str">
            <v>CT_CWODPLT</v>
          </cell>
          <cell r="E28">
            <v>0.15998291222292499</v>
          </cell>
          <cell r="F28">
            <v>5.0524797728323398E-2</v>
          </cell>
          <cell r="G28">
            <v>5.6600222086758298E-8</v>
          </cell>
          <cell r="H28">
            <v>3.4501425325756401E-6</v>
          </cell>
          <cell r="I28">
            <v>0.18070929572747901</v>
          </cell>
          <cell r="J28">
            <v>9.4766182635146606E-2</v>
          </cell>
        </row>
        <row r="29">
          <cell r="A29" t="str">
            <v>-</v>
          </cell>
          <cell r="B29" t="str">
            <v>VAR_ncap</v>
          </cell>
          <cell r="C29" t="str">
            <v>D-DH2</v>
          </cell>
          <cell r="H29">
            <v>3.1974103375710401E-3</v>
          </cell>
          <cell r="I29">
            <v>1.05283972950387E-2</v>
          </cell>
          <cell r="J29">
            <v>1.8294673559207699</v>
          </cell>
        </row>
        <row r="30">
          <cell r="A30" t="str">
            <v>-</v>
          </cell>
          <cell r="B30" t="str">
            <v>VAR_ncap</v>
          </cell>
          <cell r="C30" t="str">
            <v>CT_CWODETH</v>
          </cell>
          <cell r="E30">
            <v>3.2458684684264501E-2</v>
          </cell>
          <cell r="I30">
            <v>2.9563430752685599E-7</v>
          </cell>
          <cell r="J30">
            <v>4.2736893460953898E-7</v>
          </cell>
        </row>
        <row r="31">
          <cell r="A31" t="str">
            <v>-</v>
          </cell>
          <cell r="B31" t="str">
            <v>VAR_ncap</v>
          </cell>
          <cell r="C31" t="str">
            <v>D-INGA</v>
          </cell>
          <cell r="H31">
            <v>1.0742514014037E-8</v>
          </cell>
          <cell r="I31">
            <v>2.9331087665122399E-8</v>
          </cell>
          <cell r="J31">
            <v>1.07006853467617E-7</v>
          </cell>
        </row>
        <row r="32">
          <cell r="A32" t="str">
            <v>-</v>
          </cell>
          <cell r="B32" t="str">
            <v>VAR_ncap</v>
          </cell>
          <cell r="C32" t="str">
            <v>SUP_H2DSL</v>
          </cell>
          <cell r="H32">
            <v>2.57058082768629E-8</v>
          </cell>
          <cell r="I32">
            <v>0.76152231594250896</v>
          </cell>
          <cell r="J32">
            <v>1.6356927161269701</v>
          </cell>
        </row>
        <row r="33">
          <cell r="A33" t="str">
            <v>-</v>
          </cell>
          <cell r="B33" t="str">
            <v>VAR_ncap</v>
          </cell>
          <cell r="C33" t="str">
            <v>SUP_DAC</v>
          </cell>
          <cell r="I33">
            <v>3.4873844430932002E-5</v>
          </cell>
          <cell r="J33">
            <v>5.0630451287088301E-5</v>
          </cell>
        </row>
        <row r="34">
          <cell r="A34" t="str">
            <v>-</v>
          </cell>
          <cell r="B34" t="str">
            <v>VAR_ncap</v>
          </cell>
          <cell r="C34" t="str">
            <v>CT_CWODBDSCCS</v>
          </cell>
          <cell r="I34">
            <v>5.9245394895663696E-7</v>
          </cell>
          <cell r="J34">
            <v>0.22141719175748201</v>
          </cell>
        </row>
        <row r="35">
          <cell r="A35" t="str">
            <v>-</v>
          </cell>
          <cell r="B35" t="str">
            <v>VAR_cap</v>
          </cell>
          <cell r="C35" t="str">
            <v>SUP_NGAH2</v>
          </cell>
          <cell r="H35">
            <v>1.27755608544282E-8</v>
          </cell>
          <cell r="I35">
            <v>5.1908547390768297E-8</v>
          </cell>
          <cell r="J35">
            <v>1.5152908214441129E-6</v>
          </cell>
        </row>
        <row r="36">
          <cell r="A36" t="str">
            <v>-</v>
          </cell>
          <cell r="B36" t="str">
            <v>VAR_cap</v>
          </cell>
          <cell r="C36" t="str">
            <v>SUP_WSTHTGBIO</v>
          </cell>
          <cell r="I36">
            <v>5.5627882944544302E-7</v>
          </cell>
          <cell r="J36">
            <v>6.0091726996461605E-7</v>
          </cell>
        </row>
        <row r="37">
          <cell r="A37" t="str">
            <v>-</v>
          </cell>
          <cell r="B37" t="str">
            <v>VAR_cap</v>
          </cell>
          <cell r="C37" t="str">
            <v>STG-H2</v>
          </cell>
          <cell r="H37">
            <v>6.4303239017547105E-8</v>
          </cell>
          <cell r="I37">
            <v>0.39214285299004897</v>
          </cell>
          <cell r="J37">
            <v>1.78006594884521</v>
          </cell>
        </row>
        <row r="38">
          <cell r="A38" t="str">
            <v>-</v>
          </cell>
          <cell r="B38" t="str">
            <v>VAR_cap</v>
          </cell>
          <cell r="C38" t="str">
            <v>SUP_H2NGA</v>
          </cell>
          <cell r="H38">
            <v>1.04310766005898E-8</v>
          </cell>
          <cell r="I38">
            <v>5.4029909298205871E-6</v>
          </cell>
          <cell r="J38">
            <v>0.61288790490856315</v>
          </cell>
        </row>
        <row r="39">
          <cell r="A39" t="str">
            <v>-</v>
          </cell>
          <cell r="B39" t="str">
            <v>VAR_cap</v>
          </cell>
          <cell r="C39" t="str">
            <v>D-ENGA</v>
          </cell>
          <cell r="E39">
            <v>1.0275119945409801</v>
          </cell>
          <cell r="F39">
            <v>1.0275119945409801</v>
          </cell>
          <cell r="G39">
            <v>1.0275119945409801</v>
          </cell>
          <cell r="H39">
            <v>1.0275119945409801</v>
          </cell>
          <cell r="I39">
            <v>1.0275120222848251</v>
          </cell>
          <cell r="J39">
            <v>0.72467673473069394</v>
          </cell>
        </row>
        <row r="40">
          <cell r="A40" t="str">
            <v>-</v>
          </cell>
          <cell r="B40" t="str">
            <v>VAR_cap</v>
          </cell>
          <cell r="C40" t="str">
            <v>D-CHEAT</v>
          </cell>
          <cell r="I40">
            <v>3.6955820110915398E-5</v>
          </cell>
          <cell r="J40">
            <v>3.4859332915328702E-2</v>
          </cell>
        </row>
        <row r="41">
          <cell r="A41" t="str">
            <v>-</v>
          </cell>
          <cell r="B41" t="str">
            <v>VAR_cap</v>
          </cell>
          <cell r="C41" t="str">
            <v>SUP_WSTBIO</v>
          </cell>
          <cell r="E41">
            <v>0.21266666471936266</v>
          </cell>
          <cell r="F41">
            <v>0.21711377298127224</v>
          </cell>
          <cell r="G41">
            <v>0.21711358768533462</v>
          </cell>
          <cell r="H41">
            <v>0.24217885983635765</v>
          </cell>
          <cell r="I41">
            <v>0.265961822635705</v>
          </cell>
          <cell r="J41">
            <v>0.37190993091487878</v>
          </cell>
        </row>
        <row r="42">
          <cell r="A42" t="str">
            <v>-</v>
          </cell>
          <cell r="B42" t="str">
            <v>VAR_cap</v>
          </cell>
          <cell r="C42" t="str">
            <v>D-CNGA</v>
          </cell>
          <cell r="H42">
            <v>1.0213301932641399E-8</v>
          </cell>
          <cell r="I42">
            <v>6.4215467051502696E-8</v>
          </cell>
          <cell r="J42">
            <v>7.13450100291012E-6</v>
          </cell>
        </row>
        <row r="43">
          <cell r="A43" t="str">
            <v>-</v>
          </cell>
          <cell r="B43" t="str">
            <v>VAR_cap</v>
          </cell>
          <cell r="C43" t="str">
            <v>SUP_BIONGA</v>
          </cell>
          <cell r="E43">
            <v>4.2271115722327397E-2</v>
          </cell>
          <cell r="F43">
            <v>0.1359875090366672</v>
          </cell>
          <cell r="G43">
            <v>9.28406971831926E-2</v>
          </cell>
          <cell r="H43">
            <v>9.2840070072895908E-2</v>
          </cell>
          <cell r="I43">
            <v>9.2011108853507037E-2</v>
          </cell>
          <cell r="J43">
            <v>0.29595930152021999</v>
          </cell>
        </row>
        <row r="44">
          <cell r="A44" t="str">
            <v>-</v>
          </cell>
          <cell r="B44" t="str">
            <v>VAR_cap</v>
          </cell>
          <cell r="C44" t="str">
            <v>SUP_WODH2</v>
          </cell>
          <cell r="H44">
            <v>3.0453388631435899E-3</v>
          </cell>
          <cell r="I44">
            <v>0.26502931420333298</v>
          </cell>
          <cell r="J44">
            <v>1.9727841329975071E-6</v>
          </cell>
        </row>
        <row r="45">
          <cell r="A45" t="str">
            <v>-</v>
          </cell>
          <cell r="B45" t="str">
            <v>VAR_cap</v>
          </cell>
          <cell r="C45" t="str">
            <v>D-TNGA</v>
          </cell>
          <cell r="E45">
            <v>0.95961769308164402</v>
          </cell>
          <cell r="F45">
            <v>0.95961769308164402</v>
          </cell>
          <cell r="G45">
            <v>0.95961769308164402</v>
          </cell>
          <cell r="H45">
            <v>0.95961769308164402</v>
          </cell>
          <cell r="I45">
            <v>0.95961769308164402</v>
          </cell>
          <cell r="J45">
            <v>0.48125334943558801</v>
          </cell>
        </row>
        <row r="46">
          <cell r="A46" t="str">
            <v>-</v>
          </cell>
          <cell r="B46" t="str">
            <v>VAR_cap</v>
          </cell>
          <cell r="C46" t="str">
            <v>SUP_ELCH2_D</v>
          </cell>
          <cell r="H46">
            <v>3.2296903891171499E-3</v>
          </cell>
          <cell r="I46">
            <v>0.36630051754764098</v>
          </cell>
          <cell r="J46">
            <v>2.2142474107469501</v>
          </cell>
        </row>
        <row r="47">
          <cell r="A47" t="str">
            <v>-</v>
          </cell>
          <cell r="B47" t="str">
            <v>VAR_cap</v>
          </cell>
          <cell r="C47" t="str">
            <v>SUP_H2GSL</v>
          </cell>
          <cell r="H47">
            <v>2.34932233021785E-8</v>
          </cell>
          <cell r="I47">
            <v>7.8998161360318175E-2</v>
          </cell>
          <cell r="J47">
            <v>0.22917517694354814</v>
          </cell>
        </row>
        <row r="48">
          <cell r="A48" t="str">
            <v>-</v>
          </cell>
          <cell r="B48" t="str">
            <v>VAR_cap</v>
          </cell>
          <cell r="C48" t="str">
            <v>ESOL-PV_E</v>
          </cell>
          <cell r="H48">
            <v>9.4970316011307905E-3</v>
          </cell>
          <cell r="I48">
            <v>1.0145802841284699</v>
          </cell>
          <cell r="J48">
            <v>5.79645673790447</v>
          </cell>
        </row>
        <row r="49">
          <cell r="A49" t="str">
            <v>-</v>
          </cell>
          <cell r="B49" t="str">
            <v>VAR_cap</v>
          </cell>
          <cell r="C49" t="str">
            <v>D-SNGA</v>
          </cell>
          <cell r="E49">
            <v>2.2350522016251402</v>
          </cell>
          <cell r="F49">
            <v>2.2350522016251402</v>
          </cell>
          <cell r="G49">
            <v>2.2350522016251402</v>
          </cell>
          <cell r="H49">
            <v>2.2350522016251402</v>
          </cell>
          <cell r="I49">
            <v>2.2350522016251402</v>
          </cell>
          <cell r="J49">
            <v>1.1208905130739735</v>
          </cell>
        </row>
        <row r="50">
          <cell r="A50" t="str">
            <v>-</v>
          </cell>
          <cell r="B50" t="str">
            <v>VAR_cap</v>
          </cell>
          <cell r="C50" t="str">
            <v>SUP_MNRBIO</v>
          </cell>
          <cell r="E50">
            <v>4.9186011229095002E-2</v>
          </cell>
          <cell r="F50">
            <v>0.17873745716542599</v>
          </cell>
          <cell r="G50">
            <v>0.17873739747230533</v>
          </cell>
          <cell r="H50">
            <v>0.17873734836978075</v>
          </cell>
          <cell r="I50">
            <v>0.17873730235446983</v>
          </cell>
          <cell r="J50">
            <v>0.34965036653791931</v>
          </cell>
        </row>
        <row r="51">
          <cell r="A51" t="str">
            <v>-</v>
          </cell>
          <cell r="B51" t="str">
            <v>VAR_cap</v>
          </cell>
          <cell r="C51" t="str">
            <v>D-RNGA</v>
          </cell>
          <cell r="E51">
            <v>3.0972400073959201</v>
          </cell>
          <cell r="F51">
            <v>3.0972400073959201</v>
          </cell>
          <cell r="G51">
            <v>3.0972400073959201</v>
          </cell>
          <cell r="H51">
            <v>3.0972400073959201</v>
          </cell>
          <cell r="I51">
            <v>3.0972400073959201</v>
          </cell>
          <cell r="J51">
            <v>1.5532822480362201</v>
          </cell>
        </row>
        <row r="52">
          <cell r="A52" t="str">
            <v>-</v>
          </cell>
          <cell r="B52" t="str">
            <v>VAR_cap</v>
          </cell>
          <cell r="C52" t="str">
            <v>SUP_WSTHTGBIOCCS</v>
          </cell>
          <cell r="I52">
            <v>2.1048774355796701E-7</v>
          </cell>
          <cell r="J52">
            <v>2.1048774355796701E-7</v>
          </cell>
        </row>
        <row r="53">
          <cell r="A53" t="str">
            <v>-</v>
          </cell>
          <cell r="B53" t="str">
            <v>VAR_cap</v>
          </cell>
          <cell r="C53" t="str">
            <v>SUP_WODBIO</v>
          </cell>
          <cell r="E53">
            <v>1.6715811400049199E-8</v>
          </cell>
          <cell r="F53">
            <v>8.27859230367422E-7</v>
          </cell>
          <cell r="G53">
            <v>8.4186667741322002E-7</v>
          </cell>
          <cell r="H53">
            <v>8.4186667741322002E-7</v>
          </cell>
          <cell r="I53">
            <v>8.4173471881170285E-7</v>
          </cell>
          <cell r="J53">
            <v>1.6180234151849599E-6</v>
          </cell>
        </row>
        <row r="54">
          <cell r="A54" t="str">
            <v>-</v>
          </cell>
          <cell r="B54" t="str">
            <v>VAR_cap</v>
          </cell>
          <cell r="C54" t="str">
            <v>SUP_ELCH2_SOEC</v>
          </cell>
          <cell r="I54">
            <v>1.01359339713667E-5</v>
          </cell>
          <cell r="J54">
            <v>9.9458017701395309E-3</v>
          </cell>
        </row>
        <row r="55">
          <cell r="A55" t="str">
            <v>-</v>
          </cell>
          <cell r="B55" t="str">
            <v>VAR_cap</v>
          </cell>
          <cell r="C55" t="str">
            <v>SUP_WODH2CCS</v>
          </cell>
          <cell r="J55">
            <v>0.62801828468019905</v>
          </cell>
        </row>
        <row r="56">
          <cell r="A56" t="str">
            <v>-</v>
          </cell>
          <cell r="B56" t="str">
            <v>VAR_cap</v>
          </cell>
          <cell r="C56" t="str">
            <v>SUP_WODBIOCCS</v>
          </cell>
          <cell r="I56">
            <v>5.8233461055413901E-7</v>
          </cell>
          <cell r="J56">
            <v>1.0618337473893301E-6</v>
          </cell>
        </row>
        <row r="57">
          <cell r="A57" t="str">
            <v>-</v>
          </cell>
          <cell r="B57" t="str">
            <v>VAR_cap</v>
          </cell>
          <cell r="C57" t="str">
            <v>SUP_NGAH2CCS</v>
          </cell>
          <cell r="I57">
            <v>1.23098886262004E-8</v>
          </cell>
          <cell r="J57">
            <v>1.3624669279791001E-6</v>
          </cell>
        </row>
        <row r="58">
          <cell r="A58" t="str">
            <v>-</v>
          </cell>
          <cell r="B58" t="str">
            <v>VAR_cap</v>
          </cell>
          <cell r="C58" t="str">
            <v>SUP_ELCH2</v>
          </cell>
          <cell r="E58">
            <v>1.73812434769802E-4</v>
          </cell>
          <cell r="F58">
            <v>9.6070198443617299E-4</v>
          </cell>
          <cell r="G58">
            <v>9.6063787293806664E-4</v>
          </cell>
          <cell r="H58">
            <v>9.6062360708960002E-4</v>
          </cell>
          <cell r="I58">
            <v>1.7681418506323661</v>
          </cell>
          <cell r="J58">
            <v>4.5018624244114216</v>
          </cell>
        </row>
        <row r="59">
          <cell r="A59" t="str">
            <v>-</v>
          </cell>
          <cell r="B59" t="str">
            <v>VAR_cap</v>
          </cell>
          <cell r="C59" t="str">
            <v>CT_CWODBDS</v>
          </cell>
          <cell r="E59">
            <v>3.4242135290571296E-2</v>
          </cell>
          <cell r="F59">
            <v>3.4242089890866696E-2</v>
          </cell>
          <cell r="G59">
            <v>3.4242082493790196E-2</v>
          </cell>
          <cell r="H59">
            <v>1.3410070252989348E-6</v>
          </cell>
          <cell r="I59">
            <v>7.6059752587465002E-7</v>
          </cell>
          <cell r="J59">
            <v>6.5285975167439803E-7</v>
          </cell>
        </row>
        <row r="60">
          <cell r="A60" t="str">
            <v>-</v>
          </cell>
          <cell r="B60" t="str">
            <v>VAR_cap</v>
          </cell>
          <cell r="C60" t="str">
            <v>CT_CWODETHCCS</v>
          </cell>
          <cell r="I60">
            <v>4.6883865294066999E-7</v>
          </cell>
          <cell r="J60">
            <v>5.3504231382427803E-6</v>
          </cell>
        </row>
        <row r="61">
          <cell r="A61" t="str">
            <v>-</v>
          </cell>
          <cell r="B61" t="str">
            <v>VAR_cap</v>
          </cell>
          <cell r="C61" t="str">
            <v>CT_CWODPLT</v>
          </cell>
          <cell r="E61">
            <v>0.36228216586158002</v>
          </cell>
          <cell r="F61">
            <v>0.41280694673222007</v>
          </cell>
          <cell r="G61">
            <v>0.41280693899342208</v>
          </cell>
          <cell r="H61">
            <v>0.41281035708635283</v>
          </cell>
          <cell r="I61">
            <v>0.42725704208668042</v>
          </cell>
          <cell r="J61">
            <v>0.4064521958674398</v>
          </cell>
        </row>
        <row r="62">
          <cell r="A62" t="str">
            <v>-</v>
          </cell>
          <cell r="B62" t="str">
            <v>VAR_cap</v>
          </cell>
          <cell r="C62" t="str">
            <v>D-DH2</v>
          </cell>
          <cell r="H62">
            <v>3.1974103375710401E-3</v>
          </cell>
          <cell r="I62">
            <v>0.36263769566842602</v>
          </cell>
          <cell r="J62">
            <v>2.19210505158919</v>
          </cell>
        </row>
        <row r="63">
          <cell r="A63" t="str">
            <v>-</v>
          </cell>
          <cell r="B63" t="str">
            <v>VAR_cap</v>
          </cell>
          <cell r="C63" t="str">
            <v>CT_CWODETH</v>
          </cell>
          <cell r="E63">
            <v>3.449602015683146E-2</v>
          </cell>
          <cell r="F63">
            <v>1.3653445435565792E-6</v>
          </cell>
          <cell r="G63">
            <v>1.3380447002608875E-6</v>
          </cell>
          <cell r="H63">
            <v>7.863940025623628E-7</v>
          </cell>
          <cell r="I63">
            <v>5.834418436989619E-7</v>
          </cell>
          <cell r="J63">
            <v>7.3678087292947397E-7</v>
          </cell>
        </row>
        <row r="64">
          <cell r="A64" t="str">
            <v>-</v>
          </cell>
          <cell r="B64" t="str">
            <v>VAR_cap</v>
          </cell>
          <cell r="C64" t="str">
            <v>D-INGA</v>
          </cell>
          <cell r="E64">
            <v>1.9844833702661</v>
          </cell>
          <cell r="F64">
            <v>1.9844833702661</v>
          </cell>
          <cell r="G64">
            <v>1.9844833702661</v>
          </cell>
          <cell r="H64">
            <v>1.984483381008614</v>
          </cell>
          <cell r="I64">
            <v>1.9844834296244915</v>
          </cell>
          <cell r="J64">
            <v>1.095459603811165</v>
          </cell>
        </row>
        <row r="65">
          <cell r="A65" t="str">
            <v>-</v>
          </cell>
          <cell r="B65" t="str">
            <v>VAR_cap</v>
          </cell>
          <cell r="C65" t="str">
            <v>SUP_H2DSL</v>
          </cell>
          <cell r="H65">
            <v>2.57058082768629E-8</v>
          </cell>
          <cell r="I65">
            <v>0.76152239298987301</v>
          </cell>
          <cell r="J65">
            <v>2.3972150733100324</v>
          </cell>
        </row>
        <row r="66">
          <cell r="A66" t="str">
            <v>-</v>
          </cell>
          <cell r="B66" t="str">
            <v>VAR_cap</v>
          </cell>
          <cell r="C66" t="str">
            <v>SUP_DAC</v>
          </cell>
          <cell r="I66">
            <v>3.4873844430932002E-5</v>
          </cell>
          <cell r="J66">
            <v>7.5798356704466307E-5</v>
          </cell>
        </row>
        <row r="67">
          <cell r="A67" t="str">
            <v>-</v>
          </cell>
          <cell r="B67" t="str">
            <v>VAR_cap</v>
          </cell>
          <cell r="C67" t="str">
            <v>CT_CWODBDSCCS</v>
          </cell>
          <cell r="I67">
            <v>5.9245394895663696E-7</v>
          </cell>
          <cell r="J67">
            <v>0.22141778421143099</v>
          </cell>
        </row>
        <row r="68">
          <cell r="A68" t="str">
            <v>CO2_M</v>
          </cell>
          <cell r="B68" t="str">
            <v>VAR_fin</v>
          </cell>
          <cell r="C68" t="str">
            <v>SUP_H2NGA</v>
          </cell>
          <cell r="I68">
            <v>1.3341963241056017E-3</v>
          </cell>
          <cell r="J68">
            <v>187.53017169387533</v>
          </cell>
        </row>
        <row r="69">
          <cell r="A69" t="str">
            <v>CO2_M</v>
          </cell>
          <cell r="B69" t="str">
            <v>VAR_fin</v>
          </cell>
          <cell r="C69" t="str">
            <v>SUP_H2GSL</v>
          </cell>
          <cell r="I69">
            <v>35.380208536306995</v>
          </cell>
          <cell r="J69">
            <v>144.11514397339914</v>
          </cell>
        </row>
        <row r="70">
          <cell r="A70" t="str">
            <v>CO2_M</v>
          </cell>
          <cell r="B70" t="str">
            <v>VAR_fin</v>
          </cell>
          <cell r="C70" t="str">
            <v>SUP_H2DSL</v>
          </cell>
          <cell r="I70">
            <v>424.9974649701428</v>
          </cell>
          <cell r="J70">
            <v>1263.0745735037549</v>
          </cell>
        </row>
        <row r="71">
          <cell r="A71" t="str">
            <v>ELC35</v>
          </cell>
          <cell r="B71" t="str">
            <v>VAR_fout</v>
          </cell>
          <cell r="C71" t="str">
            <v>SUP_WSTBIO</v>
          </cell>
          <cell r="E71">
            <v>0.11258822151447401</v>
          </cell>
          <cell r="F71">
            <v>0.11494257416572702</v>
          </cell>
          <cell r="G71">
            <v>0.10596083756839025</v>
          </cell>
          <cell r="H71">
            <v>0.12821233525195191</v>
          </cell>
          <cell r="I71">
            <v>0.14080338209246382</v>
          </cell>
          <cell r="J71">
            <v>0.19689346445123129</v>
          </cell>
        </row>
        <row r="72">
          <cell r="A72" t="str">
            <v>ELC35</v>
          </cell>
          <cell r="B72" t="str">
            <v>VAR_fout</v>
          </cell>
          <cell r="C72" t="str">
            <v>SUP_WODBIO</v>
          </cell>
          <cell r="J72">
            <v>1.0639543637602725E-6</v>
          </cell>
        </row>
        <row r="73">
          <cell r="A73" t="str">
            <v>ELC35</v>
          </cell>
          <cell r="B73" t="str">
            <v>VAR_fin</v>
          </cell>
          <cell r="C73" t="str">
            <v>D-CELC</v>
          </cell>
          <cell r="E73">
            <v>1.4846537806229774</v>
          </cell>
          <cell r="F73">
            <v>2.5924169483464127E-2</v>
          </cell>
          <cell r="G73">
            <v>7.1337121221620961E-2</v>
          </cell>
          <cell r="H73">
            <v>6.7464622816069885E-3</v>
          </cell>
          <cell r="I73">
            <v>18.048309282820561</v>
          </cell>
          <cell r="J73">
            <v>47.882962447626156</v>
          </cell>
        </row>
        <row r="74">
          <cell r="A74" t="str">
            <v>CO2_O</v>
          </cell>
          <cell r="B74" t="str">
            <v>VAR_fout</v>
          </cell>
          <cell r="C74" t="str">
            <v>SUP_WSTHTGBIOCCS</v>
          </cell>
          <cell r="I74">
            <v>7.9475646761251902E-5</v>
          </cell>
          <cell r="J74">
            <v>1.4720235348838795E-4</v>
          </cell>
        </row>
        <row r="75">
          <cell r="A75" t="str">
            <v>CO2_O</v>
          </cell>
          <cell r="B75" t="str">
            <v>VAR_fout</v>
          </cell>
          <cell r="C75" t="str">
            <v>SUP_WODH2CCS</v>
          </cell>
          <cell r="J75">
            <v>1026.0864620560419</v>
          </cell>
        </row>
        <row r="76">
          <cell r="A76" t="str">
            <v>CO2_O</v>
          </cell>
          <cell r="B76" t="str">
            <v>VAR_fout</v>
          </cell>
          <cell r="C76" t="str">
            <v>SUP_WODBIOCCS</v>
          </cell>
          <cell r="I76">
            <v>4.6646327694992623E-4</v>
          </cell>
          <cell r="J76">
            <v>1.5414151007093967E-3</v>
          </cell>
        </row>
        <row r="77">
          <cell r="A77" t="str">
            <v>CO2_O</v>
          </cell>
          <cell r="B77" t="str">
            <v>VAR_fout</v>
          </cell>
          <cell r="C77" t="str">
            <v>SUP_NGAH2CCS</v>
          </cell>
          <cell r="J77">
            <v>5.6470174820494779E-4</v>
          </cell>
        </row>
        <row r="78">
          <cell r="A78" t="str">
            <v>CO2_O</v>
          </cell>
          <cell r="B78" t="str">
            <v>VAR_fout</v>
          </cell>
          <cell r="C78" t="str">
            <v>CT_CWODETHCCS</v>
          </cell>
          <cell r="I78">
            <v>5.8422565313444105E-5</v>
          </cell>
          <cell r="J78">
            <v>1.4995515961620765E-3</v>
          </cell>
        </row>
        <row r="79">
          <cell r="A79" t="str">
            <v>CO2_O</v>
          </cell>
          <cell r="B79" t="str">
            <v>VAR_fout</v>
          </cell>
          <cell r="C79" t="str">
            <v>SUP_DAC</v>
          </cell>
          <cell r="I79">
            <v>1.3062239784053257E-4</v>
          </cell>
          <cell r="J79">
            <v>4.6442811034900149E-4</v>
          </cell>
        </row>
        <row r="80">
          <cell r="A80" t="str">
            <v>CO2_O</v>
          </cell>
          <cell r="B80" t="str">
            <v>VAR_fout</v>
          </cell>
          <cell r="C80" t="str">
            <v>CT_CWODBDSCCS</v>
          </cell>
          <cell r="I80">
            <v>3.2857390869546596E-4</v>
          </cell>
          <cell r="J80">
            <v>638.45379860508399</v>
          </cell>
        </row>
        <row r="81">
          <cell r="A81" t="str">
            <v>SCH2S</v>
          </cell>
          <cell r="B81" t="str">
            <v>VAR_fin</v>
          </cell>
          <cell r="C81" t="str">
            <v>SUP_NGAH2</v>
          </cell>
          <cell r="J81">
            <v>3.1053811970572186E-6</v>
          </cell>
        </row>
        <row r="82">
          <cell r="A82" t="str">
            <v>SCH2S</v>
          </cell>
          <cell r="B82" t="str">
            <v>VAR_fin</v>
          </cell>
          <cell r="C82" t="str">
            <v>SUP_NGAH2CCS</v>
          </cell>
          <cell r="J82">
            <v>7.7624553004505104E-6</v>
          </cell>
        </row>
        <row r="83">
          <cell r="A83" t="str">
            <v>CWST</v>
          </cell>
          <cell r="B83" t="str">
            <v>VAR_fout</v>
          </cell>
          <cell r="C83" t="str">
            <v>D-CWST</v>
          </cell>
          <cell r="E83">
            <v>9.6793702439157823</v>
          </cell>
          <cell r="F83">
            <v>9.8817773047049329</v>
          </cell>
          <cell r="G83">
            <v>9.1096045783796082</v>
          </cell>
          <cell r="H83">
            <v>11.022597622089224</v>
          </cell>
          <cell r="I83">
            <v>12.105083194105346</v>
          </cell>
          <cell r="J83">
            <v>16.92724109386338</v>
          </cell>
        </row>
        <row r="84">
          <cell r="A84" t="str">
            <v>CWST</v>
          </cell>
          <cell r="B84" t="str">
            <v>VAR_fin</v>
          </cell>
          <cell r="C84" t="str">
            <v>SUP_WSTHTGBIO</v>
          </cell>
          <cell r="I84">
            <v>1.7589971784188286E-5</v>
          </cell>
          <cell r="J84">
            <v>2.006035651604173E-5</v>
          </cell>
        </row>
        <row r="85">
          <cell r="A85" t="str">
            <v>CWST</v>
          </cell>
          <cell r="B85" t="str">
            <v>VAR_fin</v>
          </cell>
          <cell r="C85" t="str">
            <v>SUP_WSTBIO</v>
          </cell>
          <cell r="E85">
            <v>9.6793702439157823</v>
          </cell>
          <cell r="F85">
            <v>9.8817773047049329</v>
          </cell>
          <cell r="G85">
            <v>9.1096045783796082</v>
          </cell>
          <cell r="H85">
            <v>11.022597622089224</v>
          </cell>
          <cell r="I85">
            <v>12.105067906177824</v>
          </cell>
          <cell r="J85">
            <v>16.927214828890872</v>
          </cell>
        </row>
        <row r="86">
          <cell r="A86" t="str">
            <v>CWST</v>
          </cell>
          <cell r="B86" t="str">
            <v>VAR_fin</v>
          </cell>
          <cell r="C86" t="str">
            <v>SUP_WSTHTGBIOCCS</v>
          </cell>
          <cell r="I86">
            <v>2.9531676115209535E-6</v>
          </cell>
          <cell r="J86">
            <v>5.4697664048895644E-6</v>
          </cell>
        </row>
        <row r="87">
          <cell r="A87" t="str">
            <v>NGA</v>
          </cell>
          <cell r="B87" t="str">
            <v>VAR_fout</v>
          </cell>
          <cell r="C87" t="str">
            <v>SUP_H2NGA</v>
          </cell>
          <cell r="I87">
            <v>2.3655963193361742E-5</v>
          </cell>
          <cell r="J87">
            <v>3.3250030442176461</v>
          </cell>
        </row>
        <row r="88">
          <cell r="A88" t="str">
            <v>NGA</v>
          </cell>
          <cell r="B88" t="str">
            <v>VAR_fout</v>
          </cell>
          <cell r="C88" t="str">
            <v>D-LNGA</v>
          </cell>
          <cell r="H88">
            <v>3.556631550529991E-5</v>
          </cell>
          <cell r="I88">
            <v>4.7382940050378029E-5</v>
          </cell>
        </row>
        <row r="89">
          <cell r="A89" t="str">
            <v>NGA</v>
          </cell>
          <cell r="B89" t="str">
            <v>VAR_fin</v>
          </cell>
          <cell r="C89" t="str">
            <v>D-ENGA</v>
          </cell>
          <cell r="E89">
            <v>5.5192010440560137</v>
          </cell>
          <cell r="F89">
            <v>1.9454087839035586E-4</v>
          </cell>
          <cell r="G89">
            <v>4.0262983903310623</v>
          </cell>
          <cell r="H89">
            <v>2.4130137294552436</v>
          </cell>
          <cell r="I89">
            <v>4.6369586477394007</v>
          </cell>
          <cell r="J89">
            <v>2.8608483030441005E-6</v>
          </cell>
        </row>
        <row r="90">
          <cell r="A90" t="str">
            <v>NGA</v>
          </cell>
          <cell r="B90" t="str">
            <v>VAR_fin</v>
          </cell>
          <cell r="C90" t="str">
            <v>D-TNGA</v>
          </cell>
          <cell r="E90">
            <v>0.28793105104647593</v>
          </cell>
          <cell r="F90">
            <v>0.29993512285025425</v>
          </cell>
          <cell r="G90">
            <v>6.1589985049777569</v>
          </cell>
          <cell r="H90">
            <v>7.3597958445405798</v>
          </cell>
          <cell r="I90">
            <v>1.520396830527234</v>
          </cell>
          <cell r="J90">
            <v>0.60969625152122953</v>
          </cell>
        </row>
        <row r="91">
          <cell r="A91" t="str">
            <v>NGA</v>
          </cell>
          <cell r="B91" t="str">
            <v>VAR_fin</v>
          </cell>
          <cell r="C91" t="str">
            <v>D-SNGA</v>
          </cell>
          <cell r="E91">
            <v>26.976301578437759</v>
          </cell>
          <cell r="F91">
            <v>24.869786927423366</v>
          </cell>
          <cell r="G91">
            <v>28.153766650955607</v>
          </cell>
          <cell r="H91">
            <v>34.352104457845634</v>
          </cell>
          <cell r="I91">
            <v>29.82232223892353</v>
          </cell>
          <cell r="J91">
            <v>0.8800253762218091</v>
          </cell>
        </row>
        <row r="92">
          <cell r="A92" t="str">
            <v>NGA</v>
          </cell>
          <cell r="B92" t="str">
            <v>VAR_fin</v>
          </cell>
          <cell r="C92" t="str">
            <v>D-RNGA</v>
          </cell>
          <cell r="E92">
            <v>47.182165621263209</v>
          </cell>
          <cell r="F92">
            <v>48.344342940025122</v>
          </cell>
          <cell r="G92">
            <v>48.199336547805792</v>
          </cell>
          <cell r="H92">
            <v>47.160006012859611</v>
          </cell>
          <cell r="I92">
            <v>36.382829311547063</v>
          </cell>
          <cell r="J92">
            <v>1.8222431268339316</v>
          </cell>
        </row>
        <row r="93">
          <cell r="A93" t="str">
            <v>NGA</v>
          </cell>
          <cell r="B93" t="str">
            <v>VAR_fin</v>
          </cell>
          <cell r="C93" t="str">
            <v>D-INGA</v>
          </cell>
          <cell r="E93">
            <v>37.254478868508279</v>
          </cell>
          <cell r="F93">
            <v>33.205741172064741</v>
          </cell>
          <cell r="G93">
            <v>35.880877740492764</v>
          </cell>
          <cell r="H93">
            <v>23.18956237477548</v>
          </cell>
          <cell r="I93">
            <v>13.13017156304063</v>
          </cell>
          <cell r="J93">
            <v>3.3594807996797995E-6</v>
          </cell>
        </row>
        <row r="94">
          <cell r="A94" t="str">
            <v>CO2</v>
          </cell>
          <cell r="B94" t="str">
            <v>VAR_fout</v>
          </cell>
          <cell r="C94" t="str">
            <v>D-ENGA</v>
          </cell>
          <cell r="E94">
            <v>311.28293888475901</v>
          </cell>
          <cell r="F94">
            <v>1.0972105541216101E-2</v>
          </cell>
          <cell r="G94">
            <v>227.083229214672</v>
          </cell>
          <cell r="H94">
            <v>136.09397434127601</v>
          </cell>
          <cell r="I94">
            <v>261.52446773250199</v>
          </cell>
          <cell r="J94">
            <v>1.61351844291687E-4</v>
          </cell>
        </row>
        <row r="95">
          <cell r="A95" t="str">
            <v>CO2</v>
          </cell>
          <cell r="B95" t="str">
            <v>VAR_fout</v>
          </cell>
          <cell r="C95" t="str">
            <v>D-ILFO</v>
          </cell>
          <cell r="E95">
            <v>688.713384202621</v>
          </cell>
          <cell r="F95">
            <v>659.57568458415699</v>
          </cell>
          <cell r="G95">
            <v>610.67175068123299</v>
          </cell>
          <cell r="H95">
            <v>535.17226018362999</v>
          </cell>
          <cell r="I95">
            <v>246.052590269387</v>
          </cell>
        </row>
        <row r="96">
          <cell r="A96" t="str">
            <v>CO2</v>
          </cell>
          <cell r="B96" t="str">
            <v>VAR_fout</v>
          </cell>
          <cell r="C96" t="str">
            <v>D-TNGA</v>
          </cell>
          <cell r="E96">
            <v>16.239311279021202</v>
          </cell>
          <cell r="F96">
            <v>16.916340928754298</v>
          </cell>
          <cell r="G96">
            <v>347.36751568074601</v>
          </cell>
          <cell r="H96">
            <v>415.09248563208899</v>
          </cell>
          <cell r="I96">
            <v>85.750381241735994</v>
          </cell>
          <cell r="J96">
            <v>34.386868585797401</v>
          </cell>
        </row>
        <row r="97">
          <cell r="A97" t="str">
            <v>CO2</v>
          </cell>
          <cell r="B97" t="str">
            <v>VAR_fout</v>
          </cell>
          <cell r="C97" t="str">
            <v>D-SNGA</v>
          </cell>
          <cell r="E97">
            <v>1521.4634090238901</v>
          </cell>
          <cell r="F97">
            <v>1402.6559827066801</v>
          </cell>
          <cell r="G97">
            <v>1587.8724391139001</v>
          </cell>
          <cell r="H97">
            <v>1937.4586914224899</v>
          </cell>
          <cell r="I97">
            <v>1681.9789742752901</v>
          </cell>
          <cell r="J97">
            <v>49.633431218910097</v>
          </cell>
        </row>
        <row r="98">
          <cell r="A98" t="str">
            <v>CO2</v>
          </cell>
          <cell r="B98" t="str">
            <v>VAR_fout</v>
          </cell>
          <cell r="C98" t="str">
            <v>D-RNGA</v>
          </cell>
          <cell r="E98">
            <v>2661.0741410392502</v>
          </cell>
          <cell r="F98">
            <v>2726.6209418174199</v>
          </cell>
          <cell r="G98">
            <v>2718.44258129624</v>
          </cell>
          <cell r="H98">
            <v>2659.8243391252799</v>
          </cell>
          <cell r="I98">
            <v>2051.9915731712599</v>
          </cell>
          <cell r="J98">
            <v>102.77451235343401</v>
          </cell>
        </row>
        <row r="99">
          <cell r="A99" t="str">
            <v>CO2</v>
          </cell>
          <cell r="B99" t="str">
            <v>VAR_fout</v>
          </cell>
          <cell r="C99" t="str">
            <v>SUP_WSTHTGBIOCCS</v>
          </cell>
          <cell r="I99">
            <v>-7.9475646761251902E-5</v>
          </cell>
          <cell r="J99">
            <v>-1.4720235348838801E-4</v>
          </cell>
        </row>
        <row r="100">
          <cell r="A100" t="str">
            <v>CO2</v>
          </cell>
          <cell r="B100" t="str">
            <v>VAR_fout</v>
          </cell>
          <cell r="C100" t="str">
            <v>D-SLFO</v>
          </cell>
          <cell r="E100">
            <v>2267.78861912506</v>
          </cell>
          <cell r="F100">
            <v>1754.7349188339699</v>
          </cell>
          <cell r="G100">
            <v>1776.8761883324601</v>
          </cell>
          <cell r="H100">
            <v>1463.3166246794401</v>
          </cell>
          <cell r="I100">
            <v>433.090085013666</v>
          </cell>
        </row>
        <row r="101">
          <cell r="A101" t="str">
            <v>CO2</v>
          </cell>
          <cell r="B101" t="str">
            <v>VAR_fout</v>
          </cell>
          <cell r="C101" t="str">
            <v>D-RLFO</v>
          </cell>
          <cell r="E101">
            <v>4514.4819495501397</v>
          </cell>
          <cell r="F101">
            <v>3757.8574616790402</v>
          </cell>
          <cell r="G101">
            <v>3556.7031102288202</v>
          </cell>
          <cell r="H101">
            <v>3253.26538751822</v>
          </cell>
          <cell r="I101">
            <v>1586.84699478587</v>
          </cell>
        </row>
        <row r="102">
          <cell r="A102" t="str">
            <v>CO2</v>
          </cell>
          <cell r="B102" t="str">
            <v>VAR_fout</v>
          </cell>
          <cell r="C102" t="str">
            <v>D-TGSL</v>
          </cell>
          <cell r="E102">
            <v>5141.9248918644098</v>
          </cell>
          <cell r="F102">
            <v>5673.4622330420198</v>
          </cell>
          <cell r="G102">
            <v>5384.6506772611201</v>
          </cell>
          <cell r="H102">
            <v>3045.8398586426401</v>
          </cell>
          <cell r="I102">
            <v>770.44850478057197</v>
          </cell>
          <cell r="J102">
            <v>144.115143973399</v>
          </cell>
        </row>
        <row r="103">
          <cell r="A103" t="str">
            <v>CO2</v>
          </cell>
          <cell r="B103" t="str">
            <v>VAR_fout</v>
          </cell>
          <cell r="C103" t="str">
            <v>SUP_WODH2CCS</v>
          </cell>
          <cell r="J103">
            <v>-1026.0864620560401</v>
          </cell>
        </row>
        <row r="104">
          <cell r="A104" t="str">
            <v>CO2</v>
          </cell>
          <cell r="B104" t="str">
            <v>VAR_fout</v>
          </cell>
          <cell r="C104" t="str">
            <v>SUP_WODBIOCCS</v>
          </cell>
          <cell r="I104">
            <v>-4.6646327694992601E-4</v>
          </cell>
          <cell r="J104">
            <v>-1.5414151007094E-3</v>
          </cell>
        </row>
        <row r="105">
          <cell r="A105" t="str">
            <v>CO2</v>
          </cell>
          <cell r="B105" t="str">
            <v>VAR_fout</v>
          </cell>
          <cell r="C105" t="str">
            <v>SUP_NGAH2CCS</v>
          </cell>
          <cell r="J105">
            <v>-5.64701748204948E-4</v>
          </cell>
        </row>
        <row r="106">
          <cell r="A106" t="str">
            <v>CO2</v>
          </cell>
          <cell r="B106" t="str">
            <v>VAR_fout</v>
          </cell>
          <cell r="C106" t="str">
            <v>CT_CWODETHCCS</v>
          </cell>
          <cell r="I106">
            <v>-5.8422565313444098E-5</v>
          </cell>
          <cell r="J106">
            <v>-1.49955159616208E-3</v>
          </cell>
        </row>
        <row r="107">
          <cell r="A107" t="str">
            <v>CO2</v>
          </cell>
          <cell r="B107" t="str">
            <v>VAR_fout</v>
          </cell>
          <cell r="C107" t="str">
            <v>D-INGA</v>
          </cell>
          <cell r="E107">
            <v>2101.1526081838601</v>
          </cell>
          <cell r="F107">
            <v>1872.8038021044499</v>
          </cell>
          <cell r="G107">
            <v>2023.68150456379</v>
          </cell>
          <cell r="H107">
            <v>1307.8913179373401</v>
          </cell>
          <cell r="I107">
            <v>740.54167615549102</v>
          </cell>
          <cell r="J107">
            <v>1.89474717101941E-4</v>
          </cell>
        </row>
        <row r="108">
          <cell r="A108" t="str">
            <v>CO2</v>
          </cell>
          <cell r="B108" t="str">
            <v>VAR_fout</v>
          </cell>
          <cell r="C108" t="str">
            <v>SUP_DAC</v>
          </cell>
          <cell r="I108">
            <v>-1.30622397840533E-4</v>
          </cell>
          <cell r="J108">
            <v>-4.6442811034900101E-4</v>
          </cell>
        </row>
        <row r="109">
          <cell r="A109" t="str">
            <v>CO2</v>
          </cell>
          <cell r="B109" t="str">
            <v>VAR_fout</v>
          </cell>
          <cell r="C109" t="str">
            <v>CT_CWODBDSCCS</v>
          </cell>
          <cell r="I109">
            <v>-3.2857390869546601E-4</v>
          </cell>
          <cell r="J109">
            <v>-638.45379860508399</v>
          </cell>
        </row>
        <row r="110">
          <cell r="A110" t="str">
            <v>ENGA</v>
          </cell>
          <cell r="B110" t="str">
            <v>VAR_fout</v>
          </cell>
          <cell r="C110" t="str">
            <v>D-ENGA</v>
          </cell>
          <cell r="E110">
            <v>5.6937872861348557</v>
          </cell>
          <cell r="F110">
            <v>1.9684681958562209E-4</v>
          </cell>
          <cell r="G110">
            <v>4.3401696457743197</v>
          </cell>
          <cell r="H110">
            <v>2.4053508352787829</v>
          </cell>
          <cell r="I110">
            <v>4.647012276476862</v>
          </cell>
          <cell r="J110">
            <v>1.8304558008799973E-2</v>
          </cell>
        </row>
        <row r="111">
          <cell r="A111" t="str">
            <v>ILFO</v>
          </cell>
          <cell r="B111" t="str">
            <v>VAR_fout</v>
          </cell>
          <cell r="C111" t="str">
            <v>D-ILFO</v>
          </cell>
          <cell r="E111">
            <v>9.188752619579633</v>
          </cell>
          <cell r="F111">
            <v>8.8000000269352068</v>
          </cell>
          <cell r="G111">
            <v>8.1475325950543134</v>
          </cell>
          <cell r="H111">
            <v>7.140224476999502</v>
          </cell>
          <cell r="I111">
            <v>3.524914173881422</v>
          </cell>
          <cell r="J111">
            <v>0.24210299294824225</v>
          </cell>
        </row>
        <row r="112">
          <cell r="A112" t="str">
            <v>CHEAT</v>
          </cell>
          <cell r="B112" t="str">
            <v>VAR_fout</v>
          </cell>
          <cell r="C112" t="str">
            <v>D-CHEAT</v>
          </cell>
          <cell r="I112">
            <v>2.6517986872179012E-5</v>
          </cell>
          <cell r="J112">
            <v>2.6293036186836184E-2</v>
          </cell>
        </row>
        <row r="113">
          <cell r="A113" t="str">
            <v>CHEAT</v>
          </cell>
          <cell r="B113" t="str">
            <v>VAR_fin</v>
          </cell>
          <cell r="C113" t="str">
            <v>SUP_ELCH2_SOEC</v>
          </cell>
          <cell r="I113">
            <v>2.5649454994078656E-5</v>
          </cell>
          <cell r="J113">
            <v>2.6290076028650893E-2</v>
          </cell>
        </row>
        <row r="114">
          <cell r="A114" t="str">
            <v>CHEAT</v>
          </cell>
          <cell r="B114" t="str">
            <v>VAR_fin</v>
          </cell>
          <cell r="C114" t="str">
            <v>SUP_DAC</v>
          </cell>
          <cell r="I114">
            <v>8.6853187810032803E-7</v>
          </cell>
          <cell r="J114">
            <v>2.9601581853064204E-6</v>
          </cell>
        </row>
        <row r="115">
          <cell r="A115" t="str">
            <v>TDSL</v>
          </cell>
          <cell r="B115" t="str">
            <v>VAR_fout</v>
          </cell>
          <cell r="C115" t="str">
            <v>D-TBDS1</v>
          </cell>
          <cell r="E115">
            <v>2.9709284922375461</v>
          </cell>
          <cell r="F115">
            <v>2.9709284733567887</v>
          </cell>
          <cell r="G115">
            <v>2.970928476200617</v>
          </cell>
          <cell r="H115">
            <v>2.9628997762704126</v>
          </cell>
          <cell r="I115">
            <v>2.9706381988269475</v>
          </cell>
          <cell r="J115">
            <v>5.215680864817573</v>
          </cell>
        </row>
        <row r="116">
          <cell r="A116" t="str">
            <v>CNGA</v>
          </cell>
          <cell r="B116" t="str">
            <v>VAR_fout</v>
          </cell>
          <cell r="C116" t="str">
            <v>D-CNGA</v>
          </cell>
          <cell r="J116">
            <v>1.6152630722964861E-5</v>
          </cell>
        </row>
        <row r="117">
          <cell r="A117" t="str">
            <v>CNGA</v>
          </cell>
          <cell r="B117" t="str">
            <v>VAR_fin</v>
          </cell>
          <cell r="C117" t="str">
            <v>SUP_NGAH2</v>
          </cell>
          <cell r="J117">
            <v>4.5532619625139745E-6</v>
          </cell>
        </row>
        <row r="118">
          <cell r="A118" t="str">
            <v>CNGA</v>
          </cell>
          <cell r="B118" t="str">
            <v>VAR_fin</v>
          </cell>
          <cell r="C118" t="str">
            <v>SUP_NGAH2CCS</v>
          </cell>
          <cell r="J118">
            <v>1.1249935218044224E-5</v>
          </cell>
        </row>
        <row r="119">
          <cell r="A119" t="str">
            <v>LBIO</v>
          </cell>
          <cell r="B119" t="str">
            <v>VAR_fin</v>
          </cell>
          <cell r="C119" t="str">
            <v>D-LBIO</v>
          </cell>
          <cell r="H119">
            <v>4.4878987042168972E-5</v>
          </cell>
          <cell r="I119">
            <v>2.3765256266501652E-5</v>
          </cell>
        </row>
        <row r="120">
          <cell r="A120" t="str">
            <v>H2_E</v>
          </cell>
          <cell r="B120" t="str">
            <v>VAR_fout</v>
          </cell>
          <cell r="C120" t="str">
            <v>SUP_ELCH2_D</v>
          </cell>
          <cell r="H120">
            <v>2.4049720602432802E-2</v>
          </cell>
          <cell r="I120">
            <v>2.7276422773831568</v>
          </cell>
          <cell r="J120">
            <v>16.488293022608939</v>
          </cell>
        </row>
        <row r="121">
          <cell r="A121" t="str">
            <v>H2_E</v>
          </cell>
          <cell r="B121" t="str">
            <v>VAR_fin</v>
          </cell>
          <cell r="C121" t="str">
            <v>D-DH2</v>
          </cell>
          <cell r="H121">
            <v>2.4049720602432805E-2</v>
          </cell>
          <cell r="I121">
            <v>2.7276422773831568</v>
          </cell>
          <cell r="J121">
            <v>16.488293022608939</v>
          </cell>
        </row>
        <row r="122">
          <cell r="A122" t="str">
            <v>BNGA</v>
          </cell>
          <cell r="B122" t="str">
            <v>VAR_fout</v>
          </cell>
          <cell r="C122" t="str">
            <v>SUP_BIONGA</v>
          </cell>
          <cell r="E122">
            <v>1.1764707174213245</v>
          </cell>
          <cell r="F122">
            <v>3.8449655699361394</v>
          </cell>
          <cell r="G122">
            <v>2.4509826653862206</v>
          </cell>
          <cell r="H122">
            <v>2.4509823866619502</v>
          </cell>
          <cell r="I122">
            <v>2.8155399518269881</v>
          </cell>
          <cell r="J122">
            <v>9.056354239446188</v>
          </cell>
        </row>
        <row r="123">
          <cell r="A123" t="str">
            <v>BNGA</v>
          </cell>
          <cell r="B123" t="str">
            <v>VAR_fin</v>
          </cell>
          <cell r="C123" t="str">
            <v>D-ENGA</v>
          </cell>
          <cell r="E123">
            <v>0.19277572647338578</v>
          </cell>
          <cell r="F123">
            <v>1.0858421905368101E-6</v>
          </cell>
          <cell r="G123">
            <v>0.32715891822873361</v>
          </cell>
          <cell r="H123">
            <v>1.7880271281329806E-5</v>
          </cell>
          <cell r="I123">
            <v>1.7814296611912802E-2</v>
          </cell>
          <cell r="J123">
            <v>1.7814399385281978E-2</v>
          </cell>
        </row>
        <row r="124">
          <cell r="A124" t="str">
            <v>BNGA</v>
          </cell>
          <cell r="B124" t="str">
            <v>VAR_fin</v>
          </cell>
          <cell r="C124" t="str">
            <v>D-CNGA</v>
          </cell>
          <cell r="J124">
            <v>1.6204232233471175E-5</v>
          </cell>
        </row>
        <row r="125">
          <cell r="A125" t="str">
            <v>BNGA</v>
          </cell>
          <cell r="B125" t="str">
            <v>VAR_fin</v>
          </cell>
          <cell r="C125" t="str">
            <v>D-TNGA</v>
          </cell>
          <cell r="E125">
            <v>2.3349038276984105E-2</v>
          </cell>
          <cell r="F125">
            <v>4.2554883862307095E-2</v>
          </cell>
          <cell r="G125">
            <v>6.5432781115424857E-5</v>
          </cell>
          <cell r="H125">
            <v>7.9771152598177932E-6</v>
          </cell>
          <cell r="I125">
            <v>9.0761755858785875E-2</v>
          </cell>
          <cell r="J125">
            <v>1.4378265880327206</v>
          </cell>
        </row>
        <row r="126">
          <cell r="A126" t="str">
            <v>BNGA</v>
          </cell>
          <cell r="B126" t="str">
            <v>VAR_fin</v>
          </cell>
          <cell r="C126" t="str">
            <v>D-SNGA</v>
          </cell>
          <cell r="E126">
            <v>0.31108079759376955</v>
          </cell>
          <cell r="F126">
            <v>3.7095062166875397</v>
          </cell>
          <cell r="G126">
            <v>6.5631386082267267E-5</v>
          </cell>
          <cell r="H126">
            <v>8.0003781596266271E-6</v>
          </cell>
          <cell r="I126">
            <v>0.2143556886102948</v>
          </cell>
          <cell r="J126">
            <v>1.7528924111235509</v>
          </cell>
        </row>
        <row r="127">
          <cell r="A127" t="str">
            <v>BNGA</v>
          </cell>
          <cell r="B127" t="str">
            <v>VAR_fin</v>
          </cell>
          <cell r="C127" t="str">
            <v>D-RNGA</v>
          </cell>
          <cell r="E127">
            <v>0.31718455606486445</v>
          </cell>
          <cell r="F127">
            <v>9.2905089168529451E-2</v>
          </cell>
          <cell r="G127">
            <v>9.2904228469598074E-2</v>
          </cell>
          <cell r="H127">
            <v>9.2904033794108429E-2</v>
          </cell>
          <cell r="I127">
            <v>0.13456869791959258</v>
          </cell>
          <cell r="J127">
            <v>3.4897675061663787</v>
          </cell>
        </row>
        <row r="128">
          <cell r="A128" t="str">
            <v>BNGA</v>
          </cell>
          <cell r="B128" t="str">
            <v>VAR_fin</v>
          </cell>
          <cell r="C128" t="str">
            <v>D-INGA</v>
          </cell>
          <cell r="E128">
            <v>0.33208145196768374</v>
          </cell>
          <cell r="F128">
            <v>1.2433119582291366E-6</v>
          </cell>
          <cell r="G128">
            <v>2.0307920686652605</v>
          </cell>
          <cell r="H128">
            <v>2.3580521412032773</v>
          </cell>
          <cell r="I128">
            <v>2.3580523369173707</v>
          </cell>
          <cell r="J128">
            <v>2.3580503200251264</v>
          </cell>
        </row>
        <row r="129">
          <cell r="A129" t="str">
            <v>LFO</v>
          </cell>
          <cell r="B129" t="str">
            <v>VAR_fin</v>
          </cell>
          <cell r="C129" t="str">
            <v>D-ILFO</v>
          </cell>
          <cell r="E129">
            <v>9.3448220380274201</v>
          </cell>
          <cell r="F129">
            <v>8.9494665479532749</v>
          </cell>
          <cell r="G129">
            <v>8.2859124922826641</v>
          </cell>
          <cell r="H129">
            <v>7.2614960676204818</v>
          </cell>
          <cell r="I129">
            <v>3.338569745853281</v>
          </cell>
        </row>
        <row r="130">
          <cell r="A130" t="str">
            <v>LFO</v>
          </cell>
          <cell r="B130" t="str">
            <v>VAR_fin</v>
          </cell>
          <cell r="C130" t="str">
            <v>D-SLFO</v>
          </cell>
          <cell r="E130">
            <v>30.770537572931584</v>
          </cell>
          <cell r="F130">
            <v>23.809157650393093</v>
          </cell>
          <cell r="G130">
            <v>24.109581931240946</v>
          </cell>
          <cell r="H130">
            <v>19.855042397278748</v>
          </cell>
          <cell r="I130">
            <v>5.8763919269154155</v>
          </cell>
        </row>
        <row r="131">
          <cell r="A131" t="str">
            <v>LFO</v>
          </cell>
          <cell r="B131" t="str">
            <v>VAR_fin</v>
          </cell>
          <cell r="C131" t="str">
            <v>D-RLFO</v>
          </cell>
          <cell r="E131">
            <v>61.254843277478159</v>
          </cell>
          <cell r="F131">
            <v>50.98856800107253</v>
          </cell>
          <cell r="G131">
            <v>48.259200952901217</v>
          </cell>
          <cell r="H131">
            <v>44.141999830640735</v>
          </cell>
          <cell r="I131">
            <v>21.531166822060591</v>
          </cell>
        </row>
        <row r="132">
          <cell r="A132" t="str">
            <v>MNR</v>
          </cell>
          <cell r="B132" t="str">
            <v>VAR_fin</v>
          </cell>
          <cell r="C132" t="str">
            <v>SUP_MNRBIO</v>
          </cell>
          <cell r="E132">
            <v>3.7980800464027391</v>
          </cell>
          <cell r="F132">
            <v>9.8152993355093816</v>
          </cell>
          <cell r="G132">
            <v>13.802090575412018</v>
          </cell>
          <cell r="H132">
            <v>13.802091766092182</v>
          </cell>
          <cell r="I132">
            <v>13.802092727039183</v>
          </cell>
          <cell r="J132">
            <v>27.000000022728759</v>
          </cell>
        </row>
        <row r="133">
          <cell r="A133" t="str">
            <v>TNGA</v>
          </cell>
          <cell r="B133" t="str">
            <v>VAR_fout</v>
          </cell>
          <cell r="C133" t="str">
            <v>D-TNGA</v>
          </cell>
          <cell r="E133">
            <v>0.31029032751321034</v>
          </cell>
          <cell r="F133">
            <v>0.34535580207266031</v>
          </cell>
          <cell r="G133">
            <v>6.139922362265481</v>
          </cell>
          <cell r="H133">
            <v>7.3364066225049793</v>
          </cell>
          <cell r="I133">
            <v>1.6183081815327234</v>
          </cell>
          <cell r="J133">
            <v>2.0987063583049936</v>
          </cell>
        </row>
        <row r="134">
          <cell r="A134" t="str">
            <v>WOD</v>
          </cell>
          <cell r="B134" t="str">
            <v>VAR_fin</v>
          </cell>
          <cell r="C134" t="str">
            <v>D-CWOD</v>
          </cell>
          <cell r="E134">
            <v>9.0053093445289463</v>
          </cell>
          <cell r="F134">
            <v>8.2972817029628061</v>
          </cell>
          <cell r="G134">
            <v>9.8755305407646201</v>
          </cell>
          <cell r="H134">
            <v>8.4965790495194558</v>
          </cell>
          <cell r="I134">
            <v>18.608196040820602</v>
          </cell>
          <cell r="J134">
            <v>28.58597048130763</v>
          </cell>
        </row>
        <row r="135">
          <cell r="A135" t="str">
            <v>GSL</v>
          </cell>
          <cell r="B135" t="str">
            <v>VAR_fout</v>
          </cell>
          <cell r="C135" t="str">
            <v>SUP_H2GSL</v>
          </cell>
          <cell r="I135">
            <v>0.4794066197331569</v>
          </cell>
          <cell r="J135">
            <v>1.9527797286368438</v>
          </cell>
        </row>
        <row r="136">
          <cell r="A136" t="str">
            <v>GSL</v>
          </cell>
          <cell r="B136" t="str">
            <v>VAR_fin</v>
          </cell>
          <cell r="C136" t="str">
            <v>D-TGSL</v>
          </cell>
          <cell r="E136">
            <v>69.673779022553106</v>
          </cell>
          <cell r="F136">
            <v>76.876182019539613</v>
          </cell>
          <cell r="G136">
            <v>72.962746304351214</v>
          </cell>
          <cell r="H136">
            <v>41.271542800035753</v>
          </cell>
          <cell r="I136">
            <v>10.43968163659312</v>
          </cell>
          <cell r="J136">
            <v>1.9527797286368438</v>
          </cell>
        </row>
        <row r="137">
          <cell r="A137" t="str">
            <v>IBIO</v>
          </cell>
          <cell r="B137" t="str">
            <v>VAR_fout</v>
          </cell>
          <cell r="C137" t="str">
            <v>D-IBIO</v>
          </cell>
          <cell r="E137">
            <v>0.43672394728568953</v>
          </cell>
          <cell r="F137">
            <v>0.55206477076039173</v>
          </cell>
          <cell r="G137">
            <v>2.9808637557639046</v>
          </cell>
          <cell r="H137">
            <v>4.6904253418480479</v>
          </cell>
          <cell r="I137">
            <v>4.6904255349063915</v>
          </cell>
          <cell r="J137">
            <v>4.6904255503129058</v>
          </cell>
        </row>
        <row r="138">
          <cell r="A138" t="str">
            <v>SNGA</v>
          </cell>
          <cell r="B138" t="str">
            <v>VAR_fout</v>
          </cell>
          <cell r="C138" t="str">
            <v>D-SNGA</v>
          </cell>
          <cell r="E138">
            <v>27.200487166923182</v>
          </cell>
          <cell r="F138">
            <v>28.488283914288022</v>
          </cell>
          <cell r="G138">
            <v>28.064299496025949</v>
          </cell>
          <cell r="H138">
            <v>34.242717308781053</v>
          </cell>
          <cell r="I138">
            <v>30.017771650756828</v>
          </cell>
          <cell r="J138">
            <v>2.6981109284789433</v>
          </cell>
        </row>
        <row r="139">
          <cell r="A139" t="str">
            <v>AUX_H2STG_IN</v>
          </cell>
          <cell r="B139" t="str">
            <v>VAR_fin</v>
          </cell>
          <cell r="C139" t="str">
            <v>STG-H2</v>
          </cell>
          <cell r="H139">
            <v>1.7035419359897543E-7</v>
          </cell>
          <cell r="I139">
            <v>1.8205817590698834E-6</v>
          </cell>
          <cell r="J139">
            <v>1.1153588493862467E-6</v>
          </cell>
        </row>
        <row r="140">
          <cell r="A140" t="str">
            <v>AUX_H2STG_IN</v>
          </cell>
          <cell r="B140" t="str">
            <v>VAR_fin</v>
          </cell>
          <cell r="C140" t="str">
            <v>STG-H2</v>
          </cell>
          <cell r="H140">
            <v>6.6416160818798329E-7</v>
          </cell>
          <cell r="I140">
            <v>1.0434399724307051</v>
          </cell>
          <cell r="J140">
            <v>5.6136209472482559</v>
          </cell>
        </row>
        <row r="141">
          <cell r="A141" t="str">
            <v>AUX_H2STG_IN</v>
          </cell>
          <cell r="B141" t="str">
            <v>VAR_fin</v>
          </cell>
          <cell r="C141" t="str">
            <v>STG-H2</v>
          </cell>
          <cell r="H141">
            <v>1.3385991774407141E-7</v>
          </cell>
          <cell r="I141">
            <v>7.3003211066847788E-7</v>
          </cell>
          <cell r="J141">
            <v>4.4928194808272508E-7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1.6340712055681144E-7</v>
          </cell>
          <cell r="I142">
            <v>1.7062046429520165E-6</v>
          </cell>
          <cell r="J142">
            <v>9.7370500007499124E-7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1.965403762881222E-7</v>
          </cell>
          <cell r="I143">
            <v>1.0434357156121894</v>
          </cell>
          <cell r="J143">
            <v>5.613618408902461</v>
          </cell>
        </row>
        <row r="144">
          <cell r="A144" t="str">
            <v>H2</v>
          </cell>
          <cell r="B144" t="str">
            <v>VAR_fout</v>
          </cell>
          <cell r="C144" t="str">
            <v>SUP_NGAH2</v>
          </cell>
          <cell r="J144">
            <v>3.1053811970572186E-6</v>
          </cell>
        </row>
        <row r="145">
          <cell r="A145" t="str">
            <v>H2</v>
          </cell>
          <cell r="B145" t="str">
            <v>VAR_fout</v>
          </cell>
          <cell r="C145" t="str">
            <v>STG-H2</v>
          </cell>
          <cell r="H145">
            <v>1.5605523648369791E-7</v>
          </cell>
          <cell r="I145">
            <v>1.8521981031890796E-6</v>
          </cell>
          <cell r="J145">
            <v>1.1192042770218164E-6</v>
          </cell>
        </row>
        <row r="146">
          <cell r="A146" t="str">
            <v>H2</v>
          </cell>
          <cell r="B146" t="str">
            <v>VAR_fout</v>
          </cell>
          <cell r="C146" t="str">
            <v>STG-H2</v>
          </cell>
          <cell r="H146">
            <v>6.5837422427093673E-7</v>
          </cell>
          <cell r="I146">
            <v>1.0330054774660624</v>
          </cell>
          <cell r="J146">
            <v>5.5574833828247634</v>
          </cell>
        </row>
        <row r="147">
          <cell r="A147" t="str">
            <v>H2</v>
          </cell>
          <cell r="B147" t="str">
            <v>VAR_fout</v>
          </cell>
          <cell r="C147" t="str">
            <v>STG-H2</v>
          </cell>
          <cell r="H147">
            <v>2.0105981661259551E-7</v>
          </cell>
          <cell r="I147">
            <v>1.0329995928410483</v>
          </cell>
          <cell r="J147">
            <v>5.5574801420305642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1.5784713191693918E-7</v>
          </cell>
          <cell r="I148">
            <v>1.7287212011299073E-6</v>
          </cell>
          <cell r="J148">
            <v>1.0056722032586413E-6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1.4341203925770387E-7</v>
          </cell>
          <cell r="I149">
            <v>2.3037057095683535E-6</v>
          </cell>
          <cell r="J149">
            <v>1.1159177192087032E-6</v>
          </cell>
        </row>
        <row r="150">
          <cell r="A150" t="str">
            <v>H2</v>
          </cell>
          <cell r="B150" t="str">
            <v>VAR_fout</v>
          </cell>
          <cell r="C150" t="str">
            <v>SUP_WODH2</v>
          </cell>
          <cell r="H150">
            <v>4.8015739739516387E-2</v>
          </cell>
          <cell r="I150">
            <v>6.0164870719357078</v>
          </cell>
          <cell r="J150">
            <v>1.2801497963163026E-5</v>
          </cell>
        </row>
        <row r="151">
          <cell r="A151" t="str">
            <v>H2</v>
          </cell>
          <cell r="B151" t="str">
            <v>VAR_fout</v>
          </cell>
          <cell r="C151" t="str">
            <v>SUP_ELCH2_SOEC</v>
          </cell>
          <cell r="I151">
            <v>1.7165404496037256E-4</v>
          </cell>
          <cell r="J151">
            <v>0.23661068425785819</v>
          </cell>
        </row>
        <row r="152">
          <cell r="A152" t="str">
            <v>H2</v>
          </cell>
          <cell r="B152" t="str">
            <v>VAR_fout</v>
          </cell>
          <cell r="C152" t="str">
            <v>SUP_WODH2CCS</v>
          </cell>
          <cell r="J152">
            <v>5.9040689284970629</v>
          </cell>
        </row>
        <row r="153">
          <cell r="A153" t="str">
            <v>H2</v>
          </cell>
          <cell r="B153" t="str">
            <v>VAR_fout</v>
          </cell>
          <cell r="C153" t="str">
            <v>SUP_NGAH2CCS</v>
          </cell>
          <cell r="J153">
            <v>7.7624553004505104E-6</v>
          </cell>
        </row>
        <row r="154">
          <cell r="A154" t="str">
            <v>H2</v>
          </cell>
          <cell r="B154" t="str">
            <v>VAR_fout</v>
          </cell>
          <cell r="C154" t="str">
            <v>SUP_ELCH2</v>
          </cell>
          <cell r="E154">
            <v>2.8582743722145266E-3</v>
          </cell>
          <cell r="F154">
            <v>1.7984815483711412E-2</v>
          </cell>
          <cell r="G154">
            <v>1.798511395613021E-2</v>
          </cell>
          <cell r="H154">
            <v>4.9218688459277066E-3</v>
          </cell>
          <cell r="I154">
            <v>13.98729611643933</v>
          </cell>
          <cell r="J154">
            <v>38.629117445120983</v>
          </cell>
        </row>
        <row r="155">
          <cell r="A155" t="str">
            <v>H2</v>
          </cell>
          <cell r="B155" t="str">
            <v>VAR_fout</v>
          </cell>
          <cell r="C155" t="str">
            <v>D-DH2</v>
          </cell>
          <cell r="H155">
            <v>2.3809223396408466E-2</v>
          </cell>
          <cell r="I155">
            <v>2.7003658546093243</v>
          </cell>
          <cell r="J155">
            <v>16.323410092382851</v>
          </cell>
        </row>
        <row r="156">
          <cell r="A156" t="str">
            <v>H2</v>
          </cell>
          <cell r="B156" t="str">
            <v>VAR_fin</v>
          </cell>
          <cell r="C156" t="str">
            <v>STG-H2</v>
          </cell>
          <cell r="H156">
            <v>1.7035419359897543E-7</v>
          </cell>
          <cell r="I156">
            <v>1.8205817590698834E-6</v>
          </cell>
          <cell r="J156">
            <v>1.1153588493862467E-6</v>
          </cell>
        </row>
        <row r="157">
          <cell r="A157" t="str">
            <v>H2</v>
          </cell>
          <cell r="B157" t="str">
            <v>VAR_fin</v>
          </cell>
          <cell r="C157" t="str">
            <v>STG-H2</v>
          </cell>
          <cell r="H157">
            <v>6.6416160818798329E-7</v>
          </cell>
          <cell r="I157">
            <v>1.0434399724307051</v>
          </cell>
          <cell r="J157">
            <v>5.6136209472482559</v>
          </cell>
        </row>
        <row r="158">
          <cell r="A158" t="str">
            <v>H2</v>
          </cell>
          <cell r="B158" t="str">
            <v>VAR_fin</v>
          </cell>
          <cell r="C158" t="str">
            <v>STG-H2</v>
          </cell>
          <cell r="H158">
            <v>1.3385991774407141E-7</v>
          </cell>
          <cell r="I158">
            <v>7.3003211066847788E-7</v>
          </cell>
          <cell r="J158">
            <v>4.4928194808272508E-7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  <cell r="H159">
            <v>1.6340712055681144E-7</v>
          </cell>
          <cell r="I159">
            <v>1.7062046429520165E-6</v>
          </cell>
          <cell r="J159">
            <v>9.7370500007499124E-7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1.965403762881222E-7</v>
          </cell>
          <cell r="I160">
            <v>1.0434357156121894</v>
          </cell>
          <cell r="J160">
            <v>5.613618408902461</v>
          </cell>
        </row>
        <row r="161">
          <cell r="A161" t="str">
            <v>H2</v>
          </cell>
          <cell r="B161" t="str">
            <v>VAR_fin</v>
          </cell>
          <cell r="C161" t="str">
            <v>SUP_H2NGA</v>
          </cell>
          <cell r="I161">
            <v>3.0722030121249064E-5</v>
          </cell>
          <cell r="J161">
            <v>4.3181857717112342</v>
          </cell>
        </row>
        <row r="162">
          <cell r="A162" t="str">
            <v>H2</v>
          </cell>
          <cell r="B162" t="str">
            <v>VAR_fin</v>
          </cell>
          <cell r="C162" t="str">
            <v>D-ENGA</v>
          </cell>
          <cell r="G162">
            <v>5.7803592938767811E-4</v>
          </cell>
          <cell r="H162">
            <v>6.4357429158100371E-6</v>
          </cell>
          <cell r="I162">
            <v>7.0866330913574322E-3</v>
          </cell>
          <cell r="J162">
            <v>5.4903702092732969E-4</v>
          </cell>
        </row>
        <row r="163">
          <cell r="A163" t="str">
            <v>H2</v>
          </cell>
          <cell r="B163" t="str">
            <v>VAR_fin</v>
          </cell>
          <cell r="C163" t="str">
            <v>D-TNGA</v>
          </cell>
          <cell r="F163">
            <v>3.967336334363151E-3</v>
          </cell>
          <cell r="G163">
            <v>4.4351551529271725E-4</v>
          </cell>
          <cell r="H163">
            <v>4.0927232985294306E-6</v>
          </cell>
          <cell r="I163">
            <v>1.2311570554443126E-2</v>
          </cell>
          <cell r="J163">
            <v>5.7877917329244168E-2</v>
          </cell>
        </row>
        <row r="164">
          <cell r="A164" t="str">
            <v>H2</v>
          </cell>
          <cell r="B164" t="str">
            <v>VAR_fin</v>
          </cell>
          <cell r="C164" t="str">
            <v>SUP_H2GSL</v>
          </cell>
          <cell r="I164">
            <v>0.68486659961879581</v>
          </cell>
          <cell r="J164">
            <v>2.7896853266240669</v>
          </cell>
        </row>
        <row r="165">
          <cell r="A165" t="str">
            <v>H2</v>
          </cell>
          <cell r="B165" t="str">
            <v>VAR_fin</v>
          </cell>
          <cell r="C165" t="str">
            <v>D-SNGA</v>
          </cell>
          <cell r="G165">
            <v>1.2197457949550235E-4</v>
          </cell>
          <cell r="H165">
            <v>4.1109069404352039E-6</v>
          </cell>
          <cell r="I165">
            <v>7.7004809616565265E-2</v>
          </cell>
          <cell r="J165">
            <v>7.382494212990337E-2</v>
          </cell>
        </row>
        <row r="166">
          <cell r="A166" t="str">
            <v>H2</v>
          </cell>
          <cell r="B166" t="str">
            <v>VAR_fin</v>
          </cell>
          <cell r="C166" t="str">
            <v>D-RNGA</v>
          </cell>
          <cell r="G166">
            <v>1.798244554403549E-4</v>
          </cell>
          <cell r="H166">
            <v>4.1190607351174348E-6</v>
          </cell>
          <cell r="I166">
            <v>8.4517991318675226E-2</v>
          </cell>
          <cell r="J166">
            <v>0.14596140432945132</v>
          </cell>
        </row>
        <row r="167">
          <cell r="A167" t="str">
            <v>H2</v>
          </cell>
          <cell r="B167" t="str">
            <v>VAR_fin</v>
          </cell>
          <cell r="C167" t="str">
            <v>D-INGA</v>
          </cell>
          <cell r="G167">
            <v>2.706737477371855E-3</v>
          </cell>
          <cell r="H167">
            <v>2.0472414185545447E-3</v>
          </cell>
          <cell r="I167">
            <v>8.9577382415782184E-2</v>
          </cell>
          <cell r="J167">
            <v>2.4652726432625224E-2</v>
          </cell>
        </row>
        <row r="168">
          <cell r="A168" t="str">
            <v>H2</v>
          </cell>
          <cell r="B168" t="str">
            <v>VAR_fin</v>
          </cell>
          <cell r="C168" t="str">
            <v>SUP_H2DSL</v>
          </cell>
          <cell r="I168">
            <v>9.9966473389975512</v>
          </cell>
          <cell r="J168">
            <v>29.709615032783347</v>
          </cell>
        </row>
        <row r="169">
          <cell r="A169" t="str">
            <v>AUX_H2STG_OUT</v>
          </cell>
          <cell r="B169" t="str">
            <v>VAR_fout</v>
          </cell>
          <cell r="C169" t="str">
            <v>STG-H2</v>
          </cell>
          <cell r="H169">
            <v>1.5605523648369791E-7</v>
          </cell>
          <cell r="I169">
            <v>1.8521981031890796E-6</v>
          </cell>
          <cell r="J169">
            <v>1.1192042770218166E-6</v>
          </cell>
        </row>
        <row r="170">
          <cell r="A170" t="str">
            <v>AUX_H2STG_OUT</v>
          </cell>
          <cell r="B170" t="str">
            <v>VAR_fout</v>
          </cell>
          <cell r="C170" t="str">
            <v>STG-H2</v>
          </cell>
          <cell r="H170">
            <v>6.5837422427093694E-7</v>
          </cell>
          <cell r="I170">
            <v>1.0330054774660624</v>
          </cell>
          <cell r="J170">
            <v>5.5574833828247634</v>
          </cell>
        </row>
        <row r="171">
          <cell r="A171" t="str">
            <v>AUX_H2STG_OUT</v>
          </cell>
          <cell r="B171" t="str">
            <v>VAR_fout</v>
          </cell>
          <cell r="C171" t="str">
            <v>STG-H2</v>
          </cell>
          <cell r="H171">
            <v>2.0105981661259585E-7</v>
          </cell>
          <cell r="I171">
            <v>1.0329995928410483</v>
          </cell>
          <cell r="J171">
            <v>5.5574801420305642</v>
          </cell>
        </row>
        <row r="172">
          <cell r="A172" t="str">
            <v>AUX_H2STG_OUT</v>
          </cell>
          <cell r="B172" t="str">
            <v>VAR_fout</v>
          </cell>
          <cell r="C172" t="str">
            <v>STG-H2</v>
          </cell>
          <cell r="H172">
            <v>1.5784713191693918E-7</v>
          </cell>
          <cell r="I172">
            <v>1.7287212011299073E-6</v>
          </cell>
          <cell r="J172">
            <v>1.0056722032586413E-6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1.4341203925770387E-7</v>
          </cell>
          <cell r="I173">
            <v>2.3037057095683535E-6</v>
          </cell>
          <cell r="J173">
            <v>1.1159177192087032E-6</v>
          </cell>
        </row>
        <row r="174">
          <cell r="A174" t="str">
            <v>RNGA</v>
          </cell>
          <cell r="B174" t="str">
            <v>VAR_fout</v>
          </cell>
          <cell r="C174" t="str">
            <v>D-RNGA</v>
          </cell>
          <cell r="E174">
            <v>47.34809103823995</v>
          </cell>
          <cell r="F174">
            <v>48.283002204580441</v>
          </cell>
          <cell r="G174">
            <v>48.13863597131428</v>
          </cell>
          <cell r="H174">
            <v>47.102440134942107</v>
          </cell>
          <cell r="I174">
            <v>36.485359173824108</v>
          </cell>
          <cell r="J174">
            <v>5.4405914174170373</v>
          </cell>
        </row>
        <row r="175">
          <cell r="A175" t="str">
            <v>CWOD</v>
          </cell>
          <cell r="B175" t="str">
            <v>VAR_fout</v>
          </cell>
          <cell r="C175" t="str">
            <v>D-CWOD</v>
          </cell>
          <cell r="E175">
            <v>9.0053093445289463</v>
          </cell>
          <cell r="F175">
            <v>8.2972817029628061</v>
          </cell>
          <cell r="G175">
            <v>9.8755305407646201</v>
          </cell>
          <cell r="H175">
            <v>8.4965790495194558</v>
          </cell>
          <cell r="I175">
            <v>18.608196040820602</v>
          </cell>
          <cell r="J175">
            <v>28.58597048130763</v>
          </cell>
        </row>
        <row r="176">
          <cell r="A176" t="str">
            <v>CWOD</v>
          </cell>
          <cell r="B176" t="str">
            <v>VAR_fin</v>
          </cell>
          <cell r="C176" t="str">
            <v>SUP_WODH2</v>
          </cell>
          <cell r="H176">
            <v>8.0026232899193916E-2</v>
          </cell>
          <cell r="I176">
            <v>10.027478453226163</v>
          </cell>
          <cell r="J176">
            <v>2.1335829938605021E-5</v>
          </cell>
        </row>
        <row r="177">
          <cell r="A177" t="str">
            <v>CWOD</v>
          </cell>
          <cell r="B177" t="str">
            <v>VAR_fin</v>
          </cell>
          <cell r="C177" t="str">
            <v>SUP_WODBIO</v>
          </cell>
          <cell r="F177">
            <v>9.9040104572514965E-6</v>
          </cell>
          <cell r="G177">
            <v>1.1034965837011522E-5</v>
          </cell>
          <cell r="H177">
            <v>8.5791710503314344E-6</v>
          </cell>
          <cell r="I177">
            <v>9.3435379767489305E-6</v>
          </cell>
          <cell r="J177">
            <v>4.8770990885259907E-5</v>
          </cell>
        </row>
        <row r="178">
          <cell r="A178" t="str">
            <v>CWOD</v>
          </cell>
          <cell r="B178" t="str">
            <v>VAR_fin</v>
          </cell>
          <cell r="C178" t="str">
            <v>SUP_WODH2CCS</v>
          </cell>
          <cell r="J178">
            <v>10.179429187063894</v>
          </cell>
        </row>
        <row r="179">
          <cell r="A179" t="str">
            <v>CWOD</v>
          </cell>
          <cell r="B179" t="str">
            <v>VAR_fin</v>
          </cell>
          <cell r="C179" t="str">
            <v>SUP_WODBIOCCS</v>
          </cell>
          <cell r="I179">
            <v>1.2511165593320683E-5</v>
          </cell>
          <cell r="J179">
            <v>3.8620708709673093E-5</v>
          </cell>
        </row>
        <row r="180">
          <cell r="A180" t="str">
            <v>CWOD</v>
          </cell>
          <cell r="B180" t="str">
            <v>VAR_fin</v>
          </cell>
          <cell r="C180" t="str">
            <v>CT_CWODBDS</v>
          </cell>
          <cell r="F180">
            <v>6.5761201739521785E-5</v>
          </cell>
          <cell r="G180">
            <v>1.8816530516945311</v>
          </cell>
          <cell r="H180">
            <v>2.5869771559559402E-5</v>
          </cell>
          <cell r="I180">
            <v>2.2841804487318671E-5</v>
          </cell>
          <cell r="J180">
            <v>1.4889131805961203E-5</v>
          </cell>
        </row>
        <row r="181">
          <cell r="A181" t="str">
            <v>CWOD</v>
          </cell>
          <cell r="B181" t="str">
            <v>VAR_fin</v>
          </cell>
          <cell r="C181" t="str">
            <v>CT_CWODETHCCS</v>
          </cell>
          <cell r="I181">
            <v>3.7259289102961831E-6</v>
          </cell>
          <cell r="J181">
            <v>9.5634668122581402E-5</v>
          </cell>
        </row>
        <row r="182">
          <cell r="A182" t="str">
            <v>CWOD</v>
          </cell>
          <cell r="B182" t="str">
            <v>VAR_fin</v>
          </cell>
          <cell r="C182" t="str">
            <v>CT_CWODPLT</v>
          </cell>
          <cell r="E182">
            <v>7.1185980513203999</v>
          </cell>
          <cell r="F182">
            <v>8.2971961803761989</v>
          </cell>
          <cell r="G182">
            <v>7.9938377948739303</v>
          </cell>
          <cell r="H182">
            <v>8.4165138496822678</v>
          </cell>
          <cell r="I182">
            <v>8.5806495659436859</v>
          </cell>
          <cell r="J182">
            <v>8.2268781459794891</v>
          </cell>
        </row>
        <row r="183">
          <cell r="A183" t="str">
            <v>CWOD</v>
          </cell>
          <cell r="B183" t="str">
            <v>VAR_fin</v>
          </cell>
          <cell r="C183" t="str">
            <v>CT_CWODETH</v>
          </cell>
          <cell r="E183">
            <v>1.8867105616437632</v>
          </cell>
          <cell r="F183">
            <v>9.8573744050216011E-6</v>
          </cell>
          <cell r="G183">
            <v>2.865789997402225E-5</v>
          </cell>
          <cell r="H183">
            <v>1.2516651363694472E-6</v>
          </cell>
          <cell r="I183">
            <v>4.7476537590550918E-6</v>
          </cell>
          <cell r="J183">
            <v>9.4431561317785849E-6</v>
          </cell>
        </row>
        <row r="184">
          <cell r="A184" t="str">
            <v>CWOD</v>
          </cell>
          <cell r="B184" t="str">
            <v>VAR_fin</v>
          </cell>
          <cell r="C184" t="str">
            <v>CT_CWODBDSCCS</v>
          </cell>
          <cell r="I184">
            <v>9.4852316219691595E-6</v>
          </cell>
          <cell r="J184">
            <v>10.179429288847238</v>
          </cell>
        </row>
        <row r="185">
          <cell r="A185" t="str">
            <v>KER</v>
          </cell>
          <cell r="B185" t="str">
            <v>VAR_fout</v>
          </cell>
          <cell r="C185" t="str">
            <v>SUP_H2DSL</v>
          </cell>
          <cell r="I185">
            <v>0.53647583079877315</v>
          </cell>
        </row>
        <row r="186">
          <cell r="A186" t="str">
            <v>BDS</v>
          </cell>
          <cell r="B186" t="str">
            <v>VAR_fout</v>
          </cell>
          <cell r="C186" t="str">
            <v>IMPBDS1</v>
          </cell>
          <cell r="F186">
            <v>1.489023164105022</v>
          </cell>
          <cell r="G186">
            <v>0.58667248336772726</v>
          </cell>
          <cell r="H186">
            <v>4.5722513217517441E-4</v>
          </cell>
          <cell r="I186">
            <v>8.438061521442547E-6</v>
          </cell>
        </row>
        <row r="187">
          <cell r="A187" t="str">
            <v>BDS</v>
          </cell>
          <cell r="B187" t="str">
            <v>VAR_fout</v>
          </cell>
          <cell r="C187" t="str">
            <v>IMPBDS</v>
          </cell>
          <cell r="E187">
            <v>3.0152405298889082</v>
          </cell>
          <cell r="F187">
            <v>1.5261945252012823</v>
          </cell>
          <cell r="G187">
            <v>1.7682364568189506</v>
          </cell>
          <cell r="H187">
            <v>3.0147823869872066</v>
          </cell>
          <cell r="I187">
            <v>3.2614497830742515</v>
          </cell>
          <cell r="J187">
            <v>4.3543751655187437</v>
          </cell>
        </row>
        <row r="188">
          <cell r="A188" t="str">
            <v>BDS</v>
          </cell>
          <cell r="B188" t="str">
            <v>VAR_fout</v>
          </cell>
          <cell r="C188" t="str">
            <v>CT_CWODBDS</v>
          </cell>
          <cell r="F188">
            <v>2.3078154672581802E-5</v>
          </cell>
          <cell r="G188">
            <v>0.66034499094386112</v>
          </cell>
          <cell r="H188">
            <v>9.0787055832810621E-6</v>
          </cell>
          <cell r="I188">
            <v>8.0160745700363768E-6</v>
          </cell>
          <cell r="J188">
            <v>4.8935894263689934E-6</v>
          </cell>
        </row>
        <row r="189">
          <cell r="A189" t="str">
            <v>BDS</v>
          </cell>
          <cell r="B189" t="str">
            <v>VAR_fout</v>
          </cell>
          <cell r="C189" t="str">
            <v>CT_CWODBDSCCS</v>
          </cell>
          <cell r="I189">
            <v>2.1809174459645946E-6</v>
          </cell>
          <cell r="J189">
            <v>3.5723563042102975</v>
          </cell>
        </row>
        <row r="190">
          <cell r="A190" t="str">
            <v>BDS</v>
          </cell>
          <cell r="B190" t="str">
            <v>VAR_fin</v>
          </cell>
          <cell r="C190" t="str">
            <v>D-ILFO</v>
          </cell>
          <cell r="G190">
            <v>4.5741508183673009E-6</v>
          </cell>
          <cell r="H190">
            <v>4.6951043564811802E-6</v>
          </cell>
          <cell r="I190">
            <v>0.24621627291077797</v>
          </cell>
          <cell r="J190">
            <v>0.24621621993785092</v>
          </cell>
        </row>
        <row r="191">
          <cell r="A191" t="str">
            <v>BDS</v>
          </cell>
          <cell r="B191" t="str">
            <v>VAR_fin</v>
          </cell>
          <cell r="C191" t="str">
            <v>D-SLFO</v>
          </cell>
          <cell r="G191">
            <v>4.9095833989404087E-6</v>
          </cell>
          <cell r="I191">
            <v>7.0558313917254129E-6</v>
          </cell>
          <cell r="J191">
            <v>0.67103562453488952</v>
          </cell>
        </row>
        <row r="192">
          <cell r="A192" t="str">
            <v>BDS</v>
          </cell>
          <cell r="B192" t="str">
            <v>VAR_fin</v>
          </cell>
          <cell r="C192" t="str">
            <v>D-RLFO</v>
          </cell>
          <cell r="G192">
            <v>4.9076364890431342E-6</v>
          </cell>
          <cell r="I192">
            <v>6.8059319268244929E-6</v>
          </cell>
          <cell r="J192">
            <v>1.8577857407930155E-5</v>
          </cell>
        </row>
        <row r="193">
          <cell r="A193" t="str">
            <v>BDS</v>
          </cell>
          <cell r="B193" t="str">
            <v>VAR_fin</v>
          </cell>
          <cell r="C193" t="str">
            <v>D-TBDS1</v>
          </cell>
          <cell r="E193">
            <v>3.0152407866233486</v>
          </cell>
          <cell r="F193">
            <v>3.0152407674609787</v>
          </cell>
          <cell r="G193">
            <v>3.015240770347225</v>
          </cell>
          <cell r="H193">
            <v>3.0152407493723472</v>
          </cell>
          <cell r="I193">
            <v>3.0152407747397838</v>
          </cell>
          <cell r="J193">
            <v>7.0094679911959705</v>
          </cell>
        </row>
        <row r="194">
          <cell r="A194" t="str">
            <v>BIO</v>
          </cell>
          <cell r="B194" t="str">
            <v>VAR_fout</v>
          </cell>
          <cell r="C194" t="str">
            <v>SUP_WSTHTGBIO</v>
          </cell>
          <cell r="I194">
            <v>1.2312980248931791E-5</v>
          </cell>
          <cell r="J194">
            <v>1.4042249561229208E-5</v>
          </cell>
        </row>
        <row r="195">
          <cell r="A195" t="str">
            <v>BIO</v>
          </cell>
          <cell r="B195" t="str">
            <v>VAR_fout</v>
          </cell>
          <cell r="C195" t="str">
            <v>SUP_WSTBIO</v>
          </cell>
          <cell r="E195">
            <v>5.6294110757237021</v>
          </cell>
          <cell r="F195">
            <v>5.7471287082863469</v>
          </cell>
          <cell r="G195">
            <v>5.2980418784195109</v>
          </cell>
          <cell r="H195">
            <v>6.4106167625975914</v>
          </cell>
          <cell r="I195">
            <v>7.0401691046231969</v>
          </cell>
          <cell r="J195">
            <v>9.8446746263074179</v>
          </cell>
        </row>
        <row r="196">
          <cell r="A196" t="str">
            <v>BIO</v>
          </cell>
          <cell r="B196" t="str">
            <v>VAR_fout</v>
          </cell>
          <cell r="C196" t="str">
            <v>D-LBIO</v>
          </cell>
          <cell r="H196">
            <v>4.4878987042168972E-5</v>
          </cell>
          <cell r="I196">
            <v>2.3765256266501652E-5</v>
          </cell>
        </row>
        <row r="197">
          <cell r="A197" t="str">
            <v>BIO</v>
          </cell>
          <cell r="B197" t="str">
            <v>VAR_fout</v>
          </cell>
          <cell r="C197" t="str">
            <v>SUP_MNRBIO</v>
          </cell>
          <cell r="E197">
            <v>1.3280000162247354</v>
          </cell>
          <cell r="F197">
            <v>3.431922844583704</v>
          </cell>
          <cell r="G197">
            <v>4.8259057955986195</v>
          </cell>
          <cell r="H197">
            <v>4.8259062119203522</v>
          </cell>
          <cell r="I197">
            <v>4.8259065479158041</v>
          </cell>
          <cell r="J197">
            <v>9.4405594485065691</v>
          </cell>
        </row>
        <row r="198">
          <cell r="A198" t="str">
            <v>BIO</v>
          </cell>
          <cell r="B198" t="str">
            <v>VAR_fout</v>
          </cell>
          <cell r="C198" t="str">
            <v>SUP_WSTHTGBIOCCS</v>
          </cell>
          <cell r="I198">
            <v>1.8604955952582015E-6</v>
          </cell>
          <cell r="J198">
            <v>3.4459528350804273E-6</v>
          </cell>
        </row>
        <row r="199">
          <cell r="A199" t="str">
            <v>BIO</v>
          </cell>
          <cell r="B199" t="str">
            <v>VAR_fout</v>
          </cell>
          <cell r="C199" t="str">
            <v>SUP_WODBIO</v>
          </cell>
          <cell r="F199">
            <v>7.336304042408516E-6</v>
          </cell>
          <cell r="G199">
            <v>8.1740487681566798E-6</v>
          </cell>
          <cell r="H199">
            <v>6.3549415187640211E-6</v>
          </cell>
          <cell r="I199">
            <v>6.921139242036239E-6</v>
          </cell>
          <cell r="J199">
            <v>3.6126659915007323E-5</v>
          </cell>
        </row>
        <row r="200">
          <cell r="A200" t="str">
            <v>BIO</v>
          </cell>
          <cell r="B200" t="str">
            <v>VAR_fout</v>
          </cell>
          <cell r="C200" t="str">
            <v>SUP_WODBIOCCS</v>
          </cell>
          <cell r="I200">
            <v>8.4912751680559813E-6</v>
          </cell>
          <cell r="J200">
            <v>2.583451725745202E-5</v>
          </cell>
        </row>
        <row r="201">
          <cell r="A201" t="str">
            <v>BIO</v>
          </cell>
          <cell r="B201" t="str">
            <v>VAR_fin</v>
          </cell>
          <cell r="C201" t="str">
            <v>D-IBIO</v>
          </cell>
          <cell r="E201">
            <v>0.43672394728568953</v>
          </cell>
          <cell r="F201">
            <v>0.55206477076039173</v>
          </cell>
          <cell r="G201">
            <v>2.9808637557639046</v>
          </cell>
          <cell r="H201">
            <v>4.6904253418480479</v>
          </cell>
          <cell r="I201">
            <v>4.6904255349063915</v>
          </cell>
          <cell r="J201">
            <v>4.6904255503129058</v>
          </cell>
        </row>
        <row r="202">
          <cell r="A202" t="str">
            <v>BIO</v>
          </cell>
          <cell r="B202" t="str">
            <v>VAR_fin</v>
          </cell>
          <cell r="C202" t="str">
            <v>D-EBIO</v>
          </cell>
          <cell r="E202">
            <v>1.183949302255894</v>
          </cell>
          <cell r="F202">
            <v>6.9117682602309818E-6</v>
          </cell>
          <cell r="G202">
            <v>4.6785293975121651E-5</v>
          </cell>
          <cell r="H202">
            <v>1.5815288102760805E-5</v>
          </cell>
          <cell r="I202">
            <v>1.7001869339435249</v>
          </cell>
          <cell r="J202">
            <v>8.4822662393216071E-7</v>
          </cell>
        </row>
        <row r="203">
          <cell r="A203" t="str">
            <v>BIO</v>
          </cell>
          <cell r="B203" t="str">
            <v>VAR_fin</v>
          </cell>
          <cell r="C203" t="str">
            <v>D-CBIO</v>
          </cell>
          <cell r="E203">
            <v>1.2890703008641036</v>
          </cell>
          <cell r="F203">
            <v>4.2129658228243612</v>
          </cell>
          <cell r="G203">
            <v>2.6855653227029053</v>
          </cell>
          <cell r="H203">
            <v>2.6855650173020353</v>
          </cell>
          <cell r="I203">
            <v>3.0850142541174117</v>
          </cell>
          <cell r="J203">
            <v>9.9231346019077602</v>
          </cell>
        </row>
        <row r="204">
          <cell r="A204" t="str">
            <v>BIO</v>
          </cell>
          <cell r="B204" t="str">
            <v>VAR_fin</v>
          </cell>
          <cell r="C204" t="str">
            <v>D-SBIO</v>
          </cell>
          <cell r="E204">
            <v>4.0476683193314758</v>
          </cell>
          <cell r="F204">
            <v>4.5832454452705669</v>
          </cell>
          <cell r="G204">
            <v>4.6112952774348628</v>
          </cell>
          <cell r="H204">
            <v>4.6030648080872556</v>
          </cell>
          <cell r="I204">
            <v>4.6717913137649054</v>
          </cell>
          <cell r="J204">
            <v>4.6717910630008408</v>
          </cell>
        </row>
        <row r="205">
          <cell r="A205" t="str">
            <v>EBIO</v>
          </cell>
          <cell r="B205" t="str">
            <v>VAR_fout</v>
          </cell>
          <cell r="C205" t="str">
            <v>D-EBIO</v>
          </cell>
          <cell r="E205">
            <v>1.183949302255894</v>
          </cell>
          <cell r="F205">
            <v>6.9117682602309818E-6</v>
          </cell>
          <cell r="G205">
            <v>4.6785293975121651E-5</v>
          </cell>
          <cell r="H205">
            <v>1.5815288102760805E-5</v>
          </cell>
          <cell r="I205">
            <v>1.7001869339435249</v>
          </cell>
          <cell r="J205">
            <v>8.4822662393216071E-7</v>
          </cell>
        </row>
        <row r="206">
          <cell r="A206" t="str">
            <v>PLT</v>
          </cell>
          <cell r="B206" t="str">
            <v>VAR_fout</v>
          </cell>
          <cell r="C206" t="str">
            <v>CT_CWODPLT</v>
          </cell>
          <cell r="E206">
            <v>5.9796223631091321</v>
          </cell>
          <cell r="F206">
            <v>6.9696447915160133</v>
          </cell>
          <cell r="G206">
            <v>6.7148237476941004</v>
          </cell>
          <cell r="H206">
            <v>7.0698716337330998</v>
          </cell>
          <cell r="I206">
            <v>7.2077456353927021</v>
          </cell>
          <cell r="J206">
            <v>6.9105776426227763</v>
          </cell>
        </row>
        <row r="207">
          <cell r="A207" t="str">
            <v>SLFO</v>
          </cell>
          <cell r="B207" t="str">
            <v>VAR_fout</v>
          </cell>
          <cell r="C207" t="str">
            <v>D-SLFO</v>
          </cell>
          <cell r="E207">
            <v>30.256633735620319</v>
          </cell>
          <cell r="F207">
            <v>23.411516970548444</v>
          </cell>
          <cell r="G207">
            <v>23.706928499737373</v>
          </cell>
          <cell r="H207">
            <v>19.523442003694349</v>
          </cell>
          <cell r="I207">
            <v>5.7782559590665237</v>
          </cell>
          <cell r="J207">
            <v>0.65982826151303131</v>
          </cell>
        </row>
        <row r="208">
          <cell r="A208" t="str">
            <v>ETH</v>
          </cell>
          <cell r="B208" t="str">
            <v>VAR_fout</v>
          </cell>
          <cell r="C208" t="str">
            <v>IMPETH</v>
          </cell>
          <cell r="E208">
            <v>3.1320746599933549</v>
          </cell>
          <cell r="F208">
            <v>4.4518967142074066</v>
          </cell>
          <cell r="G208">
            <v>4.2252636194029733</v>
          </cell>
          <cell r="H208">
            <v>2.3900347991515671</v>
          </cell>
          <cell r="I208">
            <v>0.60457203632156653</v>
          </cell>
          <cell r="J208">
            <v>1.7928995206149807</v>
          </cell>
        </row>
        <row r="209">
          <cell r="A209" t="str">
            <v>ETH</v>
          </cell>
          <cell r="B209" t="str">
            <v>VAR_fout</v>
          </cell>
          <cell r="C209" t="str">
            <v>CT_CWODETHCCS</v>
          </cell>
          <cell r="I209">
            <v>1.7827411054048722E-6</v>
          </cell>
          <cell r="J209">
            <v>4.5758214412718366E-5</v>
          </cell>
        </row>
        <row r="210">
          <cell r="A210" t="str">
            <v>ETH</v>
          </cell>
          <cell r="B210" t="str">
            <v>VAR_fout</v>
          </cell>
          <cell r="C210" t="str">
            <v>CT_CWODETH</v>
          </cell>
          <cell r="E210">
            <v>0.90273232614534205</v>
          </cell>
          <cell r="F210">
            <v>4.7164470837423957E-6</v>
          </cell>
          <cell r="G210">
            <v>1.3711913863168532E-5</v>
          </cell>
          <cell r="H210">
            <v>5.9888284036815599E-7</v>
          </cell>
          <cell r="I210">
            <v>2.2716046694043518E-6</v>
          </cell>
          <cell r="J210">
            <v>4.5182565223820975E-6</v>
          </cell>
        </row>
        <row r="211">
          <cell r="A211" t="str">
            <v>ETH</v>
          </cell>
          <cell r="B211" t="str">
            <v>VAR_fin</v>
          </cell>
          <cell r="C211" t="str">
            <v>D-TGSL</v>
          </cell>
          <cell r="E211">
            <v>4.0348069861386948</v>
          </cell>
          <cell r="F211">
            <v>4.4519014306544866</v>
          </cell>
          <cell r="G211">
            <v>4.2252773313168381</v>
          </cell>
          <cell r="H211">
            <v>2.3900369599988576</v>
          </cell>
          <cell r="I211">
            <v>0.60457832850618698</v>
          </cell>
          <cell r="J211">
            <v>1.792951630112873</v>
          </cell>
        </row>
        <row r="212">
          <cell r="A212" t="str">
            <v>TGSL</v>
          </cell>
          <cell r="B212" t="str">
            <v>VAR_fout</v>
          </cell>
          <cell r="C212" t="str">
            <v>D-TGSL</v>
          </cell>
          <cell r="E212">
            <v>72.625356907533856</v>
          </cell>
          <cell r="F212">
            <v>80.132877418335497</v>
          </cell>
          <cell r="G212">
            <v>76.053660356431493</v>
          </cell>
          <cell r="H212">
            <v>43.019924599076816</v>
          </cell>
          <cell r="I212">
            <v>10.881952372492822</v>
          </cell>
          <cell r="J212">
            <v>3.6906836292153558</v>
          </cell>
        </row>
        <row r="213">
          <cell r="A213" t="str">
            <v>RLFO</v>
          </cell>
          <cell r="B213" t="str">
            <v>VAR_fout</v>
          </cell>
          <cell r="C213" t="str">
            <v>D-RLFO</v>
          </cell>
          <cell r="E213">
            <v>60.231816008630958</v>
          </cell>
          <cell r="F213">
            <v>50.136999493611349</v>
          </cell>
          <cell r="G213">
            <v>47.453220871506019</v>
          </cell>
          <cell r="H213">
            <v>43.40477917790281</v>
          </cell>
          <cell r="I213">
            <v>21.17157796711858</v>
          </cell>
          <cell r="J213">
            <v>1.8357087654091187E-5</v>
          </cell>
        </row>
        <row r="214">
          <cell r="A214" t="str">
            <v>CELC_E</v>
          </cell>
          <cell r="B214" t="str">
            <v>VAR_fout</v>
          </cell>
          <cell r="C214" t="str">
            <v>ESOL-PV_E</v>
          </cell>
          <cell r="H214">
            <v>3.2944822743058634E-2</v>
          </cell>
          <cell r="I214">
            <v>3.5195384224298794</v>
          </cell>
          <cell r="J214">
            <v>20.10767441781578</v>
          </cell>
        </row>
        <row r="215">
          <cell r="A215" t="str">
            <v>CELC_E</v>
          </cell>
          <cell r="B215" t="str">
            <v>VAR_fin</v>
          </cell>
          <cell r="C215" t="str">
            <v>SUP_ELCH2_D</v>
          </cell>
          <cell r="H215">
            <v>3.2944822743058634E-2</v>
          </cell>
          <cell r="I215">
            <v>3.5195384224298794</v>
          </cell>
          <cell r="J215">
            <v>20.10767441781578</v>
          </cell>
        </row>
        <row r="216">
          <cell r="A216" t="str">
            <v>CBIO</v>
          </cell>
          <cell r="B216" t="str">
            <v>VAR_fout</v>
          </cell>
          <cell r="C216" t="str">
            <v>D-CBIO</v>
          </cell>
          <cell r="E216">
            <v>1.2890703008641036</v>
          </cell>
          <cell r="F216">
            <v>4.2129658228243612</v>
          </cell>
          <cell r="G216">
            <v>2.6855653227029053</v>
          </cell>
          <cell r="H216">
            <v>2.6855650173020353</v>
          </cell>
          <cell r="I216">
            <v>3.0850142541174117</v>
          </cell>
          <cell r="J216">
            <v>9.9231346019077602</v>
          </cell>
        </row>
        <row r="217">
          <cell r="A217" t="str">
            <v>CBIO</v>
          </cell>
          <cell r="B217" t="str">
            <v>VAR_fin</v>
          </cell>
          <cell r="C217" t="str">
            <v>SUP_BIONGA</v>
          </cell>
          <cell r="E217">
            <v>1.2890703008641036</v>
          </cell>
          <cell r="F217">
            <v>4.2129658228243612</v>
          </cell>
          <cell r="G217">
            <v>2.6855653227029053</v>
          </cell>
          <cell r="H217">
            <v>2.6855650173020353</v>
          </cell>
          <cell r="I217">
            <v>3.0850142541174117</v>
          </cell>
          <cell r="J217">
            <v>9.9231346019077602</v>
          </cell>
        </row>
        <row r="218">
          <cell r="A218" t="str">
            <v>LTH</v>
          </cell>
          <cell r="B218" t="str">
            <v>VAR_fout</v>
          </cell>
          <cell r="C218" t="str">
            <v>SUP_WODBIO</v>
          </cell>
          <cell r="F218">
            <v>2.5294535178786687E-7</v>
          </cell>
          <cell r="J218">
            <v>3.2496772359322996E-6</v>
          </cell>
        </row>
        <row r="219">
          <cell r="A219" t="str">
            <v>LTH</v>
          </cell>
          <cell r="B219" t="str">
            <v>VAR_fout</v>
          </cell>
          <cell r="C219" t="str">
            <v>SUP_WODBIOCCS</v>
          </cell>
          <cell r="J219">
            <v>2.2246685672131017E-6</v>
          </cell>
        </row>
        <row r="220">
          <cell r="A220" t="str">
            <v>LTH</v>
          </cell>
          <cell r="B220" t="str">
            <v>VAR_fout</v>
          </cell>
          <cell r="C220" t="str">
            <v>CT_CWODBDS</v>
          </cell>
          <cell r="F220">
            <v>9.0004803223068902E-6</v>
          </cell>
          <cell r="G220">
            <v>0.25753454646810559</v>
          </cell>
          <cell r="H220">
            <v>1.9993782490936129E-6</v>
          </cell>
          <cell r="I220">
            <v>2.0906862317146399E-6</v>
          </cell>
          <cell r="J220">
            <v>1.2245085930546101E-6</v>
          </cell>
        </row>
        <row r="221">
          <cell r="A221" t="str">
            <v>LTH</v>
          </cell>
          <cell r="B221" t="str">
            <v>VAR_fout</v>
          </cell>
          <cell r="C221" t="str">
            <v>CT_CWODBDSCCS</v>
          </cell>
          <cell r="I221">
            <v>3.7456653779183132E-7</v>
          </cell>
          <cell r="J221">
            <v>1.3932189089327787</v>
          </cell>
        </row>
        <row r="222">
          <cell r="A222" t="str">
            <v>LTH</v>
          </cell>
          <cell r="B222" t="str">
            <v>VAR_fin</v>
          </cell>
          <cell r="C222" t="str">
            <v>D-CHEAT</v>
          </cell>
          <cell r="I222">
            <v>4.1666069517886457E-6</v>
          </cell>
          <cell r="J222">
            <v>8.4033714773899971E-3</v>
          </cell>
        </row>
        <row r="223">
          <cell r="A223" t="str">
            <v>LNGA</v>
          </cell>
          <cell r="B223" t="str">
            <v>VAR_fin</v>
          </cell>
          <cell r="C223" t="str">
            <v>D-LNGA</v>
          </cell>
          <cell r="H223">
            <v>3.556631550529991E-5</v>
          </cell>
          <cell r="I223">
            <v>4.7382940050378029E-5</v>
          </cell>
        </row>
        <row r="224">
          <cell r="A224" t="str">
            <v>WHEAT</v>
          </cell>
          <cell r="B224" t="str">
            <v>VAR_fin</v>
          </cell>
          <cell r="C224" t="str">
            <v>D-CHEAT</v>
          </cell>
          <cell r="I224">
            <v>2.2819012184412011E-5</v>
          </cell>
          <cell r="J224">
            <v>1.7889634410300118E-2</v>
          </cell>
        </row>
        <row r="225">
          <cell r="A225" t="str">
            <v>SOL</v>
          </cell>
          <cell r="B225" t="str">
            <v>VAR_fin</v>
          </cell>
          <cell r="C225" t="str">
            <v>ESOL-PV_E</v>
          </cell>
          <cell r="H225">
            <v>3.2944822743058634E-2</v>
          </cell>
          <cell r="I225">
            <v>3.5195384224298794</v>
          </cell>
          <cell r="J225">
            <v>20.10767441781578</v>
          </cell>
        </row>
        <row r="226">
          <cell r="A226" t="str">
            <v>TKER</v>
          </cell>
          <cell r="B226" t="str">
            <v>VAR_fout</v>
          </cell>
          <cell r="C226" t="str">
            <v>D-TBDS1</v>
          </cell>
          <cell r="H226">
            <v>8.0287310370901997E-3</v>
          </cell>
          <cell r="I226">
            <v>2.9038695929300902E-4</v>
          </cell>
          <cell r="J226">
            <v>1.6907752675871299</v>
          </cell>
        </row>
        <row r="227">
          <cell r="A227" t="str">
            <v>CELC</v>
          </cell>
          <cell r="B227" t="str">
            <v>VAR_fout</v>
          </cell>
          <cell r="C227" t="str">
            <v>D-CELC</v>
          </cell>
          <cell r="E227">
            <v>1.4846537806229774</v>
          </cell>
          <cell r="F227">
            <v>2.5924169483464127E-2</v>
          </cell>
          <cell r="G227">
            <v>7.1337121221620961E-2</v>
          </cell>
          <cell r="H227">
            <v>6.7464622816069885E-3</v>
          </cell>
          <cell r="I227">
            <v>18.048309282820561</v>
          </cell>
          <cell r="J227">
            <v>47.882962447626156</v>
          </cell>
        </row>
        <row r="228">
          <cell r="A228" t="str">
            <v>CELC</v>
          </cell>
          <cell r="B228" t="str">
            <v>VAR_fin</v>
          </cell>
          <cell r="C228" t="str">
            <v>SUP_H2NGA</v>
          </cell>
          <cell r="I228">
            <v>5.4408715344731936E-7</v>
          </cell>
          <cell r="J228">
            <v>7.6475070017005889E-2</v>
          </cell>
        </row>
        <row r="229">
          <cell r="A229" t="str">
            <v>CELC</v>
          </cell>
          <cell r="B229" t="str">
            <v>VAR_fin</v>
          </cell>
          <cell r="C229" t="str">
            <v>SUP_ELCH2_SOEC</v>
          </cell>
          <cell r="I229">
            <v>1.7165404496037256E-4</v>
          </cell>
          <cell r="J229">
            <v>0.23661068425785819</v>
          </cell>
        </row>
        <row r="230">
          <cell r="A230" t="str">
            <v>CELC</v>
          </cell>
          <cell r="B230" t="str">
            <v>VAR_fin</v>
          </cell>
          <cell r="C230" t="str">
            <v>SUP_ELCH2</v>
          </cell>
          <cell r="E230">
            <v>4.1726633171014944E-3</v>
          </cell>
          <cell r="F230">
            <v>2.5914719717163439E-2</v>
          </cell>
          <cell r="G230">
            <v>2.5420655768381956E-2</v>
          </cell>
          <cell r="H230">
            <v>6.7422860903119299E-3</v>
          </cell>
          <cell r="I230">
            <v>18.048124021212022</v>
          </cell>
          <cell r="J230">
            <v>47.108679811123082</v>
          </cell>
        </row>
        <row r="231">
          <cell r="A231" t="str">
            <v>CELC</v>
          </cell>
          <cell r="B231" t="str">
            <v>VAR_fin</v>
          </cell>
          <cell r="C231" t="str">
            <v>CT_CWODBDS</v>
          </cell>
          <cell r="F231">
            <v>1.6039317497444362E-6</v>
          </cell>
          <cell r="G231">
            <v>4.5893976870598298E-2</v>
          </cell>
          <cell r="H231">
            <v>6.3097003803803445E-7</v>
          </cell>
          <cell r="I231">
            <v>5.5711718261752788E-7</v>
          </cell>
          <cell r="J231">
            <v>3.6314955624295599E-7</v>
          </cell>
        </row>
        <row r="232">
          <cell r="A232" t="str">
            <v>CELC</v>
          </cell>
          <cell r="B232" t="str">
            <v>VAR_fin</v>
          </cell>
          <cell r="C232" t="str">
            <v>CT_CWODETHCCS</v>
          </cell>
          <cell r="I232">
            <v>3.7437563213502336E-6</v>
          </cell>
          <cell r="J232">
            <v>9.6092250266708576E-5</v>
          </cell>
        </row>
        <row r="233">
          <cell r="A233" t="str">
            <v>CELC</v>
          </cell>
          <cell r="B233" t="str">
            <v>VAR_fin</v>
          </cell>
          <cell r="C233" t="str">
            <v>CT_CWODETH</v>
          </cell>
          <cell r="E233">
            <v>1.4804810148783611</v>
          </cell>
          <cell r="F233">
            <v>7.7349732173375267E-6</v>
          </cell>
          <cell r="G233">
            <v>2.2487538735596407E-5</v>
          </cell>
          <cell r="H233">
            <v>9.8216785820377619E-7</v>
          </cell>
          <cell r="I233">
            <v>3.7254316578231347E-6</v>
          </cell>
          <cell r="J233">
            <v>7.4099406967066366E-6</v>
          </cell>
        </row>
        <row r="234">
          <cell r="A234" t="str">
            <v>CELC</v>
          </cell>
          <cell r="B234" t="str">
            <v>VAR_fin</v>
          </cell>
          <cell r="C234" t="str">
            <v>SUP_DAC</v>
          </cell>
          <cell r="I234">
            <v>1.8112972500553853E-7</v>
          </cell>
          <cell r="J234">
            <v>4.2262958041759119E-7</v>
          </cell>
        </row>
        <row r="235">
          <cell r="A235" t="str">
            <v>CELC</v>
          </cell>
          <cell r="B235" t="str">
            <v>VAR_fin</v>
          </cell>
          <cell r="C235" t="str">
            <v>CT_CWODBDSCCS</v>
          </cell>
          <cell r="I235">
            <v>4.2964463792891696E-7</v>
          </cell>
          <cell r="J235">
            <v>0.46108913155057218</v>
          </cell>
        </row>
        <row r="236">
          <cell r="A236" t="str">
            <v>SBIO</v>
          </cell>
          <cell r="B236" t="str">
            <v>VAR_fout</v>
          </cell>
          <cell r="C236" t="str">
            <v>D-SBIO</v>
          </cell>
          <cell r="E236">
            <v>4.0476683193314758</v>
          </cell>
          <cell r="F236">
            <v>4.5832454452705669</v>
          </cell>
          <cell r="G236">
            <v>4.6112952774348628</v>
          </cell>
          <cell r="H236">
            <v>4.6030648080872556</v>
          </cell>
          <cell r="I236">
            <v>4.6717913137649054</v>
          </cell>
          <cell r="J236">
            <v>4.6717910630008408</v>
          </cell>
        </row>
        <row r="237">
          <cell r="A237" t="str">
            <v>INGA</v>
          </cell>
          <cell r="B237" t="str">
            <v>VAR_fout</v>
          </cell>
          <cell r="C237" t="str">
            <v>D-INGA</v>
          </cell>
          <cell r="E237">
            <v>37.466867930282497</v>
          </cell>
          <cell r="F237">
            <v>33.10000018494113</v>
          </cell>
          <cell r="G237">
            <v>37.79364024321022</v>
          </cell>
          <cell r="H237">
            <v>25.468297418044056</v>
          </cell>
          <cell r="I237">
            <v>15.528179704073919</v>
          </cell>
          <cell r="J237">
            <v>2.3751132528915089</v>
          </cell>
        </row>
        <row r="238">
          <cell r="A238" t="str">
            <v>DSL</v>
          </cell>
          <cell r="B238" t="str">
            <v>VAR_fout</v>
          </cell>
          <cell r="C238" t="str">
            <v>SUP_H2DSL</v>
          </cell>
          <cell r="I238">
            <v>5.2615785794896368</v>
          </cell>
          <cell r="J238">
            <v>17.231576706494142</v>
          </cell>
        </row>
        <row r="239">
          <cell r="A239" t="str">
            <v>WSTREN</v>
          </cell>
          <cell r="B239" t="str">
            <v>VAR_fin</v>
          </cell>
          <cell r="C239" t="str">
            <v>D-CWST</v>
          </cell>
          <cell r="E239">
            <v>9.6793702439157823</v>
          </cell>
          <cell r="F239">
            <v>9.8817773047049329</v>
          </cell>
          <cell r="G239">
            <v>9.1096045783796082</v>
          </cell>
          <cell r="H239">
            <v>11.022597622089224</v>
          </cell>
          <cell r="I239">
            <v>12.105083194105346</v>
          </cell>
          <cell r="J239">
            <v>16.92724109386338</v>
          </cell>
        </row>
        <row r="240">
          <cell r="A240" t="str">
            <v>SOLPVC</v>
          </cell>
          <cell r="B240" t="str">
            <v>VAR_fin</v>
          </cell>
          <cell r="C240" t="str">
            <v>ESOL-PV_E</v>
          </cell>
          <cell r="H240">
            <v>3.2944822743058599E-2</v>
          </cell>
          <cell r="I240">
            <v>3.5195384224298798</v>
          </cell>
          <cell r="J240">
            <v>20.107674417815801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1.7891748850465499E-2</v>
          </cell>
          <cell r="E4">
            <v>1.7876822898464699E-2</v>
          </cell>
          <cell r="F4">
            <v>1.7818774893664999E-2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4.4312788497002705E-3</v>
          </cell>
          <cell r="E5">
            <v>3.5458855962075897E-3</v>
          </cell>
          <cell r="F5">
            <v>2.2161213870627128E-3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3.1722958954726022E-4</v>
          </cell>
          <cell r="E6">
            <v>3.1696494500823896E-4</v>
          </cell>
          <cell r="F6">
            <v>3.1593572506498244E-4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3.5424850520454503</v>
          </cell>
          <cell r="E8">
            <v>8.0967811532134029</v>
          </cell>
          <cell r="F8">
            <v>13.951010128757957</v>
          </cell>
          <cell r="G8">
            <v>23.520192219818689</v>
          </cell>
          <cell r="H8">
            <v>55.559270376228</v>
          </cell>
          <cell r="I8">
            <v>114.07072794153675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6.4834796073077626E-3</v>
          </cell>
          <cell r="E9">
            <v>1.4947301606350003E-2</v>
          </cell>
          <cell r="F9">
            <v>2.6222229443618975E-2</v>
          </cell>
          <cell r="G9">
            <v>4.5921499848728793E-2</v>
          </cell>
          <cell r="H9">
            <v>0.11738593212831237</v>
          </cell>
          <cell r="I9">
            <v>0.26081971961154882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6.2810018653288183E-2</v>
          </cell>
          <cell r="E10">
            <v>0.14355994952506024</v>
          </cell>
          <cell r="F10">
            <v>0.24735833561627582</v>
          </cell>
          <cell r="G10">
            <v>0.41702468474855869</v>
          </cell>
          <cell r="H10">
            <v>0.98509344638702201</v>
          </cell>
          <cell r="I10">
            <v>2.0225306372612994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1.4630163408568001E-4</v>
          </cell>
          <cell r="F11">
            <v>2.7293171558048399E-4</v>
          </cell>
          <cell r="G11">
            <v>6.1338825805760499E-4</v>
          </cell>
          <cell r="H11">
            <v>1.35510126932417E-3</v>
          </cell>
          <cell r="I11">
            <v>4.6688583046748302E-3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2.8130163408567998E-4</v>
          </cell>
          <cell r="F12">
            <v>4.9335954364200399E-4</v>
          </cell>
          <cell r="G12">
            <v>8.639076571402886E-4</v>
          </cell>
          <cell r="H12">
            <v>2.2083504379226799E-3</v>
          </cell>
          <cell r="I12">
            <v>4.9066631785087004E-3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4.9042490675407568E-5</v>
          </cell>
          <cell r="E13">
            <v>8.1665910730210428E-5</v>
          </cell>
          <cell r="F13">
            <v>6.9823045881584026E-5</v>
          </cell>
          <cell r="G13">
            <v>6.8783817207509977E-5</v>
          </cell>
          <cell r="H13">
            <v>3.6731699007891355E-5</v>
          </cell>
          <cell r="I13">
            <v>2.8117817651794337E-5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4.9042490675407568E-5</v>
          </cell>
          <cell r="E14">
            <v>8.1665910730210428E-5</v>
          </cell>
          <cell r="F14">
            <v>6.9823045881584026E-5</v>
          </cell>
          <cell r="G14">
            <v>6.8783817207509977E-5</v>
          </cell>
          <cell r="H14">
            <v>3.6731699007891355E-5</v>
          </cell>
          <cell r="I14">
            <v>2.8117817651794337E-5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1.5671559461336801E-6</v>
          </cell>
          <cell r="F15">
            <v>1.7472168777763401E-6</v>
          </cell>
          <cell r="G15">
            <v>2.1291293607876401E-6</v>
          </cell>
          <cell r="H15">
            <v>2.5449467084226398E-6</v>
          </cell>
          <cell r="I15">
            <v>2.8097255306116798E-6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7.6914803694658997E-6</v>
          </cell>
          <cell r="E16">
            <v>9.1720545362812997E-6</v>
          </cell>
          <cell r="F16">
            <v>1.0554552559121831E-5</v>
          </cell>
          <cell r="G16">
            <v>1.0643471712261609E-5</v>
          </cell>
          <cell r="H16">
            <v>5.6636049640345099E-6</v>
          </cell>
          <cell r="I16">
            <v>4.3473903435952298E-6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1.9349962787130817E-3</v>
          </cell>
          <cell r="E17">
            <v>7.2305720508027494E-3</v>
          </cell>
          <cell r="F17">
            <v>2.269965750940179E-2</v>
          </cell>
          <cell r="G17">
            <v>8.2388790767480458E-2</v>
          </cell>
          <cell r="H17">
            <v>0.36613689891847695</v>
          </cell>
          <cell r="I17">
            <v>1.3717924220054043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7.2005819150195473E-3</v>
          </cell>
          <cell r="E18">
            <v>2.6667040602226071E-2</v>
          </cell>
          <cell r="F18">
            <v>8.1836265578077272E-2</v>
          </cell>
          <cell r="G18">
            <v>0.28357540133339709</v>
          </cell>
          <cell r="H18">
            <v>1.1697764507862438</v>
          </cell>
          <cell r="I18">
            <v>4.050487073145546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3.90554143910313E-5</v>
          </cell>
          <cell r="F19">
            <v>2.8361945409503098E-4</v>
          </cell>
          <cell r="G19">
            <v>1.3083747657413401E-3</v>
          </cell>
          <cell r="H19">
            <v>4.5913120766718097E-3</v>
          </cell>
          <cell r="I19">
            <v>2.5000810716716299E-2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1.5105541439103129E-4</v>
          </cell>
          <cell r="F20">
            <v>4.27131686229984E-4</v>
          </cell>
          <cell r="G20">
            <v>1.5499625169077538E-3</v>
          </cell>
          <cell r="H20">
            <v>6.8878970231916704E-3</v>
          </cell>
          <cell r="I20">
            <v>2.58065338119868E-2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2.6162123772437096E-2</v>
          </cell>
          <cell r="E21">
            <v>7.0432840365959301E-2</v>
          </cell>
          <cell r="F21">
            <v>4.8163381523900851E-2</v>
          </cell>
          <cell r="G21">
            <v>5.5540809822579321E-2</v>
          </cell>
          <cell r="H21">
            <v>1.6340450342558756E-4</v>
          </cell>
          <cell r="I21">
            <v>1.4030157373099591E-4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2.6162123772437096E-2</v>
          </cell>
          <cell r="E22">
            <v>7.0432840365959301E-2</v>
          </cell>
          <cell r="F22">
            <v>4.8163381523900851E-2</v>
          </cell>
          <cell r="G22">
            <v>5.5540809822579321E-2</v>
          </cell>
          <cell r="H22">
            <v>1.6340450342558756E-4</v>
          </cell>
          <cell r="I22">
            <v>1.4030157373099591E-4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1.39912793203447E-6</v>
          </cell>
          <cell r="F23">
            <v>3.77540670573842E-6</v>
          </cell>
          <cell r="G23">
            <v>1.15679323765868E-5</v>
          </cell>
          <cell r="H23">
            <v>7.6688828972437097E-6</v>
          </cell>
          <cell r="I23">
            <v>1.10567411565826E-5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2.7595138367746499E-3</v>
          </cell>
          <cell r="E24">
            <v>5.3440193884653608E-3</v>
          </cell>
          <cell r="F24">
            <v>5.0729277033532104E-3</v>
          </cell>
          <cell r="G24">
            <v>4.2146677186412022E-3</v>
          </cell>
          <cell r="H24">
            <v>1.67979014095058E-5</v>
          </cell>
          <cell r="I24">
            <v>1.46901275596916E-5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12.89038863571386</v>
          </cell>
          <cell r="E25">
            <v>13.878000109374375</v>
          </cell>
          <cell r="F25">
            <v>16.018740863693736</v>
          </cell>
          <cell r="G25">
            <v>31.527539208826678</v>
          </cell>
          <cell r="H25">
            <v>56.606963325399221</v>
          </cell>
          <cell r="I25">
            <v>71.385892949115643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9.0884247514521996E-2</v>
          </cell>
          <cell r="E26">
            <v>4.2911545959388128E-5</v>
          </cell>
          <cell r="F26">
            <v>4.9834288147481967E-5</v>
          </cell>
          <cell r="G26">
            <v>0.20396689746263866</v>
          </cell>
          <cell r="H26">
            <v>3.5215915374825126</v>
          </cell>
          <cell r="I26">
            <v>8.382704329791931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9.0431733599036382E-6</v>
          </cell>
          <cell r="E27">
            <v>6.5011167219905686E-2</v>
          </cell>
          <cell r="F27">
            <v>0.27309982546432088</v>
          </cell>
          <cell r="G27">
            <v>7.1479346281557117</v>
          </cell>
          <cell r="H27">
            <v>23.027785630946752</v>
          </cell>
          <cell r="I27">
            <v>25.687594846315491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9.0296424068117106E-6</v>
          </cell>
          <cell r="E28">
            <v>5.1821640778002713E-2</v>
          </cell>
          <cell r="F28">
            <v>0.17101068027864297</v>
          </cell>
          <cell r="G28">
            <v>2.669059809381789</v>
          </cell>
          <cell r="H28">
            <v>9.1776706603252602</v>
          </cell>
          <cell r="I28">
            <v>17.67001089675259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12.799486315383572</v>
          </cell>
          <cell r="E29">
            <v>13.761125182023658</v>
          </cell>
          <cell r="F29">
            <v>15.574581609086689</v>
          </cell>
          <cell r="G29">
            <v>21.506578387551777</v>
          </cell>
          <cell r="H29">
            <v>20.879915897659679</v>
          </cell>
          <cell r="I29">
            <v>19.645583320118917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2.834461123367573E-2</v>
          </cell>
          <cell r="E30">
            <v>0.80886990931295033</v>
          </cell>
          <cell r="F30">
            <v>0.98317865642945201</v>
          </cell>
          <cell r="G30">
            <v>5.0728552884504188</v>
          </cell>
          <cell r="H30">
            <v>10.568272224254791</v>
          </cell>
          <cell r="I30">
            <v>7.0065922349854741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2.834461123367573E-2</v>
          </cell>
          <cell r="E31">
            <v>0.80886990931295033</v>
          </cell>
          <cell r="F31">
            <v>0.98317865642945201</v>
          </cell>
          <cell r="G31">
            <v>5.0728552884504188</v>
          </cell>
          <cell r="H31">
            <v>10.568272224254791</v>
          </cell>
          <cell r="I31">
            <v>7.0065922349854741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4.6921723406404603E-2</v>
          </cell>
          <cell r="F32">
            <v>1.53894471306217E-2</v>
          </cell>
          <cell r="G32">
            <v>0.30943315927573001</v>
          </cell>
          <cell r="H32">
            <v>0.342359463729347</v>
          </cell>
          <cell r="I32">
            <v>0.47466443996908803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2.7841709539511705E-3</v>
          </cell>
          <cell r="E33">
            <v>5.5615582427524089E-2</v>
          </cell>
          <cell r="F33">
            <v>6.7601073830908742E-2</v>
          </cell>
          <cell r="G33">
            <v>0.34879423666428649</v>
          </cell>
          <cell r="H33">
            <v>0.726642896907846</v>
          </cell>
          <cell r="I33">
            <v>0.65981022726083705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1.4067398907964398E-5</v>
          </cell>
          <cell r="E34">
            <v>2.6453635893068862E-5</v>
          </cell>
          <cell r="F34">
            <v>3.1487913095521535E-5</v>
          </cell>
          <cell r="G34">
            <v>4.0530641039945559E-5</v>
          </cell>
          <cell r="H34">
            <v>3.744051107075531E-5</v>
          </cell>
          <cell r="I34">
            <v>2.8053725681769701E-5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1.4067398907964398E-5</v>
          </cell>
          <cell r="E35">
            <v>2.6453635893068862E-5</v>
          </cell>
          <cell r="F35">
            <v>3.1487913095521535E-5</v>
          </cell>
          <cell r="G35">
            <v>4.0530641039945559E-5</v>
          </cell>
          <cell r="H35">
            <v>3.744051107075531E-5</v>
          </cell>
          <cell r="I35">
            <v>2.8053725681769701E-5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1.4930231124653399E-6</v>
          </cell>
          <cell r="F36">
            <v>1.8191999582617299E-6</v>
          </cell>
          <cell r="G36">
            <v>2.2644584392679299E-6</v>
          </cell>
          <cell r="H36">
            <v>2.5484820972521299E-6</v>
          </cell>
          <cell r="I36">
            <v>2.7744552683964299E-6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2.99314627044506E-6</v>
          </cell>
          <cell r="F37">
            <v>4.7038059935940401E-6</v>
          </cell>
          <cell r="G37">
            <v>6.1586712462394893E-6</v>
          </cell>
          <cell r="H37">
            <v>5.77038884729618E-6</v>
          </cell>
          <cell r="I37">
            <v>4.3324230744452004E-6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2.8186601016561171E-2</v>
          </cell>
          <cell r="E38">
            <v>0.13442309320892884</v>
          </cell>
          <cell r="F38">
            <v>0.12629036346391095</v>
          </cell>
          <cell r="G38">
            <v>0.10057663061065092</v>
          </cell>
          <cell r="H38">
            <v>2.2426654103838454E-4</v>
          </cell>
          <cell r="I38">
            <v>1.727959204020476E-4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2.8186601016561171E-2</v>
          </cell>
          <cell r="E39">
            <v>0.13442309320892884</v>
          </cell>
          <cell r="F39">
            <v>0.12629036346391095</v>
          </cell>
          <cell r="G39">
            <v>0.10057663061065092</v>
          </cell>
          <cell r="H39">
            <v>2.2426654103838454E-4</v>
          </cell>
          <cell r="I39">
            <v>1.727959204020476E-4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2.2481455878873599E-3</v>
          </cell>
          <cell r="F40">
            <v>5.40169627903936E-6</v>
          </cell>
          <cell r="G40">
            <v>2.2330754074993699E-5</v>
          </cell>
          <cell r="H40">
            <v>8.1871866238156593E-6</v>
          </cell>
          <cell r="I40">
            <v>1.50864123465254E-5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3.1707414332639199E-3</v>
          </cell>
          <cell r="E41">
            <v>1.0584721496977281E-2</v>
          </cell>
          <cell r="F41">
            <v>9.9467565326986102E-3</v>
          </cell>
          <cell r="G41">
            <v>7.9204684296358598E-3</v>
          </cell>
          <cell r="H41">
            <v>2.3598405024645699E-5</v>
          </cell>
          <cell r="I41">
            <v>1.89906223130305E-5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2.7886466823645719E-6</v>
          </cell>
          <cell r="E42">
            <v>2.061546752404956E-5</v>
          </cell>
          <cell r="F42">
            <v>7.2408574548900645E-5</v>
          </cell>
          <cell r="G42">
            <v>3.8257936274605333E-4</v>
          </cell>
          <cell r="H42">
            <v>2.136135515371372E-4</v>
          </cell>
          <cell r="I42">
            <v>1.3327189154367582E-4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2.7886466823645719E-6</v>
          </cell>
          <cell r="E43">
            <v>2.061546752404956E-5</v>
          </cell>
          <cell r="F43">
            <v>7.2408574548900645E-5</v>
          </cell>
          <cell r="G43">
            <v>3.8257936274605333E-4</v>
          </cell>
          <cell r="H43">
            <v>2.136135515371372E-4</v>
          </cell>
          <cell r="I43">
            <v>1.3327189154367582E-4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1.42833168856149E-6</v>
          </cell>
          <cell r="F44">
            <v>4.88995021413274E-6</v>
          </cell>
          <cell r="G44">
            <v>2.51752997159454E-5</v>
          </cell>
          <cell r="H44">
            <v>7.3101130077773001E-6</v>
          </cell>
          <cell r="I44">
            <v>1.03013542733267E-5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1.6596296747578031E-6</v>
          </cell>
          <cell r="F45">
            <v>6.3864182113496997E-6</v>
          </cell>
          <cell r="G45">
            <v>2.9358013812967259E-5</v>
          </cell>
          <cell r="H45">
            <v>2.20484023652083E-5</v>
          </cell>
          <cell r="I45">
            <v>1.39487689890093E-5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0.22017043148292542</v>
          </cell>
          <cell r="H46">
            <v>0.24502561357056116</v>
          </cell>
          <cell r="I46">
            <v>0.26340104479198567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8.7118091606020407</v>
          </cell>
          <cell r="H47">
            <v>9.709321051248919</v>
          </cell>
          <cell r="I47">
            <v>10.452587117887335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4.40197247448634E-5</v>
          </cell>
          <cell r="E48">
            <v>5.4053750502639201E-5</v>
          </cell>
          <cell r="F48">
            <v>8.1080652273592306E-5</v>
          </cell>
          <cell r="G48">
            <v>1.35134716242401E-4</v>
          </cell>
          <cell r="H48">
            <v>1.33441640726622E-4</v>
          </cell>
          <cell r="I48">
            <v>1.28034226206578E-3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2.0938222226100432E-3</v>
          </cell>
          <cell r="E49">
            <v>2.1478759731126825E-3</v>
          </cell>
          <cell r="F49">
            <v>2.2289566253862751E-3</v>
          </cell>
          <cell r="G49">
            <v>2.3640913416286759E-3</v>
          </cell>
          <cell r="H49">
            <v>2.6309751632411027E-3</v>
          </cell>
          <cell r="I49">
            <v>2.8282822018275101E-3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5.9391958636559627E-5</v>
          </cell>
          <cell r="E50">
            <v>1.1344148016806842E-4</v>
          </cell>
          <cell r="F50">
            <v>0.79950890612267522</v>
          </cell>
          <cell r="G50">
            <v>3.6411065217684317</v>
          </cell>
          <cell r="H50">
            <v>7.5909197275868454</v>
          </cell>
          <cell r="I50">
            <v>4.8900468830204078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5.9391958636559627E-5</v>
          </cell>
          <cell r="E51">
            <v>1.1344148016806842E-4</v>
          </cell>
          <cell r="F51">
            <v>0.79950890612267522</v>
          </cell>
          <cell r="G51">
            <v>3.6411065217684317</v>
          </cell>
          <cell r="H51">
            <v>7.5909197275868454</v>
          </cell>
          <cell r="I51">
            <v>4.8900468830204078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3.9376136658495598E-6</v>
          </cell>
          <cell r="F52">
            <v>5.5706104212432703E-2</v>
          </cell>
          <cell r="G52">
            <v>0.21307422088556099</v>
          </cell>
          <cell r="H52">
            <v>0.12898580455750699</v>
          </cell>
          <cell r="I52">
            <v>0.36208703921828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7.9105866235352998E-6</v>
          </cell>
          <cell r="F53">
            <v>5.4972064281557688E-2</v>
          </cell>
          <cell r="G53">
            <v>0.25035140480243617</v>
          </cell>
          <cell r="H53">
            <v>0.52192957506370796</v>
          </cell>
          <cell r="I53">
            <v>0.46566198264636799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3.2919155828769289E-3</v>
          </cell>
          <cell r="E54">
            <v>8.6878371856043794E-3</v>
          </cell>
          <cell r="F54">
            <v>8.384980294095663E-3</v>
          </cell>
          <cell r="G54">
            <v>7.9880056480543058E-3</v>
          </cell>
          <cell r="H54">
            <v>5.6583604188270283E-4</v>
          </cell>
          <cell r="I54">
            <v>1.5692739985197638E-4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3.2919155828769289E-3</v>
          </cell>
          <cell r="E55">
            <v>8.6878371856043794E-3</v>
          </cell>
          <cell r="F55">
            <v>8.384980294095663E-3</v>
          </cell>
          <cell r="G55">
            <v>7.9880056480543058E-3</v>
          </cell>
          <cell r="H55">
            <v>5.6583604188270283E-4</v>
          </cell>
          <cell r="I55">
            <v>1.5692739985197638E-4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4.3087387473120698E-6</v>
          </cell>
          <cell r="F56">
            <v>6.2327130998002401E-6</v>
          </cell>
          <cell r="G56">
            <v>1.23844452559207E-4</v>
          </cell>
          <cell r="H56">
            <v>7.5105042922316798E-6</v>
          </cell>
          <cell r="I56">
            <v>1.34060608972689E-5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6.8431847349725589E-4</v>
          </cell>
          <cell r="F57">
            <v>6.6280024802427479E-4</v>
          </cell>
          <cell r="G57">
            <v>6.3004902995070396E-4</v>
          </cell>
          <cell r="H57">
            <v>6.1864781185906695E-5</v>
          </cell>
          <cell r="I57">
            <v>1.72027002138645E-5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6.8665270504870375E-7</v>
          </cell>
          <cell r="H58">
            <v>2.4030046816976143E-6</v>
          </cell>
          <cell r="I58">
            <v>9.7148879330595086E-5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2.9293837210888148E-6</v>
          </cell>
          <cell r="H59">
            <v>9.2440162976663397E-6</v>
          </cell>
          <cell r="I59">
            <v>3.2029585522724071E-4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2.68452008540792E-8</v>
          </cell>
          <cell r="H60">
            <v>4.2494848474023601E-8</v>
          </cell>
          <cell r="I60">
            <v>2.2735264430101799E-6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2.68452008540792E-8</v>
          </cell>
          <cell r="H61">
            <v>9.2544115324489195E-8</v>
          </cell>
          <cell r="I61">
            <v>2.3027864856202998E-6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5.0852974536758488E-5</v>
          </cell>
          <cell r="E62">
            <v>7.879947391933226E-5</v>
          </cell>
          <cell r="F62">
            <v>6.2527685561101004E-5</v>
          </cell>
          <cell r="G62">
            <v>5.7133222627070414E-5</v>
          </cell>
          <cell r="H62">
            <v>2.3996065564701094E-5</v>
          </cell>
          <cell r="I62">
            <v>1.2000268353108884E-5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5.2585189323625502E-3</v>
          </cell>
          <cell r="E63">
            <v>8.1483635763626005E-3</v>
          </cell>
          <cell r="F63">
            <v>6.4657578305904375E-3</v>
          </cell>
          <cell r="G63">
            <v>5.9079362729149206E-3</v>
          </cell>
          <cell r="H63">
            <v>2.3331446095919781E-3</v>
          </cell>
          <cell r="I63">
            <v>1.0301335516633939E-3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7.1253644069953326E-5</v>
          </cell>
          <cell r="E64">
            <v>1.1041143057401898E-4</v>
          </cell>
          <cell r="F64">
            <v>8.7611894723447605E-5</v>
          </cell>
          <cell r="G64">
            <v>8.0053337031367578E-5</v>
          </cell>
          <cell r="H64">
            <v>3.1614425604227363E-5</v>
          </cell>
          <cell r="I64">
            <v>1.3958449209531076E-5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H65">
            <v>1.7612956999529734E-6</v>
          </cell>
          <cell r="I65">
            <v>1.5317427120298395E-6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H66">
            <v>9.3234287203405703E-6</v>
          </cell>
          <cell r="I66">
            <v>7.088426348838605E-6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H67">
            <v>3.2226363381943997E-8</v>
          </cell>
          <cell r="I67">
            <v>4.3750156453332299E-8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H68">
            <v>5.6305927296693699E-8</v>
          </cell>
          <cell r="I68">
            <v>6.4137538000748294E-8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2.9383955300001601</v>
          </cell>
          <cell r="E69">
            <v>8.8684224653944312</v>
          </cell>
          <cell r="F69">
            <v>6.0584340070707352</v>
          </cell>
          <cell r="G69">
            <v>6.9510356740695842</v>
          </cell>
          <cell r="H69">
            <v>1.161427169937428E-2</v>
          </cell>
          <cell r="I69">
            <v>5.9592990764117948E-3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2.3332617941489893E-2</v>
          </cell>
          <cell r="E70">
            <v>7.0420578515092841E-2</v>
          </cell>
          <cell r="F70">
            <v>4.8107589522062462E-2</v>
          </cell>
          <cell r="G70">
            <v>5.5195380616687544E-2</v>
          </cell>
          <cell r="H70">
            <v>9.9424410359418675E-5</v>
          </cell>
          <cell r="I70">
            <v>5.8601807935906047E-5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3.9815657588078077E-2</v>
          </cell>
          <cell r="E71">
            <v>0.12016832608935558</v>
          </cell>
          <cell r="F71">
            <v>8.20926017218256E-2</v>
          </cell>
          <cell r="G71">
            <v>9.4187475258395506E-2</v>
          </cell>
          <cell r="H71">
            <v>1.5737495527607415E-4</v>
          </cell>
          <cell r="I71">
            <v>8.0749309978479539E-5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H72">
            <v>2.5759719647067371E-6</v>
          </cell>
          <cell r="I72">
            <v>1.844253083836923E-6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H73">
            <v>1.9901041293161854E-5</v>
          </cell>
          <cell r="I73">
            <v>1.3053582748197927E-5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H74">
            <v>5.8859621912652901E-8</v>
          </cell>
          <cell r="I74">
            <v>3.8102091064968597E-8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H75">
            <v>6.9283399575419197E-8</v>
          </cell>
          <cell r="I75">
            <v>5.8262762145391102E-8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3.630137465174078E-6</v>
          </cell>
          <cell r="F76">
            <v>6.7802523997114127E-6</v>
          </cell>
          <cell r="G76">
            <v>2.3929059125566192E-5</v>
          </cell>
          <cell r="H76">
            <v>5.580952607972953E-5</v>
          </cell>
          <cell r="I76">
            <v>6.5282927605970039E-5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3.6301374651740776E-6</v>
          </cell>
          <cell r="F77">
            <v>6.7802523997114127E-6</v>
          </cell>
          <cell r="G77">
            <v>2.3929059125566186E-5</v>
          </cell>
          <cell r="H77">
            <v>5.5809526079729523E-5</v>
          </cell>
          <cell r="I77">
            <v>6.5282927605970025E-5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3.741554068280958E-6</v>
          </cell>
          <cell r="F78">
            <v>7.1783560149333783E-6</v>
          </cell>
          <cell r="G78">
            <v>2.425030634801008E-5</v>
          </cell>
          <cell r="H78">
            <v>5.5988454001504651E-5</v>
          </cell>
          <cell r="I78">
            <v>6.5407504685969698E-5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3.741554068280958E-6</v>
          </cell>
          <cell r="F79">
            <v>7.1783560149333783E-6</v>
          </cell>
          <cell r="G79">
            <v>2.425030634801008E-5</v>
          </cell>
          <cell r="H79">
            <v>5.5988454001504651E-5</v>
          </cell>
          <cell r="I79">
            <v>6.5407504685969698E-5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1.5051725792288999E-4</v>
          </cell>
          <cell r="F80">
            <v>1.69673248183613E-4</v>
          </cell>
          <cell r="G80">
            <v>1.97432713634029E-4</v>
          </cell>
          <cell r="H80">
            <v>2.1970780366241001E-4</v>
          </cell>
          <cell r="I80">
            <v>2.2978617081027299E-4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1.5051725792288999E-4</v>
          </cell>
          <cell r="F81">
            <v>3.2012572675558078E-4</v>
          </cell>
          <cell r="G81">
            <v>5.1740671337711474E-4</v>
          </cell>
          <cell r="H81">
            <v>6.1745838331975775E-4</v>
          </cell>
          <cell r="I81">
            <v>4.8763658536981204E-4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3.8345537933184501</v>
          </cell>
          <cell r="E82">
            <v>109.42318609273221</v>
          </cell>
          <cell r="F82">
            <v>107.4869289905769</v>
          </cell>
          <cell r="G82">
            <v>483.92902896808414</v>
          </cell>
          <cell r="H82">
            <v>664.89809071734885</v>
          </cell>
          <cell r="I82">
            <v>255.52885417933999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2.8345382142522312E-2</v>
          </cell>
          <cell r="E83">
            <v>0.80886647892521568</v>
          </cell>
          <cell r="F83">
            <v>0.79455348439052031</v>
          </cell>
          <cell r="G83">
            <v>3.577248878307989</v>
          </cell>
          <cell r="H83">
            <v>5.5006367771277986</v>
          </cell>
          <cell r="I83">
            <v>2.3705494892821006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5.1958723486699943E-2</v>
          </cell>
          <cell r="E84">
            <v>1.4826989985465076</v>
          </cell>
          <cell r="F84">
            <v>1.4564624524468415</v>
          </cell>
          <cell r="G84">
            <v>6.5573039155566883</v>
          </cell>
          <cell r="H84">
            <v>9.0094592238123159</v>
          </cell>
          <cell r="I84">
            <v>3.4624505986360408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1.8828378229977551E-3</v>
          </cell>
          <cell r="E85">
            <v>1.0235796250749205E-5</v>
          </cell>
          <cell r="F85">
            <v>4.3787549208395714E-5</v>
          </cell>
          <cell r="G85">
            <v>2.4020528087805964E-4</v>
          </cell>
          <cell r="H85">
            <v>1.1531857436387498E-4</v>
          </cell>
          <cell r="I85">
            <v>1.0464290714999285E-4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1.8828378229977549E-3</v>
          </cell>
          <cell r="E86">
            <v>1.0235796250749203E-5</v>
          </cell>
          <cell r="F86">
            <v>4.3787549208395707E-5</v>
          </cell>
          <cell r="G86">
            <v>2.4020528087805953E-4</v>
          </cell>
          <cell r="H86">
            <v>1.1531857436387493E-4</v>
          </cell>
          <cell r="I86">
            <v>1.0464290714999284E-4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1.8830818277242309E-3</v>
          </cell>
          <cell r="E87">
            <v>1.0578345027301603E-5</v>
          </cell>
          <cell r="F87">
            <v>4.4147231144345481E-5</v>
          </cell>
          <cell r="G87">
            <v>2.408042931747078E-4</v>
          </cell>
          <cell r="H87">
            <v>1.1559414495430652E-4</v>
          </cell>
          <cell r="I87">
            <v>1.0490825622142382E-4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1.8830818277242309E-3</v>
          </cell>
          <cell r="E88">
            <v>1.0578345027301603E-5</v>
          </cell>
          <cell r="F88">
            <v>4.4147231144345481E-5</v>
          </cell>
          <cell r="G88">
            <v>2.408042931747078E-4</v>
          </cell>
          <cell r="H88">
            <v>1.1559414495430652E-4</v>
          </cell>
          <cell r="I88">
            <v>1.0490825622142382E-4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5.6875605166759795E-4</v>
          </cell>
          <cell r="E89">
            <v>4.3615515226880903E-4</v>
          </cell>
          <cell r="F89">
            <v>8.0406325087216304E-4</v>
          </cell>
          <cell r="G89">
            <v>9.7589846921950201E-4</v>
          </cell>
          <cell r="H89">
            <v>4.8275339274575897E-4</v>
          </cell>
          <cell r="I89">
            <v>5.070283836867E-4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5.6875605166759795E-4</v>
          </cell>
          <cell r="E90">
            <v>1.004761904777557E-3</v>
          </cell>
          <cell r="F90">
            <v>1.8085496784583305E-3</v>
          </cell>
          <cell r="G90">
            <v>2.7839314376254011E-3</v>
          </cell>
          <cell r="H90">
            <v>2.1644901505570376E-3</v>
          </cell>
          <cell r="I90">
            <v>1.2265459403808744E-3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4.0024149048420901</v>
          </cell>
          <cell r="E91">
            <v>19.086379790333588</v>
          </cell>
          <cell r="F91">
            <v>16.926588837908838</v>
          </cell>
          <cell r="G91">
            <v>13.18458141779281</v>
          </cell>
          <cell r="H91">
            <v>1.6279124394199238E-2</v>
          </cell>
          <cell r="I91">
            <v>7.2983322025181449E-3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2.8188047418244034E-2</v>
          </cell>
          <cell r="E92">
            <v>0.13442079128819479</v>
          </cell>
          <cell r="F92">
            <v>0.11920990205559884</v>
          </cell>
          <cell r="G92">
            <v>9.2855842042969192E-2</v>
          </cell>
          <cell r="H92">
            <v>1.230538045300013E-4</v>
          </cell>
          <cell r="I92">
            <v>6.302588963557563E-5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5.4233264293253244E-2</v>
          </cell>
          <cell r="E93">
            <v>0.25862303238934409</v>
          </cell>
          <cell r="F93">
            <v>0.22935757232938828</v>
          </cell>
          <cell r="G93">
            <v>0.17865286473973982</v>
          </cell>
          <cell r="H93">
            <v>2.2058434138481361E-4</v>
          </cell>
          <cell r="I93">
            <v>9.889339027802362E-5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E94">
            <v>9.4222387769102422E-6</v>
          </cell>
          <cell r="F94">
            <v>0.24409216670327361</v>
          </cell>
          <cell r="G94">
            <v>1.8494287005218149</v>
          </cell>
          <cell r="H94">
            <v>6.2256952688744409</v>
          </cell>
          <cell r="I94">
            <v>6.3944440009978418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E95">
            <v>9.4222387769102405E-6</v>
          </cell>
          <cell r="F95">
            <v>0.24409216670327358</v>
          </cell>
          <cell r="G95">
            <v>1.8494287005218149</v>
          </cell>
          <cell r="H95">
            <v>6.2256952688744409</v>
          </cell>
          <cell r="I95">
            <v>6.3944440009978418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E96">
            <v>9.7788268628116766E-6</v>
          </cell>
          <cell r="F96">
            <v>0.24411682116089717</v>
          </cell>
          <cell r="G96">
            <v>1.8496140453170395</v>
          </cell>
          <cell r="H96">
            <v>6.2263180969736469</v>
          </cell>
          <cell r="I96">
            <v>6.3950837052524312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E97">
            <v>9.7788268628116766E-6</v>
          </cell>
          <cell r="F97">
            <v>0.24411682116089717</v>
          </cell>
          <cell r="G97">
            <v>1.8496140453170395</v>
          </cell>
          <cell r="H97">
            <v>6.2263180969736469</v>
          </cell>
          <cell r="I97">
            <v>6.3950837052524312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4.1690703466572501</v>
          </cell>
          <cell r="F98">
            <v>6.2318435349323797</v>
          </cell>
          <cell r="G98">
            <v>44.764076233090798</v>
          </cell>
          <cell r="H98">
            <v>38.579675872078198</v>
          </cell>
          <cell r="I98">
            <v>65.408647044499702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4.1690703466572501</v>
          </cell>
          <cell r="F99">
            <v>10.398565890738238</v>
          </cell>
          <cell r="G99">
            <v>55.155328119507608</v>
          </cell>
          <cell r="H99">
            <v>95.063264742410183</v>
          </cell>
          <cell r="I99">
            <v>102.5551623976406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56.375736883890703</v>
          </cell>
          <cell r="F100">
            <v>102.33437252619041</v>
          </cell>
          <cell r="G100">
            <v>295.908020345777</v>
          </cell>
          <cell r="H100">
            <v>472.78149026529212</v>
          </cell>
          <cell r="I100">
            <v>116.80897652078687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0.35438079901314157</v>
          </cell>
          <cell r="F101">
            <v>0.64327916062597146</v>
          </cell>
          <cell r="G101">
            <v>1.8600931265964173</v>
          </cell>
          <cell r="H101">
            <v>2.9719289101960031</v>
          </cell>
          <cell r="I101">
            <v>0.7342672702726537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0.76910964370928647</v>
          </cell>
          <cell r="F102">
            <v>1.3961033086792694</v>
          </cell>
          <cell r="G102">
            <v>4.0369443430528884</v>
          </cell>
          <cell r="H102">
            <v>6.4499521182168138</v>
          </cell>
          <cell r="I102">
            <v>1.5935740316614888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2.4701076863153398E-2</v>
          </cell>
          <cell r="F103">
            <v>2.0137671658490501E-2</v>
          </cell>
          <cell r="G103">
            <v>0.12583759495287899</v>
          </cell>
          <cell r="H103">
            <v>9.0025140703326706E-2</v>
          </cell>
          <cell r="I103">
            <v>2.34321854978332E-7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2.4701076863153398E-2</v>
          </cell>
          <cell r="F104">
            <v>4.4838748521643899E-2</v>
          </cell>
          <cell r="G104">
            <v>0.167403563710909</v>
          </cell>
          <cell r="H104">
            <v>0.27167212340534402</v>
          </cell>
          <cell r="I104">
            <v>7.3113904437689295E-2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3.7211861554431848E-4</v>
          </cell>
          <cell r="E105">
            <v>2.1086417704565727E-3</v>
          </cell>
          <cell r="F105">
            <v>2.112305725321412E-3</v>
          </cell>
          <cell r="G105">
            <v>8.2997118324956119E-3</v>
          </cell>
          <cell r="H105">
            <v>0.2653977938112313</v>
          </cell>
          <cell r="I105">
            <v>0.78898449799666892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2.1329893486910301E-3</v>
          </cell>
          <cell r="E106">
            <v>1.2025183869765336E-2</v>
          </cell>
          <cell r="F106">
            <v>1.2046316447482859E-2</v>
          </cell>
          <cell r="G106">
            <v>4.4703672023898758E-2</v>
          </cell>
          <cell r="H106">
            <v>1.3278526252144565</v>
          </cell>
          <cell r="I106">
            <v>3.6134371144994302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F107">
            <v>1.20898508362315E-8</v>
          </cell>
          <cell r="G107">
            <v>1.6124493471742599E-4</v>
          </cell>
          <cell r="H107">
            <v>3.0007182633459998E-3</v>
          </cell>
          <cell r="I107">
            <v>1.4347913860137E-2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9.9999999999999991E-6</v>
          </cell>
          <cell r="E108">
            <v>3.9999999999999996E-5</v>
          </cell>
          <cell r="F108">
            <v>4.0012089850836226E-5</v>
          </cell>
          <cell r="G108">
            <v>1.7189713646215078E-4</v>
          </cell>
          <cell r="H108">
            <v>5.1122464422574598E-3</v>
          </cell>
          <cell r="I108">
            <v>1.48745058161625E-2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E109">
            <v>1.1871121461836012E-5</v>
          </cell>
          <cell r="F109">
            <v>5.3099936431429866E-3</v>
          </cell>
          <cell r="G109">
            <v>5.8898452981538153E-3</v>
          </cell>
          <cell r="H109">
            <v>5.9196913982508665E-4</v>
          </cell>
          <cell r="I109">
            <v>3.9633109435672939E-4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E110">
            <v>1.187112146183601E-5</v>
          </cell>
          <cell r="F110">
            <v>5.3099936431429866E-3</v>
          </cell>
          <cell r="G110">
            <v>5.8898452981538153E-3</v>
          </cell>
          <cell r="H110">
            <v>5.9196913982508665E-4</v>
          </cell>
          <cell r="I110">
            <v>3.9633109435672939E-4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E111">
            <v>1.2003085248548824E-5</v>
          </cell>
          <cell r="F111">
            <v>5.3107674953868835E-3</v>
          </cell>
          <cell r="G111">
            <v>5.89089148405252E-3</v>
          </cell>
          <cell r="H111">
            <v>5.9222579684938199E-4</v>
          </cell>
          <cell r="I111">
            <v>3.9649640509706812E-4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E112">
            <v>1.2003085248548824E-5</v>
          </cell>
          <cell r="F112">
            <v>5.3107674953868835E-3</v>
          </cell>
          <cell r="G112">
            <v>5.89089148405252E-3</v>
          </cell>
          <cell r="H112">
            <v>5.9222579684938199E-4</v>
          </cell>
          <cell r="I112">
            <v>3.9649640509706812E-4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0.20129046333147599</v>
          </cell>
          <cell r="F113">
            <v>1.03306550082556E-3</v>
          </cell>
          <cell r="G113">
            <v>1.26131358520648E-2</v>
          </cell>
          <cell r="H113">
            <v>1.29703717799793E-3</v>
          </cell>
          <cell r="I113">
            <v>2.24935923248252E-3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0.20129046333147599</v>
          </cell>
          <cell r="F114">
            <v>0.20232329234341664</v>
          </cell>
          <cell r="G114">
            <v>0.21493588699840996</v>
          </cell>
          <cell r="H114">
            <v>1.1424318105976468E-2</v>
          </cell>
          <cell r="I114">
            <v>3.7561836323451859E-3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61.346711125652803</v>
          </cell>
          <cell r="E115">
            <v>135.41379764373801</v>
          </cell>
          <cell r="F115">
            <v>39.9687029349315</v>
          </cell>
          <cell r="G115">
            <v>19.9839664404779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0.23074281609136812</v>
          </cell>
          <cell r="E116">
            <v>0.51407763951739416</v>
          </cell>
          <cell r="F116">
            <v>0.15383670354704429</v>
          </cell>
          <cell r="G116">
            <v>7.6916869831946996E-2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0.83125624831507816</v>
          </cell>
          <cell r="E117">
            <v>1.834875306825712</v>
          </cell>
          <cell r="F117">
            <v>0.54158134058172736</v>
          </cell>
          <cell r="G117">
            <v>0.270785453123007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2.5094611723149734E-2</v>
          </cell>
          <cell r="E119">
            <v>2.6084539978827894E-2</v>
          </cell>
          <cell r="F119">
            <v>2.9172619806279741E-2</v>
          </cell>
          <cell r="G119">
            <v>3.1645439517373142E-2</v>
          </cell>
          <cell r="H119">
            <v>3.3881620445628972E-2</v>
          </cell>
          <cell r="I119">
            <v>3.6423934814052303E-2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1.50230862785352</v>
          </cell>
          <cell r="E120">
            <v>1.5615714598856787</v>
          </cell>
          <cell r="F120">
            <v>1.7464417826251848</v>
          </cell>
          <cell r="G120">
            <v>1.8944790755742058</v>
          </cell>
          <cell r="H120">
            <v>2.0283498020481749</v>
          </cell>
          <cell r="I120">
            <v>2.1805474472054023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9.1385060486747806E-5</v>
          </cell>
          <cell r="F121">
            <v>2.8508295775491501E-4</v>
          </cell>
          <cell r="G121">
            <v>2.28283163122167E-4</v>
          </cell>
          <cell r="H121">
            <v>1.03219851985452E-4</v>
          </cell>
          <cell r="I121">
            <v>1.4860131111552001E-3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2.4080495481699276E-3</v>
          </cell>
          <cell r="F122">
            <v>2.6931325059248428E-3</v>
          </cell>
          <cell r="G122">
            <v>2.9214156690470098E-3</v>
          </cell>
          <cell r="H122">
            <v>3.1278535470140659E-3</v>
          </cell>
          <cell r="I122">
            <v>3.3625547336656398E-3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843.86968215767104</v>
          </cell>
          <cell r="E123">
            <v>545.25392653595702</v>
          </cell>
          <cell r="F123">
            <v>399.52191797070702</v>
          </cell>
          <cell r="G123">
            <v>199.76001527403301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2.9821714039197347</v>
          </cell>
          <cell r="E124">
            <v>1.9930962298056898</v>
          </cell>
          <cell r="F124">
            <v>1.5331651015935504</v>
          </cell>
          <cell r="G124">
            <v>0.76657892930519178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11.512546823433429</v>
          </cell>
          <cell r="E125">
            <v>7.4386620264114169</v>
          </cell>
          <cell r="F125">
            <v>5.4505036558077409</v>
          </cell>
          <cell r="G125">
            <v>2.7252389532610208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0.21958467372330112</v>
          </cell>
          <cell r="E127">
            <v>0.17099604241503635</v>
          </cell>
          <cell r="F127">
            <v>0.15636882317943329</v>
          </cell>
          <cell r="G127">
            <v>0.11348913486522991</v>
          </cell>
          <cell r="H127">
            <v>5.8576821075110902E-4</v>
          </cell>
          <cell r="I127">
            <v>8.3217231142256295E-5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2.3986758173428165E-3</v>
          </cell>
          <cell r="E128">
            <v>1.8857149660187178E-3</v>
          </cell>
          <cell r="F128">
            <v>1.7054264018022739E-3</v>
          </cell>
          <cell r="G128">
            <v>1.2557807626408586E-3</v>
          </cell>
          <cell r="H128">
            <v>6.220318421973009E-6</v>
          </cell>
          <cell r="I128">
            <v>9.0204677339789315E-7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3.8933452787819414E-3</v>
          </cell>
          <cell r="E129">
            <v>3.0318447236708616E-3</v>
          </cell>
          <cell r="F129">
            <v>2.7724968648835634E-3</v>
          </cell>
          <cell r="G129">
            <v>2.012218703284217E-3</v>
          </cell>
          <cell r="H129">
            <v>1.0385961183530298E-5</v>
          </cell>
          <cell r="I129">
            <v>1.4754828216712115E-6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9.3628799481655702E-7</v>
          </cell>
          <cell r="F130">
            <v>8.6323757814852595E-7</v>
          </cell>
          <cell r="G130">
            <v>8.0384396883771005E-7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2.5922915710358885E-4</v>
          </cell>
          <cell r="F131">
            <v>2.5888420420231247E-4</v>
          </cell>
          <cell r="G131">
            <v>1.9078508708262915E-4</v>
          </cell>
          <cell r="H131">
            <v>1.1419609521900601E-6</v>
          </cell>
          <cell r="I131">
            <v>2.2330434241437301E-7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2.7146194405096069</v>
          </cell>
          <cell r="E132">
            <v>3.3166039940523975</v>
          </cell>
          <cell r="F132">
            <v>4.6405088719631138</v>
          </cell>
          <cell r="G132">
            <v>18.301403857116092</v>
          </cell>
          <cell r="H132">
            <v>38.807693279362539</v>
          </cell>
          <cell r="I132">
            <v>45.061237600398108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2.7146194405096069</v>
          </cell>
          <cell r="E133">
            <v>3.3166039940523975</v>
          </cell>
          <cell r="F133">
            <v>4.6405088719631138</v>
          </cell>
          <cell r="G133">
            <v>18.301403857116092</v>
          </cell>
          <cell r="H133">
            <v>38.807693279362539</v>
          </cell>
          <cell r="I133">
            <v>45.061237600398108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D134">
            <v>1.9598439827145301E-8</v>
          </cell>
          <cell r="E134">
            <v>0.56486644408100894</v>
          </cell>
          <cell r="F134">
            <v>0.85193816812253098</v>
          </cell>
          <cell r="G134">
            <v>8.9379152895431506</v>
          </cell>
          <cell r="H134">
            <v>10.110060179002</v>
          </cell>
          <cell r="I134">
            <v>21.322443431721101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1.2762579766564897</v>
          </cell>
          <cell r="E135">
            <v>1.8411244207374988</v>
          </cell>
          <cell r="F135">
            <v>2.6930625888600299</v>
          </cell>
          <cell r="G135">
            <v>11.630977878403151</v>
          </cell>
          <cell r="H135">
            <v>30.0575952881915</v>
          </cell>
          <cell r="I135">
            <v>34.451365339693503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3.1674064850514192</v>
          </cell>
          <cell r="E136">
            <v>3.1573059686094753</v>
          </cell>
          <cell r="F136">
            <v>3.3819456944285879</v>
          </cell>
          <cell r="G136">
            <v>2.7413339554024465</v>
          </cell>
          <cell r="H136">
            <v>1.4565287903749499E-3</v>
          </cell>
          <cell r="I136">
            <v>1.71509453074083E-4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3.5457531848154526E-2</v>
          </cell>
          <cell r="E137">
            <v>3.5318552872059421E-2</v>
          </cell>
          <cell r="F137">
            <v>3.7017143673020676E-2</v>
          </cell>
          <cell r="G137">
            <v>3.0633744896421157E-2</v>
          </cell>
          <cell r="H137">
            <v>1.2233837952474112E-5</v>
          </cell>
          <cell r="I137">
            <v>1.4880220315669524E-6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5.6159689451266218E-2</v>
          </cell>
          <cell r="E138">
            <v>5.5980602280309801E-2</v>
          </cell>
          <cell r="F138">
            <v>5.996357614235092E-2</v>
          </cell>
          <cell r="G138">
            <v>4.8605211975220726E-2</v>
          </cell>
          <cell r="H138">
            <v>2.5824978552747349E-5</v>
          </cell>
          <cell r="I138">
            <v>3.0409477495404848E-6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4.8256209905178695E-7</v>
          </cell>
          <cell r="F139">
            <v>1.1848203822963401E-6</v>
          </cell>
          <cell r="G139">
            <v>1.0020596118438901E-6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2.6902364593150698E-3</v>
          </cell>
          <cell r="E140">
            <v>2.8470520481033096E-3</v>
          </cell>
          <cell r="F140">
            <v>2.8088994681701382E-3</v>
          </cell>
          <cell r="G140">
            <v>2.3244539505918125E-3</v>
          </cell>
          <cell r="H140">
            <v>1.2552375349569701E-6</v>
          </cell>
          <cell r="I140">
            <v>2.26382318643415E-7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326.33406794643275</v>
          </cell>
          <cell r="E141">
            <v>384.71034260416275</v>
          </cell>
          <cell r="F141">
            <v>434.72089382893802</v>
          </cell>
          <cell r="G141">
            <v>228.57757824827002</v>
          </cell>
          <cell r="H141">
            <v>4.5145368368900091E-3</v>
          </cell>
          <cell r="I141">
            <v>1.2972202436777359E-3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1.5231053324914929</v>
          </cell>
          <cell r="E142">
            <v>1.7955660528253903</v>
          </cell>
          <cell r="F142">
            <v>2.028981269724528</v>
          </cell>
          <cell r="G142">
            <v>1.0668445697648692</v>
          </cell>
          <cell r="H142">
            <v>2.1070785447767393E-5</v>
          </cell>
          <cell r="I142">
            <v>6.0545412343702852E-6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4.4520336691191389</v>
          </cell>
          <cell r="E143">
            <v>5.2484357790472336</v>
          </cell>
          <cell r="F143">
            <v>5.9307079649241183</v>
          </cell>
          <cell r="G143">
            <v>3.1183844235780396</v>
          </cell>
          <cell r="H143">
            <v>6.1589861349113247E-5</v>
          </cell>
          <cell r="I143">
            <v>1.7697411237076907E-5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4.29517617487346E-7</v>
          </cell>
          <cell r="F144">
            <v>2.35584420008359E-2</v>
          </cell>
          <cell r="G144">
            <v>9.6606629577369893E-7</v>
          </cell>
          <cell r="H144">
            <v>7.5947700101218001E-7</v>
          </cell>
          <cell r="I144">
            <v>1.1421602734314E-7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0.106169</v>
          </cell>
          <cell r="E145">
            <v>0.12515642951761749</v>
          </cell>
          <cell r="F145">
            <v>0.14871487151845339</v>
          </cell>
          <cell r="G145">
            <v>9.4402686738439004E-2</v>
          </cell>
          <cell r="H145">
            <v>1.9553377932859299E-6</v>
          </cell>
          <cell r="I145">
            <v>6.7492961327753505E-7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0.26487165203661911</v>
          </cell>
          <cell r="E146">
            <v>0.28936567300895849</v>
          </cell>
          <cell r="F146">
            <v>5.0754880544746372</v>
          </cell>
          <cell r="G146">
            <v>4.4433354242892484</v>
          </cell>
          <cell r="H146">
            <v>0.40948601838844523</v>
          </cell>
          <cell r="I146">
            <v>9.09397124858415E-4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2.1989046683540806E-3</v>
          </cell>
          <cell r="E147">
            <v>2.4376386635550609E-3</v>
          </cell>
          <cell r="F147">
            <v>4.468300272655263E-2</v>
          </cell>
          <cell r="G147">
            <v>3.9114050554301734E-2</v>
          </cell>
          <cell r="H147">
            <v>3.6105007692247837E-3</v>
          </cell>
          <cell r="I147">
            <v>7.5746685534889966E-6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4.6963058871741055E-3</v>
          </cell>
          <cell r="E148">
            <v>5.1305970391659142E-3</v>
          </cell>
          <cell r="F148">
            <v>8.9990922951677932E-2</v>
          </cell>
          <cell r="G148">
            <v>7.87825429838519E-2</v>
          </cell>
          <cell r="H148">
            <v>7.2603903969582556E-3</v>
          </cell>
          <cell r="I148">
            <v>1.6124062497489626E-5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9.6091691780792595E-6</v>
          </cell>
          <cell r="F149">
            <v>2.9462197331227499E-3</v>
          </cell>
          <cell r="G149">
            <v>2.5031142776964701E-6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1.5112174236928E-4</v>
          </cell>
          <cell r="E150">
            <v>1.680097026607761E-4</v>
          </cell>
          <cell r="F150">
            <v>3.0727820622325828E-3</v>
          </cell>
          <cell r="G150">
            <v>2.6897337123486997E-3</v>
          </cell>
          <cell r="H150">
            <v>2.4932905152143199E-4</v>
          </cell>
          <cell r="I150">
            <v>7.1077912844092504E-7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2.7357367497584075</v>
          </cell>
          <cell r="E151">
            <v>4.6495162774703349</v>
          </cell>
          <cell r="F151">
            <v>4.400791881483495</v>
          </cell>
          <cell r="G151">
            <v>17.535933090968182</v>
          </cell>
          <cell r="H151">
            <v>10.448851343287272</v>
          </cell>
          <cell r="I151">
            <v>1.88083706600808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3.311456802302485E-2</v>
          </cell>
          <cell r="E152">
            <v>4.8031908147756236E-2</v>
          </cell>
          <cell r="F152">
            <v>4.5280562329013486E-2</v>
          </cell>
          <cell r="G152">
            <v>0.14363718034178533</v>
          </cell>
          <cell r="H152">
            <v>8.4962784833923083E-2</v>
          </cell>
          <cell r="I152">
            <v>1.5810774443197426E-2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4.8505970740397295E-2</v>
          </cell>
          <cell r="E153">
            <v>8.2438231870041359E-2</v>
          </cell>
          <cell r="F153">
            <v>7.8028224848998129E-2</v>
          </cell>
          <cell r="G153">
            <v>0.31092079948525192</v>
          </cell>
          <cell r="H153">
            <v>0.18526332168949061</v>
          </cell>
          <cell r="I153">
            <v>3.3348174929221298E-2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1.2654040666848999E-3</v>
          </cell>
          <cell r="F154">
            <v>3.1891623610775998E-5</v>
          </cell>
          <cell r="G154">
            <v>8.9820623136008405E-3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2.6074482428115001E-3</v>
          </cell>
          <cell r="E155">
            <v>3.7822136514322701E-3</v>
          </cell>
          <cell r="F155">
            <v>3.56626640189507E-3</v>
          </cell>
          <cell r="G155">
            <v>1.131046626410363E-2</v>
          </cell>
          <cell r="H155">
            <v>9.5117853058455503E-3</v>
          </cell>
          <cell r="I155">
            <v>1.7784112228132101E-3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6.3115256122984803E-4</v>
          </cell>
          <cell r="F156">
            <v>2.2054070295069732E-3</v>
          </cell>
          <cell r="G156">
            <v>5.5695667601249211E-3</v>
          </cell>
          <cell r="H156">
            <v>2.9135890590979508E-3</v>
          </cell>
          <cell r="I156">
            <v>3.8205443068786102E-4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4.4332590032433102E-6</v>
          </cell>
          <cell r="F157">
            <v>1.6293605679476094E-5</v>
          </cell>
          <cell r="G157">
            <v>4.4439685780678493E-5</v>
          </cell>
          <cell r="H157">
            <v>2.577482902541777E-5</v>
          </cell>
          <cell r="I157">
            <v>3.7410213416974144E-6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8.5522027266917083E-6</v>
          </cell>
          <cell r="F158">
            <v>2.9883564085460354E-5</v>
          </cell>
          <cell r="G158">
            <v>7.5468384283535416E-5</v>
          </cell>
          <cell r="H158">
            <v>3.947952654604264E-5</v>
          </cell>
          <cell r="I158">
            <v>5.1768893047135682E-6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5.8572710639364303E-7</v>
          </cell>
          <cell r="F159">
            <v>1.97419770239027E-6</v>
          </cell>
          <cell r="G159">
            <v>4.93887149961858E-6</v>
          </cell>
          <cell r="H159">
            <v>9.1991244122306104E-7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5.7792923302947395E-7</v>
          </cell>
          <cell r="F160">
            <v>2.4927642356406898E-6</v>
          </cell>
          <cell r="G160">
            <v>6.8326591232469396E-6</v>
          </cell>
          <cell r="H160">
            <v>4.0219795693311997E-6</v>
          </cell>
          <cell r="I160">
            <v>7.82476995783857E-7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2.8832315767707572E-2</v>
          </cell>
          <cell r="G161">
            <v>3.0543631535415186E-2</v>
          </cell>
          <cell r="H161">
            <v>3.2006602244411902E-2</v>
          </cell>
          <cell r="I161">
            <v>3.3071687199031086E-2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0.35149986092475399</v>
          </cell>
          <cell r="G162">
            <v>0.45078090930791764</v>
          </cell>
          <cell r="H162">
            <v>0.47237229295618205</v>
          </cell>
          <cell r="I162">
            <v>0.48809144422268164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6.9034210389159198E-4</v>
          </cell>
          <cell r="F163">
            <v>2.9983353162091018E-3</v>
          </cell>
          <cell r="G163">
            <v>5.0654766930624505E-3</v>
          </cell>
          <cell r="H163">
            <v>2.6894561722519378E-3</v>
          </cell>
          <cell r="I163">
            <v>4.22939267675526E-4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3.903866938924025E-6</v>
          </cell>
          <cell r="F164">
            <v>1.7894843033795501E-5</v>
          </cell>
          <cell r="G164">
            <v>3.2139117847677585E-5</v>
          </cell>
          <cell r="H164">
            <v>1.9797942650434893E-5</v>
          </cell>
          <cell r="I164">
            <v>3.3754307953127744E-6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9.35422905002157E-6</v>
          </cell>
          <cell r="F165">
            <v>4.0627849813131434E-5</v>
          </cell>
          <cell r="G165">
            <v>6.8637895569952006E-5</v>
          </cell>
          <cell r="H165">
            <v>3.6442495558969356E-5</v>
          </cell>
          <cell r="I165">
            <v>5.7308843858472295E-6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3.6444665659112799E-7</v>
          </cell>
          <cell r="F166">
            <v>1.3520110105334599E-6</v>
          </cell>
          <cell r="G166">
            <v>1.6598870688387501E-6</v>
          </cell>
          <cell r="H166">
            <v>5.5441659652619804E-7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3.59594723250378E-7</v>
          </cell>
          <cell r="F167">
            <v>1.6730234789971699E-6</v>
          </cell>
          <cell r="G167">
            <v>3.0187650950643901E-6</v>
          </cell>
          <cell r="H167">
            <v>2.0277046687873202E-6</v>
          </cell>
          <cell r="I167">
            <v>4.9929637372760099E-7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4.7001791583992601E-4</v>
          </cell>
          <cell r="F168">
            <v>1.765561101827947E-3</v>
          </cell>
          <cell r="G168">
            <v>4.7083266047391898E-3</v>
          </cell>
          <cell r="H168">
            <v>2.6848479400083947E-3</v>
          </cell>
          <cell r="I168">
            <v>4.1472255744417699E-4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3.6039117279033634E-6</v>
          </cell>
          <cell r="F169">
            <v>1.4120623599432502E-5</v>
          </cell>
          <cell r="G169">
            <v>4.0212376981643771E-5</v>
          </cell>
          <cell r="H169">
            <v>2.5153883450832158E-5</v>
          </cell>
          <cell r="I169">
            <v>4.225563791956004E-6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6.4122498750330918E-6</v>
          </cell>
          <cell r="F170">
            <v>2.4086781743901054E-5</v>
          </cell>
          <cell r="G170">
            <v>6.4233650814995625E-5</v>
          </cell>
          <cell r="H170">
            <v>3.6628212005571541E-5</v>
          </cell>
          <cell r="I170">
            <v>5.6578793648591707E-6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5.1078723154873896E-7</v>
          </cell>
          <cell r="F171">
            <v>1.7188298979535199E-6</v>
          </cell>
          <cell r="G171">
            <v>4.5595845168489003E-6</v>
          </cell>
          <cell r="H171">
            <v>1.0362409161635399E-6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5.0398704404815496E-7</v>
          </cell>
          <cell r="F172">
            <v>2.1710863458145299E-6</v>
          </cell>
          <cell r="G172">
            <v>6.1955602654603596E-6</v>
          </cell>
          <cell r="H172">
            <v>3.9318679989231801E-6</v>
          </cell>
          <cell r="I172">
            <v>8.3101188462924096E-7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9.8441807807643695E-4</v>
          </cell>
          <cell r="F173">
            <v>3.535922322624317E-3</v>
          </cell>
          <cell r="G173">
            <v>5.0019514841521144E-3</v>
          </cell>
          <cell r="H173">
            <v>2.718412525445918E-3</v>
          </cell>
          <cell r="I173">
            <v>4.8334682065591904E-4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5.1751299879372676E-6</v>
          </cell>
          <cell r="F174">
            <v>1.9556813224208531E-5</v>
          </cell>
          <cell r="G174">
            <v>2.911819159770224E-5</v>
          </cell>
          <cell r="H174">
            <v>1.8977979595750957E-5</v>
          </cell>
          <cell r="I174">
            <v>3.6055825447495907E-6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1.3338998347919217E-5</v>
          </cell>
          <cell r="F175">
            <v>4.7912226593825353E-5</v>
          </cell>
          <cell r="G175">
            <v>6.7777120381464994E-5</v>
          </cell>
          <cell r="H175">
            <v>3.6834858068372798E-5</v>
          </cell>
          <cell r="I175">
            <v>6.5494149140368349E-6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4.0715012039620099E-7</v>
          </cell>
          <cell r="F176">
            <v>1.1072728551665001E-6</v>
          </cell>
          <cell r="G176">
            <v>9.7031437506547607E-7</v>
          </cell>
          <cell r="H176">
            <v>5.2338145311224097E-7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4.0172966939709402E-7</v>
          </cell>
          <cell r="F177">
            <v>1.4712667569738301E-6</v>
          </cell>
          <cell r="G177">
            <v>2.1845493726464801E-6</v>
          </cell>
          <cell r="H177">
            <v>1.63694786663599E-6</v>
          </cell>
          <cell r="I177">
            <v>4.6121204613714998E-7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4.9753709618590401E-4</v>
          </cell>
          <cell r="F178">
            <v>2.4766638044528191E-3</v>
          </cell>
          <cell r="G178">
            <v>4.8529750385817756E-3</v>
          </cell>
          <cell r="H178">
            <v>2.381442164916237E-3</v>
          </cell>
          <cell r="I178">
            <v>3.8652998372352997E-4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3.0687209608045171E-6</v>
          </cell>
          <cell r="F179">
            <v>1.5996561321491543E-5</v>
          </cell>
          <cell r="G179">
            <v>3.3088658874397213E-5</v>
          </cell>
          <cell r="H179">
            <v>1.8425887456662486E-5</v>
          </cell>
          <cell r="I179">
            <v>3.205314235639859E-6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6.7876820762060552E-6</v>
          </cell>
          <cell r="F180">
            <v>3.3788046445468201E-5</v>
          </cell>
          <cell r="G180">
            <v>6.6207026447227409E-5</v>
          </cell>
          <cell r="H180">
            <v>3.248897905752035E-5</v>
          </cell>
          <cell r="I180">
            <v>5.2732603509349206E-6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3.0968728969990298E-7</v>
          </cell>
          <cell r="F181">
            <v>1.18563418453446E-6</v>
          </cell>
          <cell r="G181">
            <v>1.56332265184117E-6</v>
          </cell>
          <cell r="H181">
            <v>5.4786273185378305E-7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3.05564376074749E-7</v>
          </cell>
          <cell r="F182">
            <v>1.4579239314988401E-6</v>
          </cell>
          <cell r="G182">
            <v>2.7419917451310002E-6</v>
          </cell>
          <cell r="H182">
            <v>1.8827815918646801E-6</v>
          </cell>
          <cell r="I182">
            <v>4.7026448452383598E-7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1.6161754298117E-3</v>
          </cell>
          <cell r="F183">
            <v>4.8519909061629802E-3</v>
          </cell>
          <cell r="G183">
            <v>9.79968090021433E-3</v>
          </cell>
          <cell r="H183">
            <v>5.7114994093307794E-3</v>
          </cell>
          <cell r="I183">
            <v>1.3745547250428489E-3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8.6135709244082987E-6</v>
          </cell>
          <cell r="F184">
            <v>2.7120400585904394E-5</v>
          </cell>
          <cell r="G184">
            <v>5.8701038469163082E-5</v>
          </cell>
          <cell r="H184">
            <v>3.9978244538068833E-5</v>
          </cell>
          <cell r="I184">
            <v>1.0335760292646167E-5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2.1899396067909157E-5</v>
          </cell>
          <cell r="F185">
            <v>6.5745134229850747E-5</v>
          </cell>
          <cell r="G185">
            <v>1.3278700406794494E-4</v>
          </cell>
          <cell r="H185">
            <v>7.7391590912341131E-5</v>
          </cell>
          <cell r="I185">
            <v>1.8625402778358384E-5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7.2917486469503302E-7</v>
          </cell>
          <cell r="F186">
            <v>1.8077057530330699E-6</v>
          </cell>
          <cell r="G186">
            <v>3.0575758270364701E-6</v>
          </cell>
          <cell r="H186">
            <v>1.5275557410301199E-6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7.1946724967575203E-7</v>
          </cell>
          <cell r="F187">
            <v>2.46192538579434E-6</v>
          </cell>
          <cell r="G187">
            <v>5.0116358619145999E-6</v>
          </cell>
          <cell r="H187">
            <v>4.1884237518623497E-6</v>
          </cell>
          <cell r="I187">
            <v>1.1829436060926399E-6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6.7201455973873005E-4</v>
          </cell>
          <cell r="F188">
            <v>2.789223096272663E-3</v>
          </cell>
          <cell r="G188">
            <v>4.1997066672549935E-3</v>
          </cell>
          <cell r="H188">
            <v>2.3836488223536387E-3</v>
          </cell>
          <cell r="I188">
            <v>4.3229435937306901E-4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3.853141674238913E-6</v>
          </cell>
          <cell r="F189">
            <v>1.6714521025258456E-5</v>
          </cell>
          <cell r="G189">
            <v>2.6324165703463003E-5</v>
          </cell>
          <cell r="H189">
            <v>1.7437787552225239E-5</v>
          </cell>
          <cell r="I189">
            <v>3.3471581154007411E-6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9.1680021792459764E-6</v>
          </cell>
          <cell r="F190">
            <v>3.805215683864472E-5</v>
          </cell>
          <cell r="G190">
            <v>5.729477035818547E-5</v>
          </cell>
          <cell r="H190">
            <v>3.2519083524606229E-5</v>
          </cell>
          <cell r="I190">
            <v>5.8976038113651962E-6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3.2386422408609599E-7</v>
          </cell>
          <cell r="F191">
            <v>9.7882065585115601E-7</v>
          </cell>
          <cell r="G191">
            <v>9.0893655139562497E-7</v>
          </cell>
          <cell r="H191">
            <v>4.9394651387711596E-7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3.19552570793904E-7</v>
          </cell>
          <cell r="F192">
            <v>1.2670512714189E-6</v>
          </cell>
          <cell r="G192">
            <v>1.95273163083177E-6</v>
          </cell>
          <cell r="H192">
            <v>1.4831435807232901E-6</v>
          </cell>
          <cell r="I192">
            <v>4.19562566083826E-7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2.8556252103132001E-3</v>
          </cell>
          <cell r="F193">
            <v>3.8501455575890302E-3</v>
          </cell>
          <cell r="G193">
            <v>2.4687559185152738E-2</v>
          </cell>
          <cell r="H193">
            <v>5.5432871143072746E-3</v>
          </cell>
          <cell r="I193">
            <v>8.6907276721520698E-5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6.331217160337181E-6</v>
          </cell>
          <cell r="F194">
            <v>8.6540360094775404E-6</v>
          </cell>
          <cell r="G194">
            <v>6.1718187739411237E-5</v>
          </cell>
          <cell r="H194">
            <v>1.4284839250755245E-5</v>
          </cell>
          <cell r="I194">
            <v>2.3779271538412591E-7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3.8958051982444691E-5</v>
          </cell>
          <cell r="F195">
            <v>5.2525860267244541E-5</v>
          </cell>
          <cell r="G195">
            <v>3.3680162599116994E-4</v>
          </cell>
          <cell r="H195">
            <v>7.5624653674041971E-5</v>
          </cell>
          <cell r="I195">
            <v>1.1856381544545791E-6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1.5008135170550601E-7</v>
          </cell>
          <cell r="F196">
            <v>7.2018190522691701E-8</v>
          </cell>
          <cell r="G196">
            <v>1.2678940273926099E-6</v>
          </cell>
          <cell r="H196">
            <v>5.0863245355530902E-8</v>
          </cell>
          <cell r="I196">
            <v>1.3733322982988601E-8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1.5008135170550601E-7</v>
          </cell>
          <cell r="F197">
            <v>2.22099542228198E-7</v>
          </cell>
          <cell r="G197">
            <v>1.3936433305793705E-6</v>
          </cell>
          <cell r="H197">
            <v>3.7257167653198328E-7</v>
          </cell>
          <cell r="I197">
            <v>5.2119947907190629E-8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4.9691636980873097E-4</v>
          </cell>
          <cell r="F198">
            <v>1.4065685223170672E-3</v>
          </cell>
          <cell r="G198">
            <v>2.1610681787353142E-3</v>
          </cell>
          <cell r="H198">
            <v>1.2772764587155941E-3</v>
          </cell>
          <cell r="I198">
            <v>2.5702970320309762E-4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2.7078487416726685E-6</v>
          </cell>
          <cell r="F199">
            <v>7.9720325725469216E-6</v>
          </cell>
          <cell r="G199">
            <v>1.2844035553586906E-5</v>
          </cell>
          <cell r="H199">
            <v>8.9756927443878388E-6</v>
          </cell>
          <cell r="I199">
            <v>1.880803470934564E-6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6.7792137763810431E-6</v>
          </cell>
          <cell r="F200">
            <v>1.9189202214421106E-5</v>
          </cell>
          <cell r="G200">
            <v>2.9482512670331694E-5</v>
          </cell>
          <cell r="H200">
            <v>1.7425326858330065E-5</v>
          </cell>
          <cell r="I200">
            <v>3.5065443820340686E-6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2.8925832413042798E-7</v>
          </cell>
          <cell r="F201">
            <v>5.4356053572663999E-7</v>
          </cell>
          <cell r="G201">
            <v>5.6162883745926597E-7</v>
          </cell>
          <cell r="H201">
            <v>3.8987320062817901E-7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2.8540738440699801E-7</v>
          </cell>
          <cell r="F202">
            <v>8.0539507405472603E-7</v>
          </cell>
          <cell r="G202">
            <v>1.22002840841814E-6</v>
          </cell>
          <cell r="H202">
            <v>1.05036145378582E-6</v>
          </cell>
          <cell r="I202">
            <v>3.1900300106441597E-7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2.1284700526200901E-4</v>
          </cell>
          <cell r="F203">
            <v>7.8479483234262007E-4</v>
          </cell>
          <cell r="G203">
            <v>0.50833283562583664</v>
          </cell>
          <cell r="H203">
            <v>9.2739668200971195E-2</v>
          </cell>
          <cell r="I203">
            <v>9.6682034336957194E-5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3.3827264746480842E-7</v>
          </cell>
          <cell r="F204">
            <v>1.2938084675449868E-6</v>
          </cell>
          <cell r="G204">
            <v>9.1616920300536294E-4</v>
          </cell>
          <cell r="H204">
            <v>1.6749220969813208E-4</v>
          </cell>
          <cell r="I204">
            <v>1.8603370366315622E-7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2.9037790622375018E-6</v>
          </cell>
          <cell r="F205">
            <v>1.0706614356652389E-5</v>
          </cell>
          <cell r="G205">
            <v>6.9349636511028285E-3</v>
          </cell>
          <cell r="H205">
            <v>1.2652069331646834E-3</v>
          </cell>
          <cell r="I205">
            <v>1.3189909186488023E-6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2.0814684700913001E-8</v>
          </cell>
          <cell r="F206">
            <v>3.6889492585903302E-8</v>
          </cell>
          <cell r="G206">
            <v>1.9882644811719099E-5</v>
          </cell>
          <cell r="H206">
            <v>2.6985362467578101E-8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2.0814684700913001E-8</v>
          </cell>
          <cell r="F207">
            <v>5.77041772868163E-8</v>
          </cell>
          <cell r="G207">
            <v>1.99375911384372E-5</v>
          </cell>
          <cell r="H207">
            <v>3.6680848908726198E-6</v>
          </cell>
          <cell r="I207">
            <v>3.0553125547367241E-8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0.41619608926606089</v>
          </cell>
          <cell r="E208">
            <v>1.5257129693401176E-2</v>
          </cell>
          <cell r="F208">
            <v>0.27746406704760818</v>
          </cell>
          <cell r="G208">
            <v>0.13873202524333367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0.46789261069741472</v>
          </cell>
          <cell r="E209">
            <v>1.5943574395504891E-2</v>
          </cell>
          <cell r="F209">
            <v>0.26222971812046575</v>
          </cell>
          <cell r="G209">
            <v>0.1130956345016588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9206.2740082971395</v>
          </cell>
          <cell r="E211">
            <v>8259.8871650485198</v>
          </cell>
          <cell r="F211">
            <v>6713.5937391236203</v>
          </cell>
          <cell r="G211">
            <v>4726.7636924020499</v>
          </cell>
          <cell r="H211">
            <v>2932.8693714752799</v>
          </cell>
          <cell r="I211">
            <v>1263.0745725860199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123.75140029058549</v>
          </cell>
          <cell r="E212">
            <v>111.02999997564223</v>
          </cell>
          <cell r="F212">
            <v>90.244612038473136</v>
          </cell>
          <cell r="G212">
            <v>63.537499019719789</v>
          </cell>
          <cell r="H212">
            <v>39.423841964982792</v>
          </cell>
          <cell r="I212">
            <v>16.978339650555824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125.5971897448452</v>
          </cell>
          <cell r="E213">
            <v>112.68604590789248</v>
          </cell>
          <cell r="F213">
            <v>91.590637641522832</v>
          </cell>
          <cell r="G213">
            <v>64.485179978199824</v>
          </cell>
          <cell r="H213">
            <v>40.011860456688694</v>
          </cell>
          <cell r="I213">
            <v>17.231576706494142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8.7954992934485506E-5</v>
          </cell>
          <cell r="F214">
            <v>2.3153719029822079E-4</v>
          </cell>
          <cell r="G214">
            <v>5.3553064214558548</v>
          </cell>
          <cell r="H214">
            <v>1.2835912689456851E-2</v>
          </cell>
          <cell r="I214">
            <v>1.13175441315186E-4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9.3877649569429399E-8</v>
          </cell>
          <cell r="F215">
            <v>2.5739686411567666E-7</v>
          </cell>
          <cell r="G215">
            <v>6.4887578698046055E-3</v>
          </cell>
          <cell r="H215">
            <v>1.6487178908423442E-5</v>
          </cell>
          <cell r="I215">
            <v>1.5244252154539379E-7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1.1999316907842491E-6</v>
          </cell>
          <cell r="F216">
            <v>3.1587611227588106E-6</v>
          </cell>
          <cell r="G216">
            <v>7.3060114890257266E-2</v>
          </cell>
          <cell r="H216">
            <v>1.7511477066107646E-4</v>
          </cell>
          <cell r="I216">
            <v>1.544003292158056E-6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1.3462168659188301E-8</v>
          </cell>
          <cell r="F217">
            <v>1.89900656140784E-8</v>
          </cell>
          <cell r="G217">
            <v>1.40993323044805E-4</v>
          </cell>
          <cell r="H217">
            <v>4.5153538820326402E-8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1.3462168659188301E-8</v>
          </cell>
          <cell r="F218">
            <v>3.24522342732666E-8</v>
          </cell>
          <cell r="G218">
            <v>1.4102028936114399E-4</v>
          </cell>
          <cell r="H218">
            <v>3.7953031390103599E-7</v>
          </cell>
          <cell r="I218">
            <v>1.54660464116573E-8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0.11567530543626132</v>
          </cell>
          <cell r="E219">
            <v>0.28808327888884872</v>
          </cell>
          <cell r="F219">
            <v>0.5352961370045074</v>
          </cell>
          <cell r="G219">
            <v>0.96778866436747535</v>
          </cell>
          <cell r="H219">
            <v>2.3850248297907219</v>
          </cell>
          <cell r="I219">
            <v>4.4096326353812554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0.11567530543626132</v>
          </cell>
          <cell r="E220">
            <v>0.28808327888884866</v>
          </cell>
          <cell r="F220">
            <v>0.53529613700450729</v>
          </cell>
          <cell r="G220">
            <v>0.96778866436747524</v>
          </cell>
          <cell r="H220">
            <v>2.3850248297907215</v>
          </cell>
          <cell r="I220">
            <v>4.4096326353812554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0.1156869824849513</v>
          </cell>
          <cell r="E221">
            <v>0.28811267729433232</v>
          </cell>
          <cell r="F221">
            <v>0.53535110638482808</v>
          </cell>
          <cell r="G221">
            <v>0.96788674784303486</v>
          </cell>
          <cell r="H221">
            <v>2.3852643706624117</v>
          </cell>
          <cell r="I221">
            <v>4.4100745055152419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0.1156869824849513</v>
          </cell>
          <cell r="E222">
            <v>0.28811267729433232</v>
          </cell>
          <cell r="F222">
            <v>0.53535110638482808</v>
          </cell>
          <cell r="G222">
            <v>0.96788674784303486</v>
          </cell>
          <cell r="H222">
            <v>2.3852643706624117</v>
          </cell>
          <cell r="I222">
            <v>4.4100745055152419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1.6830980649660101</v>
          </cell>
          <cell r="E223">
            <v>2.68799139562404</v>
          </cell>
          <cell r="F223">
            <v>7.5491996446513596</v>
          </cell>
          <cell r="G223">
            <v>11.0968464230666</v>
          </cell>
          <cell r="H223">
            <v>11.5341364039369</v>
          </cell>
          <cell r="I223">
            <v>19.9438072790572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1.6830980649660101</v>
          </cell>
          <cell r="E224">
            <v>4.2860924694621021</v>
          </cell>
          <cell r="F224">
            <v>11.466782488025853</v>
          </cell>
          <cell r="G224">
            <v>20.242325588631964</v>
          </cell>
          <cell r="H224">
            <v>26.201088579841613</v>
          </cell>
          <cell r="I224">
            <v>25.848808680223286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1410.2445108859599</v>
          </cell>
          <cell r="E225">
            <v>1167.87991160913</v>
          </cell>
          <cell r="F225">
            <v>838.55862904786898</v>
          </cell>
          <cell r="G225">
            <v>356.85034511649201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1.5767353588202808</v>
          </cell>
          <cell r="E226">
            <v>1.3383013237287751</v>
          </cell>
          <cell r="F226">
            <v>0.99597465935703045</v>
          </cell>
          <cell r="G226">
            <v>0.42383905979524328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19.239352126684352</v>
          </cell>
          <cell r="E227">
            <v>15.932877375295099</v>
          </cell>
          <cell r="F227">
            <v>11.440090437215137</v>
          </cell>
          <cell r="G227">
            <v>4.8683539579330475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1.59511135908965</v>
          </cell>
          <cell r="F229">
            <v>1.01831976307987E-6</v>
          </cell>
          <cell r="G229">
            <v>7.8750493497984801E-7</v>
          </cell>
          <cell r="H229">
            <v>3.2452553109922902E-6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129.87381384838801</v>
          </cell>
          <cell r="F230">
            <v>8.2911497429149797E-5</v>
          </cell>
          <cell r="G230">
            <v>6.4118576265816002E-5</v>
          </cell>
          <cell r="H230">
            <v>2.6422837612468801E-4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1.7598077757234198</v>
          </cell>
          <cell r="F231">
            <v>1.12346202478523E-6</v>
          </cell>
          <cell r="G231">
            <v>8.6881539655577315E-7</v>
          </cell>
          <cell r="H231">
            <v>3.5803302997925359E-6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1.8609309389744702E-8</v>
          </cell>
          <cell r="E232">
            <v>2.5648070285237999E-8</v>
          </cell>
          <cell r="F232">
            <v>3.1648090868911003E-8</v>
          </cell>
          <cell r="G232">
            <v>3.6972127384844098E-8</v>
          </cell>
          <cell r="H232">
            <v>1.1339098868380901E-7</v>
          </cell>
          <cell r="I232">
            <v>3.51763131626796E-8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1.5951113668264993</v>
          </cell>
          <cell r="E233">
            <v>1.5951113924745697</v>
          </cell>
          <cell r="F233">
            <v>1.1658874605746661E-6</v>
          </cell>
          <cell r="G233">
            <v>8.5164874774612542E-7</v>
          </cell>
          <cell r="H233">
            <v>1.1745367312077093E-7</v>
          </cell>
          <cell r="I233">
            <v>5.6695783609532003E-8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0.72061274928450614</v>
          </cell>
          <cell r="E234">
            <v>0.73695393782827756</v>
          </cell>
          <cell r="F234">
            <v>1.0744409902877137</v>
          </cell>
          <cell r="G234">
            <v>5.8309706353262314</v>
          </cell>
          <cell r="H234">
            <v>12.281064288795479</v>
          </cell>
          <cell r="I234">
            <v>12.360997663978555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0.72061274928450592</v>
          </cell>
          <cell r="E235">
            <v>0.73695393782827756</v>
          </cell>
          <cell r="F235">
            <v>1.0744409902877137</v>
          </cell>
          <cell r="G235">
            <v>5.8309706353262305</v>
          </cell>
          <cell r="H235">
            <v>12.281064288795477</v>
          </cell>
          <cell r="I235">
            <v>12.360997663978555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0.72068490801233542</v>
          </cell>
          <cell r="E236">
            <v>0.73702811700569926</v>
          </cell>
          <cell r="F236">
            <v>1.0745497116515079</v>
          </cell>
          <cell r="G236">
            <v>5.8315547182332867</v>
          </cell>
          <cell r="H236">
            <v>12.282293544862954</v>
          </cell>
          <cell r="I236">
            <v>12.362234749476604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0.72068490801233542</v>
          </cell>
          <cell r="E237">
            <v>0.73702811700569926</v>
          </cell>
          <cell r="F237">
            <v>1.0745497116515079</v>
          </cell>
          <cell r="G237">
            <v>5.8315547182332867</v>
          </cell>
          <cell r="H237">
            <v>12.282293544862954</v>
          </cell>
          <cell r="I237">
            <v>12.362234749476604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10.450715123753</v>
          </cell>
          <cell r="E238">
            <v>5.0518972136652897E-4</v>
          </cell>
          <cell r="F238">
            <v>6.0684148196365797</v>
          </cell>
          <cell r="G238">
            <v>78.716906481842699</v>
          </cell>
          <cell r="H238">
            <v>87.787912532629903</v>
          </cell>
          <cell r="I238">
            <v>177.28225968209799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10.450715123753</v>
          </cell>
          <cell r="E239">
            <v>10.14554072370637</v>
          </cell>
          <cell r="F239">
            <v>15.420918246711619</v>
          </cell>
          <cell r="G239">
            <v>87.177245575327717</v>
          </cell>
          <cell r="H239">
            <v>251.56041684795409</v>
          </cell>
          <cell r="I239">
            <v>235.49963572370163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0.50741080949818707</v>
          </cell>
          <cell r="E240">
            <v>1.1415543493450973</v>
          </cell>
          <cell r="F240">
            <v>14.200781629247683</v>
          </cell>
          <cell r="G240">
            <v>36.284952814512287</v>
          </cell>
          <cell r="H240">
            <v>69.680510248192689</v>
          </cell>
          <cell r="I240">
            <v>16.523375658343088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1.3117625729775912E-2</v>
          </cell>
          <cell r="E241">
            <v>2.9563796216955391E-2</v>
          </cell>
          <cell r="F241">
            <v>0.37508121756809487</v>
          </cell>
          <cell r="G241">
            <v>0.97559243416341368</v>
          </cell>
          <cell r="H241">
            <v>1.9475359676171737</v>
          </cell>
          <cell r="I241">
            <v>0.46468117194650682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6.8754852235526631E-3</v>
          </cell>
          <cell r="E242">
            <v>1.5468216115787243E-2</v>
          </cell>
          <cell r="F242">
            <v>0.19242251530145976</v>
          </cell>
          <cell r="G242">
            <v>0.49166602729691478</v>
          </cell>
          <cell r="H242">
            <v>0.94418035566656699</v>
          </cell>
          <cell r="I242">
            <v>0.22389397911034026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2.4709512191484098E-6</v>
          </cell>
          <cell r="F243">
            <v>0.11892447119850399</v>
          </cell>
          <cell r="G243">
            <v>0.267740664159481</v>
          </cell>
          <cell r="H243">
            <v>0.286908967138708</v>
          </cell>
          <cell r="I243">
            <v>7.4037332724454499E-6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6.322789330303398E-3</v>
          </cell>
          <cell r="E244">
            <v>1.017623972526235E-2</v>
          </cell>
          <cell r="F244">
            <v>0.12910079464452531</v>
          </cell>
          <cell r="G244">
            <v>0.39463208243541747</v>
          </cell>
          <cell r="H244">
            <v>0.79071628814489903</v>
          </cell>
          <cell r="I244">
            <v>0.22398407447914942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16.303130229686001</v>
          </cell>
          <cell r="F245">
            <v>12.0249362122501</v>
          </cell>
          <cell r="G245">
            <v>10.301522498105699</v>
          </cell>
          <cell r="H245">
            <v>16.151582242728999</v>
          </cell>
          <cell r="I245">
            <v>16.151584326805899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1209.2036707356201</v>
          </cell>
          <cell r="F246">
            <v>891.88988883484399</v>
          </cell>
          <cell r="G246">
            <v>764.06424063233101</v>
          </cell>
          <cell r="H246">
            <v>1197.96335188034</v>
          </cell>
          <cell r="I246">
            <v>1197.96350645639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16.496639437048174</v>
          </cell>
          <cell r="F247">
            <v>12.167665604840955</v>
          </cell>
          <cell r="G247">
            <v>10.423795915857214</v>
          </cell>
          <cell r="H247">
            <v>16.343292658667551</v>
          </cell>
          <cell r="I247">
            <v>16.343294767481321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1.1241790618474E-8</v>
          </cell>
          <cell r="E248">
            <v>7.2378607083066502E-8</v>
          </cell>
          <cell r="F248">
            <v>7.6607389462978204E-8</v>
          </cell>
          <cell r="G248">
            <v>5.7939751253719202E-8</v>
          </cell>
          <cell r="H248">
            <v>12.5468307349262</v>
          </cell>
          <cell r="I248">
            <v>3.6047526918408601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17.176521930249493</v>
          </cell>
          <cell r="E249">
            <v>17.176522002628097</v>
          </cell>
          <cell r="F249">
            <v>15.30152201629673</v>
          </cell>
          <cell r="G249">
            <v>10.301522053202842</v>
          </cell>
          <cell r="H249">
            <v>16.151578250179281</v>
          </cell>
          <cell r="I249">
            <v>16.151583480371215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0.41456819461681838</v>
          </cell>
          <cell r="E250">
            <v>0.4247416012726607</v>
          </cell>
          <cell r="F250">
            <v>0.39808141402937841</v>
          </cell>
          <cell r="G250">
            <v>0.31878391255499999</v>
          </cell>
          <cell r="H250">
            <v>1.0380391400001907</v>
          </cell>
          <cell r="I250">
            <v>4.5697419817285692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0.41456819461681826</v>
          </cell>
          <cell r="E251">
            <v>0.42474160127266064</v>
          </cell>
          <cell r="F251">
            <v>0.39808141402937841</v>
          </cell>
          <cell r="G251">
            <v>0.31878391255499999</v>
          </cell>
          <cell r="H251">
            <v>1.0380391400001907</v>
          </cell>
          <cell r="I251">
            <v>4.5697419817285692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0.41460972469774354</v>
          </cell>
          <cell r="E252">
            <v>0.42478455035434132</v>
          </cell>
          <cell r="F252">
            <v>0.39812248406142975</v>
          </cell>
          <cell r="G252">
            <v>0.3188167119519108</v>
          </cell>
          <cell r="H252">
            <v>1.0381439151628515</v>
          </cell>
          <cell r="I252">
            <v>4.5701998578051004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0.41460972469774354</v>
          </cell>
          <cell r="E253">
            <v>0.42478455035434132</v>
          </cell>
          <cell r="F253">
            <v>0.39812248406142975</v>
          </cell>
          <cell r="G253">
            <v>0.3188167119519108</v>
          </cell>
          <cell r="H253">
            <v>1.0381439151628515</v>
          </cell>
          <cell r="I253">
            <v>4.5701998578051004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5.6109032699837798</v>
          </cell>
          <cell r="E254">
            <v>6.8643034950813502E-4</v>
          </cell>
          <cell r="F254">
            <v>4.31762456094089E-3</v>
          </cell>
          <cell r="G254">
            <v>1.39454017647513E-3</v>
          </cell>
          <cell r="H254">
            <v>0.47958967588238</v>
          </cell>
          <cell r="I254">
            <v>56.547195741409901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5.6109032699837798</v>
          </cell>
          <cell r="E255">
            <v>5.447420177630458</v>
          </cell>
          <cell r="F255">
            <v>5.0690135400143141</v>
          </cell>
          <cell r="G255">
            <v>3.9139804649850958</v>
          </cell>
          <cell r="H255">
            <v>5.0487657945714091</v>
          </cell>
          <cell r="I255">
            <v>49.846058146414585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1.6168694082998707</v>
          </cell>
          <cell r="E256">
            <v>5.9750198647684858</v>
          </cell>
          <cell r="F256">
            <v>5.4133406513779141</v>
          </cell>
          <cell r="G256">
            <v>4.2681489286752097</v>
          </cell>
          <cell r="H256">
            <v>9.5682635042955498E-4</v>
          </cell>
          <cell r="I256">
            <v>3.7388333878531446E-4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2.4160213206550051E-2</v>
          </cell>
          <cell r="E257">
            <v>8.9530857713860976E-2</v>
          </cell>
          <cell r="F257">
            <v>8.1132268496532225E-2</v>
          </cell>
          <cell r="G257">
            <v>6.3955175483609891E-2</v>
          </cell>
          <cell r="H257">
            <v>1.5300261285268686E-5</v>
          </cell>
          <cell r="I257">
            <v>6.1269002534612921E-6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2.1908799570458902E-2</v>
          </cell>
          <cell r="E258">
            <v>8.0962328790900914E-2</v>
          </cell>
          <cell r="F258">
            <v>7.3351499341164014E-2</v>
          </cell>
          <cell r="G258">
            <v>5.7833996323512146E-2</v>
          </cell>
          <cell r="H258">
            <v>1.2965126699587452E-5</v>
          </cell>
          <cell r="I258">
            <v>5.0661699022400468E-6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1.3034911410158701E-6</v>
          </cell>
          <cell r="F259">
            <v>2.7043014257717102E-6</v>
          </cell>
          <cell r="G259">
            <v>2.9903516134123402E-6</v>
          </cell>
          <cell r="H259">
            <v>1.9698097036811499E-6</v>
          </cell>
          <cell r="I259">
            <v>8.7218357046483495E-7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1.1646304750547502E-2</v>
          </cell>
          <cell r="E260">
            <v>3.081637504236252E-2</v>
          </cell>
          <cell r="F260">
            <v>3.0819166403309492E-2</v>
          </cell>
          <cell r="G260">
            <v>3.0821584156176699E-2</v>
          </cell>
          <cell r="H260">
            <v>6.5310119158853298E-6</v>
          </cell>
          <cell r="I260">
            <v>3.1893507973768598E-6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0.99376371249365802</v>
          </cell>
          <cell r="E261">
            <v>1.8505174379479359</v>
          </cell>
          <cell r="F261">
            <v>2.120572149861057</v>
          </cell>
          <cell r="G261">
            <v>9.213366503112665</v>
          </cell>
          <cell r="H261">
            <v>16.873228598765529</v>
          </cell>
          <cell r="I261">
            <v>17.321351218929745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0.99376371249365769</v>
          </cell>
          <cell r="E262">
            <v>1.8505174379479354</v>
          </cell>
          <cell r="F262">
            <v>2.1205721498610566</v>
          </cell>
          <cell r="G262">
            <v>9.213366503112665</v>
          </cell>
          <cell r="H262">
            <v>16.873228598765525</v>
          </cell>
          <cell r="I262">
            <v>17.321351218929745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0.99386316077599124</v>
          </cell>
          <cell r="E263">
            <v>1.8507029783134779</v>
          </cell>
          <cell r="F263">
            <v>2.1207854853326409</v>
          </cell>
          <cell r="G263">
            <v>9.2142887906085793</v>
          </cell>
          <cell r="H263">
            <v>16.874916997777444</v>
          </cell>
          <cell r="I263">
            <v>17.323084358933944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0.99386316077599124</v>
          </cell>
          <cell r="E264">
            <v>1.8507029783134779</v>
          </cell>
          <cell r="F264">
            <v>2.1207854853326409</v>
          </cell>
          <cell r="G264">
            <v>9.2142887906085793</v>
          </cell>
          <cell r="H264">
            <v>16.874916997777444</v>
          </cell>
          <cell r="I264">
            <v>17.323084358933944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13.8951346076742</v>
          </cell>
          <cell r="E265">
            <v>12.484530553346101</v>
          </cell>
          <cell r="F265">
            <v>6.20661699793403</v>
          </cell>
          <cell r="G265">
            <v>123.495683156361</v>
          </cell>
          <cell r="H265">
            <v>133.21012233585299</v>
          </cell>
          <cell r="I265">
            <v>226.030647817106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13.8951346076742</v>
          </cell>
          <cell r="E266">
            <v>25.807067195096177</v>
          </cell>
          <cell r="F266">
            <v>30.272774182699582</v>
          </cell>
          <cell r="G266">
            <v>141.46271580010361</v>
          </cell>
          <cell r="H266">
            <v>288.77897678480338</v>
          </cell>
          <cell r="I266">
            <v>293.15279975636315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3.3119575284762908</v>
          </cell>
          <cell r="E267">
            <v>3.3857232379656696E-2</v>
          </cell>
          <cell r="F267">
            <v>3.4476728099719037E-2</v>
          </cell>
          <cell r="G267">
            <v>3.3547617440304447E-2</v>
          </cell>
          <cell r="H267">
            <v>1.6650954604681144E-2</v>
          </cell>
          <cell r="I267">
            <v>2.4545301489074242E-4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3.2734839828319352E-2</v>
          </cell>
          <cell r="E268">
            <v>3.3578185288261068E-4</v>
          </cell>
          <cell r="F268">
            <v>3.4196977424133887E-4</v>
          </cell>
          <cell r="G268">
            <v>3.3285419053732382E-4</v>
          </cell>
          <cell r="H268">
            <v>1.6550174827389139E-4</v>
          </cell>
          <cell r="I268">
            <v>2.6295392987617384E-6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4.487747328558666E-2</v>
          </cell>
          <cell r="E269">
            <v>4.5877008644521275E-4</v>
          </cell>
          <cell r="F269">
            <v>4.6716433739456671E-4</v>
          </cell>
          <cell r="G269">
            <v>4.545747620637454E-4</v>
          </cell>
          <cell r="H269">
            <v>2.256226911203417E-4</v>
          </cell>
          <cell r="I269">
            <v>3.3259216109856698E-6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7.7640427271851796E-7</v>
          </cell>
          <cell r="F270">
            <v>1.15506707489218E-6</v>
          </cell>
          <cell r="G270">
            <v>1.1127349546601501E-6</v>
          </cell>
          <cell r="H270">
            <v>5.8711790875358299E-7</v>
          </cell>
          <cell r="I270">
            <v>3.5411832676078298E-7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1.57795462961959E-2</v>
          </cell>
          <cell r="E271">
            <v>1.5621479571642505E-4</v>
          </cell>
          <cell r="F271">
            <v>1.5745855475490789E-4</v>
          </cell>
          <cell r="G271">
            <v>1.5865887296377668E-4</v>
          </cell>
          <cell r="H271">
            <v>7.8178445078166958E-5</v>
          </cell>
          <cell r="I271">
            <v>1.9156309384221601E-6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4722.28815122999</v>
          </cell>
          <cell r="E272">
            <v>4717.14602738743</v>
          </cell>
          <cell r="F272">
            <v>3630.1458483329802</v>
          </cell>
          <cell r="G272">
            <v>1104.52505327059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18.302987742831213</v>
          </cell>
          <cell r="E273">
            <v>18.699108809242922</v>
          </cell>
          <cell r="F273">
            <v>14.870428446624748</v>
          </cell>
          <cell r="G273">
            <v>4.7680928868618127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63.987644325609665</v>
          </cell>
          <cell r="E274">
            <v>63.917967850778219</v>
          </cell>
          <cell r="F274">
            <v>49.188968134593217</v>
          </cell>
          <cell r="G274">
            <v>14.966464136457784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1.6628846666666701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1.9682951832825386</v>
          </cell>
          <cell r="E276">
            <v>1.8164282821727618</v>
          </cell>
          <cell r="F276">
            <v>1.8176650959237877</v>
          </cell>
          <cell r="G276">
            <v>1.8162219991621058</v>
          </cell>
          <cell r="H276">
            <v>1.8163097377657251</v>
          </cell>
          <cell r="I276">
            <v>3.1598852523247426E-3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1.8024080793759105E-2</v>
          </cell>
          <cell r="E277">
            <v>1.6706799643177943E-2</v>
          </cell>
          <cell r="F277">
            <v>1.6718169144876813E-2</v>
          </cell>
          <cell r="G277">
            <v>1.6704944992082638E-2</v>
          </cell>
          <cell r="H277">
            <v>1.6705805615764884E-2</v>
          </cell>
          <cell r="I277">
            <v>2.9076284900018962E-5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2.6670666440142762E-2</v>
          </cell>
          <cell r="E278">
            <v>2.4612849351934449E-2</v>
          </cell>
          <cell r="F278">
            <v>2.4629608345850765E-2</v>
          </cell>
          <cell r="G278">
            <v>2.4610054189188491E-2</v>
          </cell>
          <cell r="H278">
            <v>2.4611243059156143E-2</v>
          </cell>
          <cell r="I278">
            <v>4.2816873337733692E-5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4.1720218249956302E-7</v>
          </cell>
          <cell r="F279">
            <v>5.1200420219821601E-7</v>
          </cell>
          <cell r="G279">
            <v>4.2136178413821198E-7</v>
          </cell>
          <cell r="H279">
            <v>3.0050761845438201E-7</v>
          </cell>
          <cell r="I279">
            <v>1.83505029029294E-7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8.6886529358355044E-3</v>
          </cell>
          <cell r="E280">
            <v>8.0495072885406055E-3</v>
          </cell>
          <cell r="F280">
            <v>8.0501082363943002E-3</v>
          </cell>
          <cell r="G280">
            <v>8.05061770817974E-3</v>
          </cell>
          <cell r="H280">
            <v>8.0511615532658301E-3</v>
          </cell>
          <cell r="I280">
            <v>1.4693149487427296E-5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4299.9533165385001</v>
          </cell>
          <cell r="E281">
            <v>3569.7775492393398</v>
          </cell>
          <cell r="F281">
            <v>2475.9867236504801</v>
          </cell>
          <cell r="G281">
            <v>960.77946056183305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19.887636077470614</v>
          </cell>
          <cell r="E282">
            <v>17.235951178017984</v>
          </cell>
          <cell r="F282">
            <v>12.709544834737796</v>
          </cell>
          <cell r="G282">
            <v>5.4199149789145933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58.662391767237416</v>
          </cell>
          <cell r="E283">
            <v>48.700921544875015</v>
          </cell>
          <cell r="F283">
            <v>33.778809326745908</v>
          </cell>
          <cell r="G283">
            <v>13.10749605132105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0.706372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E285">
            <v>4.0491687907225934E-6</v>
          </cell>
          <cell r="F285">
            <v>8.8387234115258161E-6</v>
          </cell>
          <cell r="G285">
            <v>1.4250229191034707E-5</v>
          </cell>
          <cell r="H285">
            <v>1.2380784949673281E-5</v>
          </cell>
          <cell r="I285">
            <v>1.4268875491009658E-5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E286">
            <v>2.2230949935554066E-6</v>
          </cell>
          <cell r="F286">
            <v>4.8526803354318738E-6</v>
          </cell>
          <cell r="G286">
            <v>7.8237324273046491E-6</v>
          </cell>
          <cell r="H286">
            <v>6.482982934185876E-6</v>
          </cell>
          <cell r="I286">
            <v>6.9868527592519307E-6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2.8299612912448141E-3</v>
          </cell>
          <cell r="E287">
            <v>1.2868420765954295E-5</v>
          </cell>
          <cell r="F287">
            <v>5.6516409812132931E-5</v>
          </cell>
          <cell r="G287">
            <v>3.4646158793777984E-4</v>
          </cell>
          <cell r="H287">
            <v>6.45196119395141E-5</v>
          </cell>
          <cell r="I287">
            <v>8.0898260361449709E-5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1.8827035388090142E-3</v>
          </cell>
          <cell r="E288">
            <v>8.5610433576950569E-6</v>
          </cell>
          <cell r="F288">
            <v>3.7598975322831797E-5</v>
          </cell>
          <cell r="G288">
            <v>2.3049236033363839E-4</v>
          </cell>
          <cell r="H288">
            <v>4.0591107041338831E-5</v>
          </cell>
          <cell r="I288">
            <v>4.6576016616189086E-5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E289">
            <v>2.2949073298321866E-6</v>
          </cell>
          <cell r="F289">
            <v>3.8085735933138961E-6</v>
          </cell>
          <cell r="G289">
            <v>8.0507832565989153E-6</v>
          </cell>
          <cell r="H289">
            <v>1.2595567766761397E-5</v>
          </cell>
          <cell r="I289">
            <v>1.4251982216498786E-5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E290">
            <v>1.2599615524333565E-6</v>
          </cell>
          <cell r="F290">
            <v>2.0910022094614867E-6</v>
          </cell>
          <cell r="G290">
            <v>4.4200814727584612E-6</v>
          </cell>
          <cell r="H290">
            <v>6.5953039718753013E-6</v>
          </cell>
          <cell r="I290">
            <v>6.9814890092052279E-6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3.5370833501607003E-2</v>
          </cell>
          <cell r="G291">
            <v>3.726366700321395E-2</v>
          </cell>
          <cell r="H291">
            <v>3.9048512196511807E-2</v>
          </cell>
          <cell r="I291">
            <v>4.0347931071859175E-2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0.65830556959273911</v>
          </cell>
          <cell r="G292">
            <v>0.7379148962536346</v>
          </cell>
          <cell r="H292">
            <v>0.77325934733858914</v>
          </cell>
          <cell r="I292">
            <v>0.79899112903654423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E293">
            <v>3.7575853363955614E-6</v>
          </cell>
          <cell r="F293">
            <v>0.18862544434923409</v>
          </cell>
          <cell r="G293">
            <v>1.4956068160875444</v>
          </cell>
          <cell r="H293">
            <v>5.0676357429929562</v>
          </cell>
          <cell r="I293">
            <v>4.6360424455402187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E294">
            <v>2.6817578010419739E-6</v>
          </cell>
          <cell r="F294">
            <v>0.13462043082800576</v>
          </cell>
          <cell r="G294">
            <v>1.0674023042099969</v>
          </cell>
          <cell r="H294">
            <v>3.3173303672829237</v>
          </cell>
          <cell r="I294">
            <v>2.760950458995088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E295">
            <v>2.0913519368397922E-6</v>
          </cell>
          <cell r="F295">
            <v>9.042528521703852E-6</v>
          </cell>
          <cell r="G295">
            <v>1.0289904053353166E-5</v>
          </cell>
          <cell r="H295">
            <v>7.9020260997826676E-5</v>
          </cell>
          <cell r="I295">
            <v>7.7038631841535218E-5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E296">
            <v>1.3913249289185208E-6</v>
          </cell>
          <cell r="F296">
            <v>6.0157714878512576E-6</v>
          </cell>
          <cell r="G296">
            <v>6.8456197034171012E-6</v>
          </cell>
          <cell r="H296">
            <v>4.9668957224086975E-5</v>
          </cell>
          <cell r="I296">
            <v>4.4382462013910226E-5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110.743954624699</v>
          </cell>
          <cell r="E297">
            <v>103.605848837491</v>
          </cell>
          <cell r="F297">
            <v>70.174631370635296</v>
          </cell>
          <cell r="G297">
            <v>33.431017085387097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1.1572069571079118</v>
          </cell>
          <cell r="E298">
            <v>1.1051828646839155</v>
          </cell>
          <cell r="F298">
            <v>0.7714913079325536</v>
          </cell>
          <cell r="G298">
            <v>0.38573922828142637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1.5005955911205808</v>
          </cell>
          <cell r="E299">
            <v>1.4038732904809077</v>
          </cell>
          <cell r="F299">
            <v>0.95087576382974659</v>
          </cell>
          <cell r="G299">
            <v>0.45299481145511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0.37186533333333299</v>
          </cell>
          <cell r="G300">
            <v>0.185932666666667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E301">
            <v>3.1131512079400632E-6</v>
          </cell>
          <cell r="F301">
            <v>7.0815637949206318E-3</v>
          </cell>
          <cell r="G301">
            <v>7.7224386437830137E-3</v>
          </cell>
          <cell r="H301">
            <v>1.0130151897958573E-4</v>
          </cell>
          <cell r="I301">
            <v>1.0885751465885094E-4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E302">
            <v>2.3242887163142573E-6</v>
          </cell>
          <cell r="F302">
            <v>5.2871183321945743E-3</v>
          </cell>
          <cell r="G302">
            <v>5.7655975579968032E-3</v>
          </cell>
          <cell r="H302">
            <v>7.1545313704082453E-5</v>
          </cell>
          <cell r="I302">
            <v>7.1019578352304923E-5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E303">
            <v>9.6713997481656921E-6</v>
          </cell>
          <cell r="F303">
            <v>0.15338793893234093</v>
          </cell>
          <cell r="G303">
            <v>1.0734909005112956</v>
          </cell>
          <cell r="H303">
            <v>3.5373975400164128</v>
          </cell>
          <cell r="I303">
            <v>3.2355909477807994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E304">
            <v>6.9023985883759036E-6</v>
          </cell>
          <cell r="F304">
            <v>0.10947171254722293</v>
          </cell>
          <cell r="G304">
            <v>0.76614164125817275</v>
          </cell>
          <cell r="H304">
            <v>2.3165155035779916</v>
          </cell>
          <cell r="I304">
            <v>1.9286198803759469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E305">
            <v>1.2611235147877529E-5</v>
          </cell>
          <cell r="F305">
            <v>3.0526097322054365E-5</v>
          </cell>
          <cell r="G305">
            <v>1.6279753749074002E-4</v>
          </cell>
          <cell r="H305">
            <v>2.5504403058755875E-4</v>
          </cell>
          <cell r="I305">
            <v>9.8906477815826284E-5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E306">
            <v>9.4155887700658829E-6</v>
          </cell>
          <cell r="F306">
            <v>2.2790882555849115E-5</v>
          </cell>
          <cell r="G306">
            <v>1.2154516570489662E-4</v>
          </cell>
          <cell r="H306">
            <v>1.7856669274755405E-4</v>
          </cell>
          <cell r="I306">
            <v>6.458103619179824E-5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1.4682765454949851</v>
          </cell>
          <cell r="E307">
            <v>1.2560456660636234</v>
          </cell>
          <cell r="F307">
            <v>3.0347453809437881</v>
          </cell>
          <cell r="G307">
            <v>4.2648931520066267</v>
          </cell>
          <cell r="H307">
            <v>7.5005860610365165</v>
          </cell>
          <cell r="I307">
            <v>1.6397863981295588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8.3456663755305544E-3</v>
          </cell>
          <cell r="E308">
            <v>7.1393485876764294E-3</v>
          </cell>
          <cell r="F308">
            <v>1.7249456556224584E-2</v>
          </cell>
          <cell r="G308">
            <v>2.4241601817546553E-2</v>
          </cell>
          <cell r="H308">
            <v>4.2633241727131635E-2</v>
          </cell>
          <cell r="I308">
            <v>9.3205263326661889E-3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2.6033272083244394E-2</v>
          </cell>
          <cell r="E309">
            <v>2.2270313228078417E-2</v>
          </cell>
          <cell r="F309">
            <v>5.3807542215315453E-2</v>
          </cell>
          <cell r="G309">
            <v>7.561867290791896E-2</v>
          </cell>
          <cell r="H309">
            <v>0.13298911455738494</v>
          </cell>
          <cell r="I309">
            <v>2.9074226917190672E-2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E310">
            <v>1.3336795513255801E-6</v>
          </cell>
          <cell r="F310">
            <v>4.93282483724082E-4</v>
          </cell>
          <cell r="G310">
            <v>1.13551372989099E-3</v>
          </cell>
          <cell r="H310">
            <v>1.3332609916680801E-3</v>
          </cell>
          <cell r="I310">
            <v>2.22561006483217E-7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5.8299999999999997E-4</v>
          </cell>
          <cell r="E311">
            <v>7.1033367955132553E-4</v>
          </cell>
          <cell r="F311">
            <v>1.2036161632754069E-3</v>
          </cell>
          <cell r="G311">
            <v>2.0309196291617882E-3</v>
          </cell>
          <cell r="H311">
            <v>3.01112007398617E-3</v>
          </cell>
          <cell r="I311">
            <v>9.2801016111854402E-4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6.8287817186620265E-3</v>
          </cell>
          <cell r="E312">
            <v>4.4936220418539036E-2</v>
          </cell>
          <cell r="F312">
            <v>0.1598558894722126</v>
          </cell>
          <cell r="G312">
            <v>0.68705304386206978</v>
          </cell>
          <cell r="H312">
            <v>1.982971563561631</v>
          </cell>
          <cell r="I312">
            <v>4.669639046027215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1.0022317238106463E-2</v>
          </cell>
          <cell r="E313">
            <v>6.5951010746952934E-2</v>
          </cell>
          <cell r="F313">
            <v>0.23461380121315481</v>
          </cell>
          <cell r="G313">
            <v>1.0083590087781418</v>
          </cell>
          <cell r="H313">
            <v>2.9103244038165839</v>
          </cell>
          <cell r="I313">
            <v>6.8534338678353999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2.0309758133690301E-3</v>
          </cell>
          <cell r="F314">
            <v>7.5398102981106404E-3</v>
          </cell>
          <cell r="G314">
            <v>3.7970066641573701E-2</v>
          </cell>
          <cell r="H314">
            <v>0.10091797770658401</v>
          </cell>
          <cell r="I314">
            <v>0.36722710331252201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6.8009165289933992E-4</v>
          </cell>
          <cell r="E315">
            <v>3.6040748004239798E-3</v>
          </cell>
          <cell r="F315">
            <v>1.1143888198977801E-2</v>
          </cell>
          <cell r="G315">
            <v>4.8543781497323787E-2</v>
          </cell>
          <cell r="H315">
            <v>0.19324280562809501</v>
          </cell>
          <cell r="I315">
            <v>0.43285974193049798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3.1973514497114732E-5</v>
          </cell>
          <cell r="E316">
            <v>1.989717014671853E-4</v>
          </cell>
          <cell r="F316">
            <v>3.5176020291003839E-4</v>
          </cell>
          <cell r="G316">
            <v>6.1988167060680159E-3</v>
          </cell>
          <cell r="H316">
            <v>2.2335594866322594E-2</v>
          </cell>
          <cell r="I316">
            <v>6.3110196730977716E-2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8.4431178220798069E-5</v>
          </cell>
          <cell r="E317">
            <v>5.1793095201190073E-4</v>
          </cell>
          <cell r="F317">
            <v>8.79380991659589E-4</v>
          </cell>
          <cell r="G317">
            <v>1.3856802367725218E-2</v>
          </cell>
          <cell r="H317">
            <v>4.5750763609909741E-2</v>
          </cell>
          <cell r="I317">
            <v>0.11761588928425382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7.2560233332415705E-8</v>
          </cell>
          <cell r="F318">
            <v>4.6498853039970898E-6</v>
          </cell>
          <cell r="G318">
            <v>1.3469960156068501E-4</v>
          </cell>
          <cell r="H318">
            <v>3.5426755427447198E-4</v>
          </cell>
          <cell r="I318">
            <v>1.2797240232537499E-3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1.00410050923176E-6</v>
          </cell>
          <cell r="E319">
            <v>4.3868557456536555E-6</v>
          </cell>
          <cell r="F319">
            <v>9.03831054149878E-6</v>
          </cell>
          <cell r="G319">
            <v>1.347258777626699E-4</v>
          </cell>
          <cell r="H319">
            <v>4.9140999959476931E-4</v>
          </cell>
          <cell r="I319">
            <v>1.48145293365797E-3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1.0319729030060286E-4</v>
          </cell>
          <cell r="E320">
            <v>5.8983208416710323E-5</v>
          </cell>
          <cell r="F320">
            <v>6.0300293697400915E-5</v>
          </cell>
          <cell r="G320">
            <v>4.042901729350238E-5</v>
          </cell>
          <cell r="H320">
            <v>3.883075366013216E-2</v>
          </cell>
          <cell r="I320">
            <v>5.4936652770730621E-2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3.7501644715156647E-4</v>
          </cell>
          <cell r="E321">
            <v>2.1064632923800929E-4</v>
          </cell>
          <cell r="F321">
            <v>2.1503680041719272E-4</v>
          </cell>
          <cell r="G321">
            <v>1.2497175628642889E-4</v>
          </cell>
          <cell r="H321">
            <v>0.11045088975787309</v>
          </cell>
          <cell r="I321">
            <v>0.1438850133104628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2.2801770224341398E-8</v>
          </cell>
          <cell r="F322">
            <v>4.8542222136880898E-8</v>
          </cell>
          <cell r="G322">
            <v>8.5187895842258003E-7</v>
          </cell>
          <cell r="H322">
            <v>5.1562696104702098E-4</v>
          </cell>
          <cell r="I322">
            <v>8.7761748967908799E-4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3.2031249999999999E-6</v>
          </cell>
          <cell r="E323">
            <v>1.3212159946182412E-6</v>
          </cell>
          <cell r="F323">
            <v>1.3707981565026202E-6</v>
          </cell>
          <cell r="G323">
            <v>9.1701123059466895E-7</v>
          </cell>
          <cell r="H323">
            <v>8.4380489326575203E-4</v>
          </cell>
          <cell r="I323">
            <v>1.19377215723974E-3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2.2024973359607722E-5</v>
          </cell>
          <cell r="E324">
            <v>3.0115784533714976E-5</v>
          </cell>
          <cell r="F324">
            <v>2.9088993468150793E-5</v>
          </cell>
          <cell r="G324">
            <v>1.7029667883021751E-5</v>
          </cell>
          <cell r="H324">
            <v>2.0002929770558044E-4</v>
          </cell>
          <cell r="I324">
            <v>1.5189794908950522E-3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1.2037451140079444E-4</v>
          </cell>
          <cell r="E325">
            <v>1.6459374499611698E-4</v>
          </cell>
          <cell r="F325">
            <v>1.589626349352203E-4</v>
          </cell>
          <cell r="G325">
            <v>9.0602784313499385E-5</v>
          </cell>
          <cell r="H325">
            <v>8.3821599337258483E-4</v>
          </cell>
          <cell r="I325">
            <v>5.8187421852602767E-3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F326">
            <v>1.2822465618061199E-8</v>
          </cell>
          <cell r="G326">
            <v>7.7118981467539503E-8</v>
          </cell>
          <cell r="H326">
            <v>4.1902742800305002E-6</v>
          </cell>
          <cell r="I326">
            <v>3.1575772498088597E-5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6.8509615384615006E-7</v>
          </cell>
          <cell r="E327">
            <v>6.9562112783394019E-7</v>
          </cell>
          <cell r="F327">
            <v>7.087030044453716E-7</v>
          </cell>
          <cell r="G327">
            <v>4.046391466471008E-7</v>
          </cell>
          <cell r="H327">
            <v>4.3577755693705903E-6</v>
          </cell>
          <cell r="I327">
            <v>3.3011030468685402E-5</v>
          </cell>
        </row>
        <row r="328">
          <cell r="A328" t="str">
            <v>T_B_c-BEVELC-S4</v>
          </cell>
          <cell r="B328" t="str">
            <v>VAR_ncap</v>
          </cell>
          <cell r="C328" t="str">
            <v>-</v>
          </cell>
          <cell r="H328">
            <v>1.08605146871772E-8</v>
          </cell>
        </row>
        <row r="329">
          <cell r="A329" t="str">
            <v>T_B_c-BEVELC-S4</v>
          </cell>
          <cell r="B329" t="str">
            <v>VAR_cap</v>
          </cell>
          <cell r="C329" t="str">
            <v>-</v>
          </cell>
          <cell r="H329">
            <v>1.08605146871772E-8</v>
          </cell>
          <cell r="I329">
            <v>1.90589691222353E-9</v>
          </cell>
        </row>
        <row r="330">
          <cell r="A330" t="str">
            <v>T_C-BAT-ELC-S1</v>
          </cell>
          <cell r="B330" t="str">
            <v>VAR_fout</v>
          </cell>
          <cell r="C330" t="str">
            <v>TPCAR</v>
          </cell>
          <cell r="D330">
            <v>0.20956544087569087</v>
          </cell>
          <cell r="E330">
            <v>0.52191166761350372</v>
          </cell>
          <cell r="F330">
            <v>0.96977995453933785</v>
          </cell>
          <cell r="G330">
            <v>1.7296541452632153</v>
          </cell>
          <cell r="H330">
            <v>2.3378881454349618</v>
          </cell>
          <cell r="I330">
            <v>2.4421952298692409</v>
          </cell>
        </row>
        <row r="331">
          <cell r="A331" t="str">
            <v>T_C-BAT-ELC-S1</v>
          </cell>
          <cell r="B331" t="str">
            <v>VAR_fin</v>
          </cell>
          <cell r="C331" t="str">
            <v>T-ELC-car-BatSTGOut_S1</v>
          </cell>
          <cell r="D331">
            <v>0.11567515750110197</v>
          </cell>
          <cell r="E331">
            <v>0.2880828733047936</v>
          </cell>
          <cell r="F331">
            <v>0.53529555500179726</v>
          </cell>
          <cell r="G331">
            <v>0.95472810230403216</v>
          </cell>
          <cell r="H331">
            <v>1.2154482657637191</v>
          </cell>
          <cell r="I331">
            <v>1.1534133413017151</v>
          </cell>
        </row>
        <row r="332">
          <cell r="A332" t="str">
            <v>T_C-BAT-ELC-S1</v>
          </cell>
          <cell r="B332" t="str">
            <v>VAR_ncap</v>
          </cell>
          <cell r="C332" t="str">
            <v>-</v>
          </cell>
          <cell r="D332">
            <v>2.09177317328305E-2</v>
          </cell>
          <cell r="E332">
            <v>3.3752680552782403E-2</v>
          </cell>
          <cell r="F332">
            <v>9.6290140043987393E-2</v>
          </cell>
          <cell r="G332">
            <v>0.145363978151684</v>
          </cell>
          <cell r="H332">
            <v>0.15969461247713199</v>
          </cell>
          <cell r="I332">
            <v>0.29274769433449599</v>
          </cell>
        </row>
        <row r="333">
          <cell r="A333" t="str">
            <v>T_C-BAT-ELC-S1</v>
          </cell>
          <cell r="B333" t="str">
            <v>VAR_cap</v>
          </cell>
          <cell r="C333" t="str">
            <v>-</v>
          </cell>
          <cell r="D333">
            <v>2.238949248899293E-2</v>
          </cell>
          <cell r="E333">
            <v>5.5760151294571736E-2</v>
          </cell>
          <cell r="F333">
            <v>0.14738229454063231</v>
          </cell>
          <cell r="G333">
            <v>0.26286493428179419</v>
          </cell>
          <cell r="H333">
            <v>0.355301918491707</v>
          </cell>
          <cell r="I333">
            <v>0.371154201915738</v>
          </cell>
        </row>
        <row r="334">
          <cell r="A334" t="str">
            <v>D-TNGA</v>
          </cell>
          <cell r="B334" t="str">
            <v>VAR_fout</v>
          </cell>
          <cell r="C334" t="str">
            <v>CO2</v>
          </cell>
          <cell r="D334">
            <v>16.239311279021202</v>
          </cell>
          <cell r="E334">
            <v>16.916340928754298</v>
          </cell>
          <cell r="F334">
            <v>347.36751568074601</v>
          </cell>
          <cell r="G334">
            <v>415.09248563208899</v>
          </cell>
          <cell r="H334">
            <v>85.750381241735994</v>
          </cell>
          <cell r="I334">
            <v>34.386868585797401</v>
          </cell>
        </row>
        <row r="335">
          <cell r="A335" t="str">
            <v>D-TNGA</v>
          </cell>
          <cell r="B335" t="str">
            <v>VAR_fout</v>
          </cell>
          <cell r="C335" t="str">
            <v>TNGA</v>
          </cell>
          <cell r="D335">
            <v>0.31029032751321034</v>
          </cell>
          <cell r="E335">
            <v>0.34535580207266031</v>
          </cell>
          <cell r="F335">
            <v>6.139922362265481</v>
          </cell>
          <cell r="G335">
            <v>7.3364066225049793</v>
          </cell>
          <cell r="H335">
            <v>1.6183081815327234</v>
          </cell>
          <cell r="I335">
            <v>2.0987063583049936</v>
          </cell>
        </row>
        <row r="336">
          <cell r="A336" t="str">
            <v>D-TNGA</v>
          </cell>
          <cell r="B336" t="str">
            <v>VAR_fin</v>
          </cell>
          <cell r="C336" t="str">
            <v>NGA</v>
          </cell>
          <cell r="D336">
            <v>0.28793105104647593</v>
          </cell>
          <cell r="E336">
            <v>0.29993512285025425</v>
          </cell>
          <cell r="F336">
            <v>6.1589985049777569</v>
          </cell>
          <cell r="G336">
            <v>7.3597958445405798</v>
          </cell>
          <cell r="H336">
            <v>1.520396830527234</v>
          </cell>
          <cell r="I336">
            <v>0.60969625152122953</v>
          </cell>
        </row>
        <row r="337">
          <cell r="A337" t="str">
            <v>D-TNGA</v>
          </cell>
          <cell r="B337" t="str">
            <v>VAR_fin</v>
          </cell>
          <cell r="C337" t="str">
            <v>BNGA</v>
          </cell>
          <cell r="D337">
            <v>2.3349038276984105E-2</v>
          </cell>
          <cell r="E337">
            <v>4.2554883862307095E-2</v>
          </cell>
          <cell r="F337">
            <v>6.5432781115424857E-5</v>
          </cell>
          <cell r="G337">
            <v>7.9771152598177932E-6</v>
          </cell>
          <cell r="H337">
            <v>9.0761755858785875E-2</v>
          </cell>
          <cell r="I337">
            <v>1.4378265880327206</v>
          </cell>
        </row>
        <row r="338">
          <cell r="A338" t="str">
            <v>D-TNGA</v>
          </cell>
          <cell r="B338" t="str">
            <v>VAR_fin</v>
          </cell>
          <cell r="C338" t="str">
            <v>H2</v>
          </cell>
          <cell r="E338">
            <v>3.967336334363151E-3</v>
          </cell>
          <cell r="F338">
            <v>4.4351551529271725E-4</v>
          </cell>
          <cell r="G338">
            <v>4.0927232985294306E-6</v>
          </cell>
          <cell r="H338">
            <v>1.2311570554443126E-2</v>
          </cell>
          <cell r="I338">
            <v>5.7877917329244168E-2</v>
          </cell>
        </row>
        <row r="339">
          <cell r="A339" t="str">
            <v>D-TNGA</v>
          </cell>
          <cell r="B339" t="str">
            <v>VAR_cap</v>
          </cell>
          <cell r="C339" t="str">
            <v>-</v>
          </cell>
          <cell r="D339">
            <v>0.95961769308164402</v>
          </cell>
          <cell r="E339">
            <v>0.95961769308164402</v>
          </cell>
          <cell r="F339">
            <v>0.95961769308164402</v>
          </cell>
          <cell r="G339">
            <v>0.95961769308164402</v>
          </cell>
          <cell r="H339">
            <v>0.95961769308164402</v>
          </cell>
          <cell r="I339">
            <v>0.48125334943558801</v>
          </cell>
        </row>
        <row r="340">
          <cell r="A340" t="str">
            <v>T_C-BAT-ELC-S2</v>
          </cell>
          <cell r="B340" t="str">
            <v>VAR_fout</v>
          </cell>
          <cell r="C340" t="str">
            <v>TPCAR</v>
          </cell>
          <cell r="D340">
            <v>1.0548316936657758</v>
          </cell>
          <cell r="E340">
            <v>1.0787513916244367</v>
          </cell>
          <cell r="F340">
            <v>1.5727640845465616</v>
          </cell>
          <cell r="G340">
            <v>8.5160437708318995</v>
          </cell>
          <cell r="H340">
            <v>18.203610287997034</v>
          </cell>
          <cell r="I340">
            <v>18.053332257818237</v>
          </cell>
        </row>
        <row r="341">
          <cell r="A341" t="str">
            <v>T_C-BAT-ELC-S2</v>
          </cell>
          <cell r="B341" t="str">
            <v>VAR_fin</v>
          </cell>
          <cell r="C341" t="str">
            <v>T-ELC-car-BatSTGOut_S2</v>
          </cell>
          <cell r="D341">
            <v>0.72061274928450614</v>
          </cell>
          <cell r="E341">
            <v>0.73695359248399672</v>
          </cell>
          <cell r="F341">
            <v>1.0744404607358433</v>
          </cell>
          <cell r="G341">
            <v>5.8177714526188771</v>
          </cell>
          <cell r="H341">
            <v>11.688531464709447</v>
          </cell>
          <cell r="I341">
            <v>10.512066722396442</v>
          </cell>
        </row>
        <row r="342">
          <cell r="A342" t="str">
            <v>T_C-BAT-ELC-S2</v>
          </cell>
          <cell r="B342" t="str">
            <v>VAR_ncap</v>
          </cell>
          <cell r="C342" t="str">
            <v>-</v>
          </cell>
          <cell r="D342">
            <v>7.2746133497896298E-2</v>
          </cell>
          <cell r="E342">
            <v>3.55463879714956E-6</v>
          </cell>
          <cell r="F342">
            <v>4.3403789490479697E-2</v>
          </cell>
          <cell r="G342">
            <v>0.578945689378768</v>
          </cell>
          <cell r="H342">
            <v>0.68423810014817399</v>
          </cell>
          <cell r="I342">
            <v>1.4692373272354</v>
          </cell>
        </row>
        <row r="343">
          <cell r="A343" t="str">
            <v>T_C-BAT-ELC-S2</v>
          </cell>
          <cell r="B343" t="str">
            <v>VAR_cap</v>
          </cell>
          <cell r="C343" t="str">
            <v>-</v>
          </cell>
          <cell r="D343">
            <v>8.0033282511270912E-2</v>
          </cell>
          <cell r="E343">
            <v>8.1848233006546256E-2</v>
          </cell>
          <cell r="F343">
            <v>0.1193306232810603</v>
          </cell>
          <cell r="G343">
            <v>0.64613836107114464</v>
          </cell>
          <cell r="H343">
            <v>1.9200488282099699</v>
          </cell>
          <cell r="I343">
            <v>1.90419892528393</v>
          </cell>
        </row>
        <row r="344">
          <cell r="A344" t="str">
            <v>TFLGV-BeVELCExt</v>
          </cell>
          <cell r="B344" t="str">
            <v>VAR_fout</v>
          </cell>
          <cell r="C344" t="str">
            <v>TFLGV</v>
          </cell>
          <cell r="D344">
            <v>9.7918355739894658E-3</v>
          </cell>
          <cell r="E344">
            <v>8.4869161639365368E-3</v>
          </cell>
          <cell r="F344">
            <v>1.8647901035034678E-2</v>
          </cell>
          <cell r="G344">
            <v>9.3229276488165681E-3</v>
          </cell>
        </row>
        <row r="345">
          <cell r="A345" t="str">
            <v>TFLGV-BeVELCExt</v>
          </cell>
          <cell r="B345" t="str">
            <v>VAR_fin</v>
          </cell>
          <cell r="C345" t="str">
            <v>TELC</v>
          </cell>
          <cell r="D345">
            <v>1.420706746161274E-2</v>
          </cell>
          <cell r="E345">
            <v>1.2200042697008468E-2</v>
          </cell>
          <cell r="F345">
            <v>2.6440354880383567E-2</v>
          </cell>
          <cell r="G345">
            <v>1.3218727142306036E-2</v>
          </cell>
        </row>
        <row r="346">
          <cell r="A346" t="str">
            <v>TFLGV-BeVELCExt</v>
          </cell>
          <cell r="B346" t="str">
            <v>VAR_cap</v>
          </cell>
          <cell r="C346" t="str">
            <v>-</v>
          </cell>
          <cell r="D346">
            <v>1.9499999999999999E-3</v>
          </cell>
          <cell r="E346">
            <v>1.6900000000000001E-3</v>
          </cell>
          <cell r="F346">
            <v>1.2999999999999999E-3</v>
          </cell>
          <cell r="G346">
            <v>6.4999999999999997E-4</v>
          </cell>
        </row>
        <row r="347">
          <cell r="A347" t="str">
            <v>T_C-BAT-ELC-S3</v>
          </cell>
          <cell r="B347" t="str">
            <v>VAR_fout</v>
          </cell>
          <cell r="C347" t="str">
            <v>TPCAR</v>
          </cell>
          <cell r="D347">
            <v>0.55446536165044746</v>
          </cell>
          <cell r="E347">
            <v>0.56807153049627734</v>
          </cell>
          <cell r="F347">
            <v>0.53241446939561454</v>
          </cell>
          <cell r="G347">
            <v>0.41504423721203987</v>
          </cell>
          <cell r="H347">
            <v>0.48328220644510306</v>
          </cell>
          <cell r="I347">
            <v>5.1865679431574936</v>
          </cell>
        </row>
        <row r="348">
          <cell r="A348" t="str">
            <v>T_C-BAT-ELC-S3</v>
          </cell>
          <cell r="B348" t="str">
            <v>VAR_fin</v>
          </cell>
          <cell r="C348" t="str">
            <v>T-ELC-car-BatSTGOut_S3</v>
          </cell>
          <cell r="D348">
            <v>0.41456819461681854</v>
          </cell>
          <cell r="E348">
            <v>0.42474139071562766</v>
          </cell>
          <cell r="F348">
            <v>0.39808096344954563</v>
          </cell>
          <cell r="G348">
            <v>0.3103244170112559</v>
          </cell>
          <cell r="H348">
            <v>0.34139678151468539</v>
          </cell>
          <cell r="I348">
            <v>3.1668718614350539</v>
          </cell>
        </row>
        <row r="349">
          <cell r="A349" t="str">
            <v>T_C-BAT-ELC-S3</v>
          </cell>
          <cell r="B349" t="str">
            <v>VAR_ncap</v>
          </cell>
          <cell r="C349" t="str">
            <v>-</v>
          </cell>
          <cell r="D349">
            <v>3.3902120620934097E-2</v>
          </cell>
          <cell r="E349">
            <v>4.1917380801447098E-6</v>
          </cell>
          <cell r="F349">
            <v>2.67941950520968E-5</v>
          </cell>
          <cell r="G349">
            <v>8.8950231364764607E-6</v>
          </cell>
          <cell r="H349">
            <v>3.2386251086227299E-3</v>
          </cell>
          <cell r="I349">
            <v>0.40557963582686002</v>
          </cell>
        </row>
        <row r="350">
          <cell r="A350" t="str">
            <v>T_C-BAT-ELC-S3</v>
          </cell>
          <cell r="B350" t="str">
            <v>VAR_cap</v>
          </cell>
          <cell r="C350" t="str">
            <v>-</v>
          </cell>
          <cell r="D350">
            <v>3.8123341918606987E-2</v>
          </cell>
          <cell r="E350">
            <v>3.9059191950125152E-2</v>
          </cell>
          <cell r="F350">
            <v>3.6607833406836904E-2</v>
          </cell>
          <cell r="G350">
            <v>2.853766672766541E-2</v>
          </cell>
          <cell r="H350">
            <v>3.3229613147601401E-2</v>
          </cell>
          <cell r="I350">
            <v>0.35661273077961497</v>
          </cell>
        </row>
        <row r="351">
          <cell r="A351" t="str">
            <v>T_C-BAT-ELC-S4</v>
          </cell>
          <cell r="B351" t="str">
            <v>VAR_fout</v>
          </cell>
          <cell r="C351" t="str">
            <v>TPCAR</v>
          </cell>
          <cell r="D351">
            <v>1.2868971000789364</v>
          </cell>
          <cell r="E351">
            <v>2.3963696629021083</v>
          </cell>
          <cell r="F351">
            <v>2.7460829647633789</v>
          </cell>
          <cell r="G351">
            <v>11.910239317975535</v>
          </cell>
          <cell r="H351">
            <v>22.472659665202638</v>
          </cell>
          <cell r="I351">
            <v>23.555910571750797</v>
          </cell>
        </row>
        <row r="352">
          <cell r="A352" t="str">
            <v>T_C-BAT-ELC-S4</v>
          </cell>
          <cell r="B352" t="str">
            <v>VAR_fin</v>
          </cell>
          <cell r="C352" t="str">
            <v>T-ELC-car-BatSTGOut_S4</v>
          </cell>
          <cell r="D352">
            <v>0.99376371249365802</v>
          </cell>
          <cell r="E352">
            <v>1.8505171956380209</v>
          </cell>
          <cell r="F352">
            <v>2.120571723808728</v>
          </cell>
          <cell r="G352">
            <v>9.1972882995799026</v>
          </cell>
          <cell r="H352">
            <v>16.267608618391897</v>
          </cell>
          <cell r="I352">
            <v>15.49655316168438</v>
          </cell>
        </row>
        <row r="353">
          <cell r="A353" t="str">
            <v>T_C-BAT-ELC-S4</v>
          </cell>
          <cell r="B353" t="str">
            <v>VAR_ncap</v>
          </cell>
          <cell r="C353" t="str">
            <v>-</v>
          </cell>
          <cell r="D353">
            <v>8.6127688212454798E-2</v>
          </cell>
          <cell r="E353">
            <v>7.8146980798090598E-2</v>
          </cell>
          <cell r="F353">
            <v>3.9433402715453703E-2</v>
          </cell>
          <cell r="G353">
            <v>0.80475217009780997</v>
          </cell>
          <cell r="H353">
            <v>0.91483280733704497</v>
          </cell>
          <cell r="I353">
            <v>1.6403769020915</v>
          </cell>
        </row>
        <row r="354">
          <cell r="A354" t="str">
            <v>T_C-BAT-ELC-S4</v>
          </cell>
          <cell r="B354" t="str">
            <v>VAR_cap</v>
          </cell>
          <cell r="C354" t="str">
            <v>-</v>
          </cell>
          <cell r="D354">
            <v>0.1013305571452448</v>
          </cell>
          <cell r="E354">
            <v>0.18869087662285891</v>
          </cell>
          <cell r="F354">
            <v>0.21622905329774178</v>
          </cell>
          <cell r="G354">
            <v>0.9378150433231498</v>
          </cell>
          <cell r="H354">
            <v>1.9492816509305799</v>
          </cell>
          <cell r="I354">
            <v>2.0853475532791799</v>
          </cell>
        </row>
        <row r="355">
          <cell r="A355" t="str">
            <v>T_B_c-ICENGA-S1</v>
          </cell>
          <cell r="B355" t="str">
            <v>VAR_fout</v>
          </cell>
          <cell r="C355" t="str">
            <v>CO2_T</v>
          </cell>
          <cell r="E355">
            <v>6.95553695173332E-4</v>
          </cell>
          <cell r="F355">
            <v>2.6240765071657369E-3</v>
          </cell>
          <cell r="G355">
            <v>1.8210735958999621E-3</v>
          </cell>
          <cell r="H355">
            <v>0.71030965736700813</v>
          </cell>
          <cell r="I355">
            <v>2.770243586606917E-3</v>
          </cell>
        </row>
        <row r="356">
          <cell r="A356" t="str">
            <v>T_B_c-ICENGA-S1</v>
          </cell>
          <cell r="B356" t="str">
            <v>VAR_fout</v>
          </cell>
          <cell r="C356" t="str">
            <v>TPBSc</v>
          </cell>
          <cell r="E356">
            <v>1.4828306943178419E-6</v>
          </cell>
          <cell r="F356">
            <v>5.795134477288603E-6</v>
          </cell>
          <cell r="G356">
            <v>4.2014440162082919E-6</v>
          </cell>
          <cell r="H356">
            <v>1.9255585044126384E-3</v>
          </cell>
          <cell r="I356">
            <v>7.5880672252700369E-6</v>
          </cell>
        </row>
        <row r="357">
          <cell r="A357" t="str">
            <v>T_B_c-ICENGA-S1</v>
          </cell>
          <cell r="B357" t="str">
            <v>VAR_fin</v>
          </cell>
          <cell r="C357" t="str">
            <v>TNGA</v>
          </cell>
          <cell r="E357">
            <v>1.2332512325768296E-5</v>
          </cell>
          <cell r="F357">
            <v>4.6526179205066193E-5</v>
          </cell>
          <cell r="G357">
            <v>3.2288538934396466E-5</v>
          </cell>
          <cell r="H357">
            <v>1.2594142861117166E-2</v>
          </cell>
          <cell r="I357">
            <v>4.9117794088775093E-5</v>
          </cell>
        </row>
        <row r="358">
          <cell r="A358" t="str">
            <v>T_B_c-ICENGA-S1</v>
          </cell>
          <cell r="B358" t="str">
            <v>VAR_ncap</v>
          </cell>
          <cell r="C358" t="str">
            <v>-</v>
          </cell>
          <cell r="E358">
            <v>6.0640725376196E-8</v>
          </cell>
          <cell r="F358">
            <v>9.9076785542044397E-8</v>
          </cell>
          <cell r="G358">
            <v>6.2134777525027594E-8</v>
          </cell>
          <cell r="H358">
            <v>4.1774000866906702E-5</v>
          </cell>
          <cell r="I358">
            <v>4.58397945006786E-8</v>
          </cell>
        </row>
        <row r="359">
          <cell r="A359" t="str">
            <v>T_B_c-ICENGA-S1</v>
          </cell>
          <cell r="B359" t="str">
            <v>VAR_cap</v>
          </cell>
          <cell r="C359" t="str">
            <v>-</v>
          </cell>
          <cell r="E359">
            <v>6.0640725376196E-8</v>
          </cell>
          <cell r="F359">
            <v>1.5971751091823999E-7</v>
          </cell>
          <cell r="G359">
            <v>1.4654859145307313E-7</v>
          </cell>
          <cell r="H359">
            <v>4.1890816929685202E-5</v>
          </cell>
          <cell r="I359">
            <v>2.7137735865330199E-7</v>
          </cell>
        </row>
        <row r="360">
          <cell r="A360" t="str">
            <v>TFLGV-FCLH2O</v>
          </cell>
          <cell r="B360" t="str">
            <v>VAR_fout</v>
          </cell>
          <cell r="C360" t="str">
            <v>TFLGV</v>
          </cell>
          <cell r="E360">
            <v>1.566718989795049E-6</v>
          </cell>
          <cell r="F360">
            <v>2.4374946244156686E-6</v>
          </cell>
          <cell r="G360">
            <v>4.3945963806817686E-6</v>
          </cell>
          <cell r="H360">
            <v>8.3918241747904618E-5</v>
          </cell>
          <cell r="I360">
            <v>1.3204862336465392E-3</v>
          </cell>
        </row>
        <row r="361">
          <cell r="A361" t="str">
            <v>TFLGV-FCLH2O</v>
          </cell>
          <cell r="B361" t="str">
            <v>VAR_fin</v>
          </cell>
          <cell r="C361" t="str">
            <v>TH2O</v>
          </cell>
          <cell r="E361">
            <v>3.36853887320896E-6</v>
          </cell>
          <cell r="F361">
            <v>5.1289963683676935E-6</v>
          </cell>
          <cell r="G361">
            <v>8.7365230024406489E-6</v>
          </cell>
          <cell r="H361">
            <v>1.4593202076766494E-4</v>
          </cell>
          <cell r="I361">
            <v>2.1869677156645677E-3</v>
          </cell>
        </row>
        <row r="362">
          <cell r="A362" t="str">
            <v>TFLGV-FCLH2O</v>
          </cell>
          <cell r="B362" t="str">
            <v>VAR_ncap</v>
          </cell>
          <cell r="C362" t="str">
            <v>-</v>
          </cell>
          <cell r="E362">
            <v>1.3174024010608199E-7</v>
          </cell>
          <cell r="F362">
            <v>9.9976780061770306E-8</v>
          </cell>
          <cell r="G362">
            <v>2.04430495968452E-7</v>
          </cell>
          <cell r="H362">
            <v>7.47159237341591E-6</v>
          </cell>
          <cell r="I362">
            <v>1.07567612561684E-4</v>
          </cell>
        </row>
        <row r="363">
          <cell r="A363" t="str">
            <v>TFLGV-FCLH2O</v>
          </cell>
          <cell r="B363" t="str">
            <v>VAR_cap</v>
          </cell>
          <cell r="C363" t="str">
            <v>-</v>
          </cell>
          <cell r="E363">
            <v>1.3174024010608199E-7</v>
          </cell>
          <cell r="F363">
            <v>2.31717020167852E-7</v>
          </cell>
          <cell r="G363">
            <v>4.1869253657158603E-7</v>
          </cell>
          <cell r="H363">
            <v>8.0297037504228802E-6</v>
          </cell>
          <cell r="I363">
            <v>1.1140624357641699E-4</v>
          </cell>
        </row>
        <row r="364">
          <cell r="A364" t="str">
            <v>T_B_c-ICENGA-S2</v>
          </cell>
          <cell r="B364" t="str">
            <v>VAR_fout</v>
          </cell>
          <cell r="C364" t="str">
            <v>CO2_T</v>
          </cell>
          <cell r="E364">
            <v>1.43812369021559E-4</v>
          </cell>
          <cell r="F364">
            <v>2.2589046668556752E-3</v>
          </cell>
          <cell r="G364">
            <v>5.3506113516070767E-3</v>
          </cell>
          <cell r="H364">
            <v>4.7927881462663524E-3</v>
          </cell>
          <cell r="I364">
            <v>6.0459705619896064E-4</v>
          </cell>
        </row>
        <row r="365">
          <cell r="A365" t="str">
            <v>T_B_c-ICENGA-S2</v>
          </cell>
          <cell r="B365" t="str">
            <v>VAR_fout</v>
          </cell>
          <cell r="C365" t="str">
            <v>TPBSc</v>
          </cell>
          <cell r="E365">
            <v>2.1673359406791399E-7</v>
          </cell>
          <cell r="F365">
            <v>3.5585642961619817E-6</v>
          </cell>
          <cell r="G365">
            <v>8.8632842018414528E-6</v>
          </cell>
          <cell r="H365">
            <v>8.7478235573646309E-6</v>
          </cell>
          <cell r="I365">
            <v>1.1329359895607587E-6</v>
          </cell>
        </row>
        <row r="366">
          <cell r="A366" t="str">
            <v>T_B_c-ICENGA-S2</v>
          </cell>
          <cell r="B366" t="str">
            <v>VAR_fin</v>
          </cell>
          <cell r="C366" t="str">
            <v>TNGA</v>
          </cell>
          <cell r="E366">
            <v>2.5498646989638125E-6</v>
          </cell>
          <cell r="F366">
            <v>4.0051501185384298E-5</v>
          </cell>
          <cell r="G366">
            <v>9.486899559587034E-5</v>
          </cell>
          <cell r="H366">
            <v>8.4978513231672966E-5</v>
          </cell>
          <cell r="I366">
            <v>1.0719805960974487E-5</v>
          </cell>
        </row>
        <row r="367">
          <cell r="A367" t="str">
            <v>T_B_c-ICENGA-S2</v>
          </cell>
          <cell r="B367" t="str">
            <v>VAR_ncap</v>
          </cell>
          <cell r="C367" t="str">
            <v>-</v>
          </cell>
          <cell r="E367">
            <v>2.2654928401236999E-8</v>
          </cell>
          <cell r="F367">
            <v>8.4084749483510604E-8</v>
          </cell>
          <cell r="G367">
            <v>1.2264239572411801E-7</v>
          </cell>
          <cell r="H367">
            <v>6.9767151491285803E-8</v>
          </cell>
          <cell r="I367">
            <v>1.2607891924924E-8</v>
          </cell>
        </row>
        <row r="368">
          <cell r="A368" t="str">
            <v>T_B_c-ICENGA-S2</v>
          </cell>
          <cell r="B368" t="str">
            <v>VAR_cap</v>
          </cell>
          <cell r="C368" t="str">
            <v>-</v>
          </cell>
          <cell r="E368">
            <v>2.2654928401236999E-8</v>
          </cell>
          <cell r="F368">
            <v>1.06739677884748E-7</v>
          </cell>
          <cell r="G368">
            <v>2.2638039916250601E-7</v>
          </cell>
          <cell r="H368">
            <v>2.2970183197685199E-7</v>
          </cell>
          <cell r="I368">
            <v>7.1851126988687303E-8</v>
          </cell>
        </row>
        <row r="369">
          <cell r="A369" t="str">
            <v>T_B_u-ICEDSL-S1</v>
          </cell>
          <cell r="B369" t="str">
            <v>VAR_fout</v>
          </cell>
          <cell r="C369" t="str">
            <v>CO2_T</v>
          </cell>
          <cell r="D369">
            <v>2.0101743510557948E-2</v>
          </cell>
          <cell r="E369">
            <v>19.721134689309377</v>
          </cell>
          <cell r="F369">
            <v>28.297500382509817</v>
          </cell>
          <cell r="G369">
            <v>41.981386674522703</v>
          </cell>
          <cell r="H369">
            <v>30.069323455910617</v>
          </cell>
          <cell r="I369">
            <v>7.3654245282398401E-4</v>
          </cell>
        </row>
        <row r="370">
          <cell r="A370" t="str">
            <v>T_B_u-ICEDSL-S1</v>
          </cell>
          <cell r="B370" t="str">
            <v>VAR_fout</v>
          </cell>
          <cell r="C370" t="str">
            <v>TPBSu</v>
          </cell>
          <cell r="D370">
            <v>3.398351051630204E-5</v>
          </cell>
          <cell r="E370">
            <v>3.4575390629818285E-2</v>
          </cell>
          <cell r="F370">
            <v>5.0418898677788426E-2</v>
          </cell>
          <cell r="G370">
            <v>8.204737869402956E-2</v>
          </cell>
          <cell r="H370">
            <v>6.5805885715642151E-2</v>
          </cell>
          <cell r="I370">
            <v>1.6466868349253525E-6</v>
          </cell>
        </row>
        <row r="371">
          <cell r="A371" t="str">
            <v>T_B_u-ICEDSL-S1</v>
          </cell>
          <cell r="B371" t="str">
            <v>VAR_fin</v>
          </cell>
          <cell r="C371" t="str">
            <v>TDSL</v>
          </cell>
          <cell r="D371">
            <v>2.7423933847964461E-4</v>
          </cell>
          <cell r="E371">
            <v>0.26904685797147826</v>
          </cell>
          <cell r="F371">
            <v>0.38605048270818337</v>
          </cell>
          <cell r="G371">
            <v>0.57273378819266985</v>
          </cell>
          <cell r="H371">
            <v>0.4102226938050566</v>
          </cell>
          <cell r="I371">
            <v>1.0048328142209871E-5</v>
          </cell>
        </row>
        <row r="372">
          <cell r="A372" t="str">
            <v>T_B_u-ICEDSL-S1</v>
          </cell>
          <cell r="B372" t="str">
            <v>VAR_ncap</v>
          </cell>
          <cell r="C372" t="str">
            <v>-</v>
          </cell>
          <cell r="E372">
            <v>6.5123898542940296E-4</v>
          </cell>
          <cell r="F372">
            <v>2.9875831850323598E-4</v>
          </cell>
          <cell r="G372">
            <v>1.35985420718878E-3</v>
          </cell>
          <cell r="H372">
            <v>1.35102191624209E-3</v>
          </cell>
          <cell r="I372">
            <v>2.4518285599164002E-8</v>
          </cell>
        </row>
        <row r="373">
          <cell r="A373" t="str">
            <v>T_B_u-ICEDSL-S1</v>
          </cell>
          <cell r="B373" t="str">
            <v>VAR_cap</v>
          </cell>
          <cell r="C373" t="str">
            <v>-</v>
          </cell>
          <cell r="D373">
            <v>7.0464135021097004E-7</v>
          </cell>
          <cell r="E373">
            <v>6.5207091229297536E-4</v>
          </cell>
          <cell r="F373">
            <v>9.5082923079621042E-4</v>
          </cell>
          <cell r="G373">
            <v>1.8746377657010683E-3</v>
          </cell>
          <cell r="H373">
            <v>1.5927004899861201E-3</v>
          </cell>
          <cell r="I373">
            <v>8.4449677237958751E-8</v>
          </cell>
        </row>
        <row r="374">
          <cell r="A374" t="str">
            <v>T_B_c-ICENGA-S3</v>
          </cell>
          <cell r="B374" t="str">
            <v>VAR_fout</v>
          </cell>
          <cell r="C374" t="str">
            <v>CO2_T</v>
          </cell>
          <cell r="E374">
            <v>8.7265407171629203E-5</v>
          </cell>
          <cell r="F374">
            <v>1.7318121336402852</v>
          </cell>
          <cell r="G374">
            <v>2.398766367058375</v>
          </cell>
          <cell r="H374">
            <v>3.4582032453412888</v>
          </cell>
          <cell r="I374">
            <v>0.19473596049244499</v>
          </cell>
        </row>
        <row r="375">
          <cell r="A375" t="str">
            <v>T_B_c-ICENGA-S3</v>
          </cell>
          <cell r="B375" t="str">
            <v>VAR_fout</v>
          </cell>
          <cell r="C375" t="str">
            <v>TPBSc</v>
          </cell>
          <cell r="E375">
            <v>8.7299653368561406E-8</v>
          </cell>
          <cell r="F375">
            <v>1.8225931317026054E-3</v>
          </cell>
          <cell r="G375">
            <v>2.5823356604612814E-3</v>
          </cell>
          <cell r="H375">
            <v>4.178940575560711E-3</v>
          </cell>
          <cell r="I375">
            <v>2.4500153763342249E-4</v>
          </cell>
        </row>
        <row r="376">
          <cell r="A376" t="str">
            <v>T_B_c-ICENGA-S3</v>
          </cell>
          <cell r="B376" t="str">
            <v>VAR_fin</v>
          </cell>
          <cell r="C376" t="str">
            <v>TNGA</v>
          </cell>
          <cell r="E376">
            <v>1.5472589924047717E-6</v>
          </cell>
          <cell r="F376">
            <v>3.0705888894331228E-2</v>
          </cell>
          <cell r="G376">
            <v>4.2531318564864889E-2</v>
          </cell>
          <cell r="H376">
            <v>6.1315660378391583E-2</v>
          </cell>
          <cell r="I376">
            <v>3.4527652569582377E-3</v>
          </cell>
        </row>
        <row r="377">
          <cell r="A377" t="str">
            <v>T_B_c-ICENGA-S3</v>
          </cell>
          <cell r="B377" t="str">
            <v>VAR_ncap</v>
          </cell>
          <cell r="C377" t="str">
            <v>-</v>
          </cell>
          <cell r="E377">
            <v>1.42699177283254E-8</v>
          </cell>
          <cell r="F377">
            <v>3.9609450136105602E-5</v>
          </cell>
          <cell r="G377">
            <v>1.6506299806109599E-5</v>
          </cell>
          <cell r="H377">
            <v>1.5549692604641299E-5</v>
          </cell>
        </row>
        <row r="378">
          <cell r="A378" t="str">
            <v>T_B_c-ICENGA-S3</v>
          </cell>
          <cell r="B378" t="str">
            <v>VAR_cap</v>
          </cell>
          <cell r="C378" t="str">
            <v>-</v>
          </cell>
          <cell r="E378">
            <v>1.42699177283254E-8</v>
          </cell>
          <cell r="F378">
            <v>3.9623720053833897E-5</v>
          </cell>
          <cell r="G378">
            <v>5.6124204779210597E-5</v>
          </cell>
          <cell r="H378">
            <v>9.0810948320186599E-5</v>
          </cell>
          <cell r="I378">
            <v>5.3261000974330299E-6</v>
          </cell>
        </row>
        <row r="379">
          <cell r="A379" t="str">
            <v>T_B_u-ICEDSL-S2</v>
          </cell>
          <cell r="B379" t="str">
            <v>VAR_fout</v>
          </cell>
          <cell r="C379" t="str">
            <v>CO2_T</v>
          </cell>
          <cell r="D379">
            <v>8.1940586077390893</v>
          </cell>
          <cell r="E379">
            <v>10.454189506459738</v>
          </cell>
          <cell r="F379">
            <v>18.131906000300507</v>
          </cell>
          <cell r="G379">
            <v>29.654313645298338</v>
          </cell>
          <cell r="H379">
            <v>2.8189428756293133</v>
          </cell>
        </row>
        <row r="380">
          <cell r="A380" t="str">
            <v>T_B_u-ICEDSL-S2</v>
          </cell>
          <cell r="B380" t="str">
            <v>VAR_fout</v>
          </cell>
          <cell r="C380" t="str">
            <v>TPBSu</v>
          </cell>
          <cell r="D380">
            <v>9.7776300312703811E-3</v>
          </cell>
          <cell r="E380">
            <v>1.2538661234371093E-2</v>
          </cell>
          <cell r="F380">
            <v>2.2508457962690891E-2</v>
          </cell>
          <cell r="G380">
            <v>3.9595509271003783E-2</v>
          </cell>
          <cell r="H380">
            <v>3.9577171582148903E-3</v>
          </cell>
        </row>
        <row r="381">
          <cell r="A381" t="str">
            <v>T_B_u-ICEDSL-S2</v>
          </cell>
          <cell r="B381" t="str">
            <v>VAR_fin</v>
          </cell>
          <cell r="C381" t="str">
            <v>TDSL</v>
          </cell>
          <cell r="D381">
            <v>0.11178797554896443</v>
          </cell>
          <cell r="E381">
            <v>0.14262195779617651</v>
          </cell>
          <cell r="F381">
            <v>0.24736570259618718</v>
          </cell>
          <cell r="G381">
            <v>0.40456089557023728</v>
          </cell>
          <cell r="H381">
            <v>3.8457610854424451E-2</v>
          </cell>
        </row>
        <row r="382">
          <cell r="A382" t="str">
            <v>T_B_u-ICEDSL-S2</v>
          </cell>
          <cell r="B382" t="str">
            <v>VAR_ncap</v>
          </cell>
          <cell r="C382" t="str">
            <v>-</v>
          </cell>
          <cell r="E382">
            <v>1.8506373916871799E-5</v>
          </cell>
          <cell r="F382">
            <v>1.8800000298654199E-4</v>
          </cell>
          <cell r="G382">
            <v>4.2070840866478398E-4</v>
          </cell>
          <cell r="H382">
            <v>5.9195722894671503E-8</v>
          </cell>
        </row>
        <row r="383">
          <cell r="A383" t="str">
            <v>T_B_u-ICEDSL-S2</v>
          </cell>
          <cell r="B383" t="str">
            <v>VAR_cap</v>
          </cell>
          <cell r="C383" t="str">
            <v>-</v>
          </cell>
          <cell r="D383">
            <v>1.8461603375527399E-4</v>
          </cell>
          <cell r="E383">
            <v>2.364712121728488E-4</v>
          </cell>
          <cell r="F383">
            <v>4.2447121515939003E-4</v>
          </cell>
          <cell r="G383">
            <v>7.4669869735702007E-4</v>
          </cell>
          <cell r="H383">
            <v>7.4664006327425497E-5</v>
          </cell>
          <cell r="I383">
            <v>2.0808159210782499E-8</v>
          </cell>
        </row>
        <row r="384">
          <cell r="A384" t="str">
            <v>T_B_u-ICEDSL-S3</v>
          </cell>
          <cell r="B384" t="str">
            <v>VAR_fout</v>
          </cell>
          <cell r="C384" t="str">
            <v>CO2_T</v>
          </cell>
          <cell r="D384">
            <v>46.469117843629107</v>
          </cell>
          <cell r="E384">
            <v>69.214053180056027</v>
          </cell>
          <cell r="F384">
            <v>113.00736132890074</v>
          </cell>
          <cell r="G384">
            <v>185.4932024767422</v>
          </cell>
          <cell r="H384">
            <v>77.23737055904455</v>
          </cell>
          <cell r="I384">
            <v>4.0724365026274999E-5</v>
          </cell>
        </row>
        <row r="385">
          <cell r="A385" t="str">
            <v>T_B_u-ICEDSL-S3</v>
          </cell>
          <cell r="B385" t="str">
            <v>VAR_fout</v>
          </cell>
          <cell r="C385" t="str">
            <v>TPBSu</v>
          </cell>
          <cell r="D385">
            <v>3.6737564051699902E-2</v>
          </cell>
          <cell r="E385">
            <v>5.5006447066707896E-2</v>
          </cell>
          <cell r="F385">
            <v>9.2683331755119405E-2</v>
          </cell>
          <cell r="G385">
            <v>0.16680427731664402</v>
          </cell>
          <cell r="H385">
            <v>7.5523057127099419E-2</v>
          </cell>
          <cell r="I385">
            <v>4.1763607123463198E-8</v>
          </cell>
        </row>
        <row r="386">
          <cell r="A386" t="str">
            <v>T_B_u-ICEDSL-S3</v>
          </cell>
          <cell r="B386" t="str">
            <v>VAR_fin</v>
          </cell>
          <cell r="C386" t="str">
            <v>TDSL</v>
          </cell>
          <cell r="D386">
            <v>0.63395795148197864</v>
          </cell>
          <cell r="E386">
            <v>0.94425720573064109</v>
          </cell>
          <cell r="F386">
            <v>1.541710250053216</v>
          </cell>
          <cell r="G386">
            <v>2.5306030351533715</v>
          </cell>
          <cell r="H386">
            <v>1.0537158330019722</v>
          </cell>
          <cell r="I386">
            <v>5.5558478889870398E-7</v>
          </cell>
        </row>
        <row r="387">
          <cell r="A387" t="str">
            <v>T_B_u-ICEDSL-S3</v>
          </cell>
          <cell r="B387" t="str">
            <v>VAR_ncap</v>
          </cell>
          <cell r="C387" t="str">
            <v>-</v>
          </cell>
          <cell r="E387">
            <v>8.4733102978137306E-5</v>
          </cell>
          <cell r="F387">
            <v>7.1050316758410699E-4</v>
          </cell>
          <cell r="G387">
            <v>2.1287501146334299E-3</v>
          </cell>
          <cell r="H387">
            <v>6.1007809606792706E-8</v>
          </cell>
        </row>
        <row r="388">
          <cell r="A388" t="str">
            <v>T_B_u-ICEDSL-S3</v>
          </cell>
          <cell r="B388" t="str">
            <v>VAR_cap</v>
          </cell>
          <cell r="C388" t="str">
            <v>-</v>
          </cell>
          <cell r="D388">
            <v>8.0681434599156102E-4</v>
          </cell>
          <cell r="E388">
            <v>1.0372893617685733E-3</v>
          </cell>
          <cell r="F388">
            <v>1.7477925293526799E-3</v>
          </cell>
          <cell r="G388">
            <v>3.1455253716908219E-3</v>
          </cell>
          <cell r="H388">
            <v>1.42419427966196E-3</v>
          </cell>
          <cell r="I388">
            <v>1.0042156360828101E-8</v>
          </cell>
        </row>
        <row r="389">
          <cell r="A389" t="str">
            <v>T_B_u-ICEDSL-S4</v>
          </cell>
          <cell r="B389" t="str">
            <v>VAR_fout</v>
          </cell>
          <cell r="C389" t="str">
            <v>CO2_T</v>
          </cell>
          <cell r="D389">
            <v>0.168658723439959</v>
          </cell>
        </row>
        <row r="390">
          <cell r="A390" t="str">
            <v>T_B_u-ICEDSL-S4</v>
          </cell>
          <cell r="B390" t="str">
            <v>VAR_fout</v>
          </cell>
          <cell r="C390" t="str">
            <v>TPBSu</v>
          </cell>
          <cell r="D390">
            <v>8.8923140741301143E-5</v>
          </cell>
        </row>
        <row r="391">
          <cell r="A391" t="str">
            <v>T_B_u-ICEDSL-S4</v>
          </cell>
          <cell r="B391" t="str">
            <v>VAR_fin</v>
          </cell>
          <cell r="C391" t="str">
            <v>TDSL</v>
          </cell>
          <cell r="D391">
            <v>2.3009375639830767E-3</v>
          </cell>
        </row>
        <row r="392">
          <cell r="A392" t="str">
            <v>T_B_u-ICEDSL-S4</v>
          </cell>
          <cell r="B392" t="str">
            <v>VAR_cap</v>
          </cell>
          <cell r="C392" t="str">
            <v>-</v>
          </cell>
          <cell r="D392">
            <v>2.3530239099859391E-6</v>
          </cell>
          <cell r="E392">
            <v>4.9572769769986962E-10</v>
          </cell>
          <cell r="F392">
            <v>1.0612068430001885E-9</v>
          </cell>
          <cell r="G392">
            <v>3.2929946572698597E-10</v>
          </cell>
        </row>
        <row r="393">
          <cell r="A393" t="str">
            <v>T_B_c-ICENGAEXT</v>
          </cell>
          <cell r="B393" t="str">
            <v>VAR_fout</v>
          </cell>
          <cell r="C393" t="str">
            <v>CO2_T</v>
          </cell>
          <cell r="D393">
            <v>7.7591270279647202E-3</v>
          </cell>
          <cell r="E393">
            <v>7.7424671507750897E-3</v>
          </cell>
          <cell r="F393">
            <v>7.6913767485548498E-3</v>
          </cell>
        </row>
        <row r="394">
          <cell r="A394" t="str">
            <v>T_B_c-ICENGAEXT</v>
          </cell>
          <cell r="B394" t="str">
            <v>VAR_fout</v>
          </cell>
          <cell r="C394" t="str">
            <v>TPBSc</v>
          </cell>
          <cell r="D394">
            <v>1.3688874212999737E-3</v>
          </cell>
          <cell r="E394">
            <v>1.0950371174420087E-3</v>
          </cell>
          <cell r="F394">
            <v>6.8412609055855801E-4</v>
          </cell>
        </row>
        <row r="395">
          <cell r="A395" t="str">
            <v>T_B_c-ICENGAEXT</v>
          </cell>
          <cell r="B395" t="str">
            <v>VAR_fin</v>
          </cell>
          <cell r="C395" t="str">
            <v>TNGA</v>
          </cell>
          <cell r="D395">
            <v>1.3757317425469365E-4</v>
          </cell>
          <cell r="E395">
            <v>1.3727778636126063E-4</v>
          </cell>
          <cell r="F395">
            <v>1.3637192816586625E-4</v>
          </cell>
        </row>
        <row r="396">
          <cell r="A396" t="str">
            <v>T_B_c-ICENGAEXT</v>
          </cell>
          <cell r="B396" t="str">
            <v>VAR_cap</v>
          </cell>
          <cell r="C396" t="str">
            <v>-</v>
          </cell>
          <cell r="D396">
            <v>2.9722792607802899E-5</v>
          </cell>
          <cell r="E396">
            <v>2.3778234086242301E-5</v>
          </cell>
          <cell r="F396">
            <v>1.4861396303901497E-5</v>
          </cell>
        </row>
        <row r="397">
          <cell r="A397" t="str">
            <v>T_B_u-ICEDSLEXT</v>
          </cell>
          <cell r="B397" t="str">
            <v>VAR_fout</v>
          </cell>
          <cell r="C397" t="str">
            <v>CO2_T</v>
          </cell>
          <cell r="D397">
            <v>1.2710755084251699</v>
          </cell>
          <cell r="E397">
            <v>1.2694169114929199</v>
          </cell>
          <cell r="F397">
            <v>1.2644498342677899</v>
          </cell>
        </row>
        <row r="398">
          <cell r="A398" t="str">
            <v>T_B_u-ICEDSLEXT</v>
          </cell>
          <cell r="B398" t="str">
            <v>VAR_fout</v>
          </cell>
          <cell r="C398" t="str">
            <v>TPBSu</v>
          </cell>
          <cell r="D398">
            <v>0.24222712062351429</v>
          </cell>
          <cell r="E398">
            <v>0.19378257957116168</v>
          </cell>
          <cell r="F398">
            <v>0.12111411608115626</v>
          </cell>
        </row>
        <row r="399">
          <cell r="A399" t="str">
            <v>T_B_u-ICEDSLEXT</v>
          </cell>
          <cell r="B399" t="str">
            <v>VAR_fin</v>
          </cell>
          <cell r="C399" t="str">
            <v>TDSL</v>
          </cell>
          <cell r="D399">
            <v>1.7340729992157852E-2</v>
          </cell>
          <cell r="E399">
            <v>1.731810247602892E-2</v>
          </cell>
          <cell r="F399">
            <v>1.725033880310772E-2</v>
          </cell>
        </row>
        <row r="400">
          <cell r="A400" t="str">
            <v>T_B_u-ICEDSLEXT</v>
          </cell>
          <cell r="B400" t="str">
            <v>VAR_cap</v>
          </cell>
          <cell r="C400" t="str">
            <v>-</v>
          </cell>
          <cell r="D400">
            <v>4.5678362175525303E-3</v>
          </cell>
          <cell r="E400">
            <v>3.6542689740420198E-3</v>
          </cell>
          <cell r="F400">
            <v>2.2839181087762699E-3</v>
          </cell>
        </row>
        <row r="401">
          <cell r="A401" t="str">
            <v>D-T-ELC-LGV</v>
          </cell>
          <cell r="B401" t="str">
            <v>VAR_fout</v>
          </cell>
          <cell r="C401" t="str">
            <v>T-ELC-LGV_BatSTGin</v>
          </cell>
          <cell r="D401">
            <v>1.0025498018730877E-2</v>
          </cell>
          <cell r="E401">
            <v>6.5960396968297114E-2</v>
          </cell>
          <cell r="F401">
            <v>0.23464016832978654</v>
          </cell>
          <cell r="G401">
            <v>1.0084744076909333</v>
          </cell>
          <cell r="H401">
            <v>2.9106310829787252</v>
          </cell>
          <cell r="I401">
            <v>6.8541293698680317</v>
          </cell>
        </row>
        <row r="402">
          <cell r="A402" t="str">
            <v>D-T-ELC-LGV</v>
          </cell>
          <cell r="B402" t="str">
            <v>VAR_fin</v>
          </cell>
          <cell r="C402" t="str">
            <v>TELC</v>
          </cell>
          <cell r="D402">
            <v>1.0025498018730877E-2</v>
          </cell>
          <cell r="E402">
            <v>6.5960396968297114E-2</v>
          </cell>
          <cell r="F402">
            <v>0.23464016832978654</v>
          </cell>
          <cell r="G402">
            <v>1.0084744076909333</v>
          </cell>
          <cell r="H402">
            <v>2.9106310829787252</v>
          </cell>
          <cell r="I402">
            <v>6.8541293698680317</v>
          </cell>
        </row>
        <row r="403">
          <cell r="A403" t="str">
            <v>D-T-ELC-LGV</v>
          </cell>
          <cell r="B403" t="str">
            <v>VAR_ncap</v>
          </cell>
          <cell r="C403" t="str">
            <v>-</v>
          </cell>
          <cell r="D403">
            <v>1.05973372317069E-3</v>
          </cell>
          <cell r="E403">
            <v>5.91220520688426E-3</v>
          </cell>
          <cell r="F403">
            <v>1.7829318563369601E-2</v>
          </cell>
          <cell r="G403">
            <v>8.2861400810333399E-2</v>
          </cell>
          <cell r="H403">
            <v>0.129928730139414</v>
          </cell>
          <cell r="I403">
            <v>0.63070396365530501</v>
          </cell>
        </row>
        <row r="404">
          <cell r="A404" t="str">
            <v>D-T-ELC-LGV</v>
          </cell>
          <cell r="B404" t="str">
            <v>VAR_cap</v>
          </cell>
          <cell r="C404" t="str">
            <v>-</v>
          </cell>
          <cell r="D404">
            <v>1.05973372317069E-3</v>
          </cell>
          <cell r="E404">
            <v>6.9719389300549502E-3</v>
          </cell>
          <cell r="F404">
            <v>2.48012574934246E-2</v>
          </cell>
          <cell r="G404">
            <v>0.10659498814566</v>
          </cell>
          <cell r="H404">
            <v>0.307651647899646</v>
          </cell>
          <cell r="I404">
            <v>0.72447669024755901</v>
          </cell>
        </row>
        <row r="405">
          <cell r="A405" t="str">
            <v>T_B_c-FCLH2O-S1</v>
          </cell>
          <cell r="B405" t="str">
            <v>VAR_fout</v>
          </cell>
          <cell r="C405" t="str">
            <v>TPBSc</v>
          </cell>
          <cell r="G405">
            <v>6.5994938663779656E-3</v>
          </cell>
          <cell r="H405">
            <v>4.4930130648822698E-5</v>
          </cell>
          <cell r="I405">
            <v>3.4362736249948839E-5</v>
          </cell>
        </row>
        <row r="406">
          <cell r="A406" t="str">
            <v>T_B_c-FCLH2O-S1</v>
          </cell>
          <cell r="B406" t="str">
            <v>VAR_fin</v>
          </cell>
          <cell r="C406" t="str">
            <v>TH2O</v>
          </cell>
          <cell r="G406">
            <v>2.8154625704448124E-2</v>
          </cell>
          <cell r="H406">
            <v>1.7563012000201017E-4</v>
          </cell>
          <cell r="I406">
            <v>1.1887621974944254E-4</v>
          </cell>
        </row>
        <row r="407">
          <cell r="A407" t="str">
            <v>T_B_c-FCLH2O-S1</v>
          </cell>
          <cell r="B407" t="str">
            <v>VAR_ncap</v>
          </cell>
          <cell r="C407" t="str">
            <v>-</v>
          </cell>
          <cell r="G407">
            <v>1.4837371958133799E-4</v>
          </cell>
          <cell r="H407">
            <v>3.1301854936058898E-7</v>
          </cell>
          <cell r="I407">
            <v>6.7747325580590001E-7</v>
          </cell>
        </row>
        <row r="408">
          <cell r="A408" t="str">
            <v>T_B_c-FCLH2O-S1</v>
          </cell>
          <cell r="B408" t="str">
            <v>VAR_cap</v>
          </cell>
          <cell r="C408" t="str">
            <v>-</v>
          </cell>
          <cell r="G408">
            <v>1.4837371958133799E-4</v>
          </cell>
          <cell r="H408">
            <v>1.2040682268820982E-6</v>
          </cell>
          <cell r="I408">
            <v>9.8525233380933501E-7</v>
          </cell>
        </row>
        <row r="409">
          <cell r="A409" t="str">
            <v>T_B_c-FCLH2O-S2</v>
          </cell>
          <cell r="B409" t="str">
            <v>VAR_fout</v>
          </cell>
          <cell r="C409" t="str">
            <v>TPBSc</v>
          </cell>
          <cell r="G409">
            <v>3.0765737511443002E-6</v>
          </cell>
          <cell r="H409">
            <v>6.7861253249914483E-3</v>
          </cell>
          <cell r="I409">
            <v>1.0689784989258882E-3</v>
          </cell>
        </row>
        <row r="410">
          <cell r="A410" t="str">
            <v>T_B_c-FCLH2O-S2</v>
          </cell>
          <cell r="B410" t="str">
            <v>VAR_fin</v>
          </cell>
          <cell r="C410" t="str">
            <v>TH2O</v>
          </cell>
          <cell r="G410">
            <v>1.8193649891606039E-5</v>
          </cell>
          <cell r="H410">
            <v>3.7380389958940968E-2</v>
          </cell>
          <cell r="I410">
            <v>5.8841623110482306E-3</v>
          </cell>
        </row>
        <row r="411">
          <cell r="A411" t="str">
            <v>T_B_c-FCLH2O-S2</v>
          </cell>
          <cell r="B411" t="str">
            <v>VAR_ncap</v>
          </cell>
          <cell r="C411" t="str">
            <v>-</v>
          </cell>
          <cell r="G411">
            <v>7.9688633741864104E-8</v>
          </cell>
          <cell r="H411">
            <v>1.7657186542243001E-7</v>
          </cell>
          <cell r="I411">
            <v>9.3376983860829705E-8</v>
          </cell>
        </row>
        <row r="412">
          <cell r="A412" t="str">
            <v>T_B_c-FCLH2O-S2</v>
          </cell>
          <cell r="B412" t="str">
            <v>VAR_cap</v>
          </cell>
          <cell r="C412" t="str">
            <v>-</v>
          </cell>
          <cell r="G412">
            <v>7.9688633741864104E-8</v>
          </cell>
          <cell r="H412">
            <v>1.47485666217098E-4</v>
          </cell>
          <cell r="I412">
            <v>2.6030523841628701E-5</v>
          </cell>
        </row>
        <row r="413">
          <cell r="A413" t="str">
            <v>T_B_c-FCLH2O-S3</v>
          </cell>
          <cell r="B413" t="str">
            <v>VAR_fout</v>
          </cell>
          <cell r="C413" t="str">
            <v>TPBSc</v>
          </cell>
          <cell r="G413">
            <v>8.0148006441427468E-7</v>
          </cell>
          <cell r="H413">
            <v>4.6138071928322234E-3</v>
          </cell>
          <cell r="I413">
            <v>1.0214044343216364E-2</v>
          </cell>
        </row>
        <row r="414">
          <cell r="A414" t="str">
            <v>T_B_c-FCLH2O-S3</v>
          </cell>
          <cell r="B414" t="str">
            <v>VAR_fin</v>
          </cell>
          <cell r="C414" t="str">
            <v>TH2O</v>
          </cell>
          <cell r="G414">
            <v>7.0859469812995043E-6</v>
          </cell>
          <cell r="H414">
            <v>3.5532848224872286E-2</v>
          </cell>
          <cell r="I414">
            <v>7.1067086632844903E-2</v>
          </cell>
        </row>
        <row r="415">
          <cell r="A415" t="str">
            <v>T_B_c-FCLH2O-S3</v>
          </cell>
          <cell r="B415" t="str">
            <v>VAR_ncap</v>
          </cell>
          <cell r="C415" t="str">
            <v>-</v>
          </cell>
          <cell r="G415">
            <v>3.1201897003380198E-8</v>
          </cell>
          <cell r="H415">
            <v>1.00226375457947E-4</v>
          </cell>
          <cell r="I415">
            <v>1.8762237820144301E-4</v>
          </cell>
        </row>
        <row r="416">
          <cell r="A416" t="str">
            <v>T_B_c-FCLH2O-S3</v>
          </cell>
          <cell r="B416" t="str">
            <v>VAR_cap</v>
          </cell>
          <cell r="C416" t="str">
            <v>-</v>
          </cell>
          <cell r="G416">
            <v>3.1201897003380198E-8</v>
          </cell>
          <cell r="H416">
            <v>1.00277182277512E-4</v>
          </cell>
          <cell r="I416">
            <v>2.21952041279966E-4</v>
          </cell>
        </row>
        <row r="417">
          <cell r="A417" t="str">
            <v>T_C-HYBGSLEXT</v>
          </cell>
          <cell r="B417" t="str">
            <v>VAR_fout</v>
          </cell>
          <cell r="C417" t="str">
            <v>CO2_T</v>
          </cell>
          <cell r="D417">
            <v>92.548904871082001</v>
          </cell>
          <cell r="E417">
            <v>91.724452767784697</v>
          </cell>
          <cell r="F417">
            <v>68.278497098416494</v>
          </cell>
          <cell r="G417">
            <v>32.395475863115898</v>
          </cell>
        </row>
        <row r="418">
          <cell r="A418" t="str">
            <v>T_C-HYBGSLEXT</v>
          </cell>
          <cell r="B418" t="str">
            <v>VAR_fout</v>
          </cell>
          <cell r="C418" t="str">
            <v>TPCAR</v>
          </cell>
          <cell r="D418">
            <v>0.61924415434093205</v>
          </cell>
          <cell r="E418">
            <v>0.62769380710259193</v>
          </cell>
          <cell r="F418">
            <v>0.48284138521148778</v>
          </cell>
          <cell r="G418">
            <v>0.24142076756179451</v>
          </cell>
        </row>
        <row r="419">
          <cell r="A419" t="str">
            <v>T_C-HYBGSLEXT</v>
          </cell>
          <cell r="B419" t="str">
            <v>VAR_fin</v>
          </cell>
          <cell r="C419" t="str">
            <v>TGSL</v>
          </cell>
          <cell r="D419">
            <v>1.2540502015051762</v>
          </cell>
          <cell r="E419">
            <v>1.2428787637911214</v>
          </cell>
          <cell r="F419">
            <v>0.92518288751241917</v>
          </cell>
          <cell r="G419">
            <v>0.43896308757609598</v>
          </cell>
        </row>
        <row r="420">
          <cell r="A420" t="str">
            <v>T_C-HYBGSLEXT</v>
          </cell>
          <cell r="B420" t="str">
            <v>VAR_cap</v>
          </cell>
          <cell r="C420" t="str">
            <v>-</v>
          </cell>
          <cell r="D420">
            <v>6.5841999999999998E-2</v>
          </cell>
          <cell r="E420">
            <v>5.7063066666666697E-2</v>
          </cell>
          <cell r="F420">
            <v>4.38946666666667E-2</v>
          </cell>
          <cell r="G420">
            <v>2.1947333333333301E-2</v>
          </cell>
        </row>
        <row r="421">
          <cell r="A421" t="str">
            <v>TPAVDKEREXT</v>
          </cell>
          <cell r="B421" t="str">
            <v>VAR_fout</v>
          </cell>
          <cell r="C421" t="str">
            <v>CO2_T</v>
          </cell>
          <cell r="D421">
            <v>79.576349423418094</v>
          </cell>
          <cell r="E421">
            <v>100.796237247683</v>
          </cell>
          <cell r="F421">
            <v>132.626068984081</v>
          </cell>
          <cell r="G421">
            <v>185.675788544743</v>
          </cell>
          <cell r="H421">
            <v>154.38211110512901</v>
          </cell>
          <cell r="I421">
            <v>123.088433665514</v>
          </cell>
        </row>
        <row r="422">
          <cell r="A422" t="str">
            <v>TPAVDKEREXT</v>
          </cell>
          <cell r="B422" t="str">
            <v>VAR_fout</v>
          </cell>
          <cell r="C422" t="str">
            <v>TPAVD</v>
          </cell>
          <cell r="D422">
            <v>1.0930817228491501</v>
          </cell>
          <cell r="E422">
            <v>1.3845636984571901</v>
          </cell>
          <cell r="F422">
            <v>1.82178666186924</v>
          </cell>
          <cell r="G422">
            <v>2.5504916008893299</v>
          </cell>
          <cell r="H422">
            <v>2.1206333943012199</v>
          </cell>
          <cell r="I422">
            <v>1.6907751877131001</v>
          </cell>
        </row>
        <row r="423">
          <cell r="A423" t="str">
            <v>TPAVDKEREXT</v>
          </cell>
          <cell r="B423" t="str">
            <v>VAR_fin</v>
          </cell>
          <cell r="C423" t="str">
            <v>TKER</v>
          </cell>
          <cell r="D423">
            <v>1.0930817228491501</v>
          </cell>
          <cell r="E423">
            <v>1.3845636984571901</v>
          </cell>
          <cell r="F423">
            <v>1.82178666186924</v>
          </cell>
          <cell r="G423">
            <v>2.5504916008893299</v>
          </cell>
          <cell r="H423">
            <v>2.1206333943012199</v>
          </cell>
          <cell r="I423">
            <v>1.6907751877131001</v>
          </cell>
        </row>
        <row r="424">
          <cell r="A424" t="str">
            <v>TPAVDKEREXT</v>
          </cell>
          <cell r="B424" t="str">
            <v>VAR_ncap</v>
          </cell>
          <cell r="C424" t="str">
            <v>-</v>
          </cell>
          <cell r="D424">
            <v>2.86617784276226</v>
          </cell>
          <cell r="E424">
            <v>3.6846290911945001</v>
          </cell>
          <cell r="F424">
            <v>3.33354248985676</v>
          </cell>
          <cell r="G424">
            <v>3.4644639762432301</v>
          </cell>
          <cell r="H424">
            <v>1.8354792845104499</v>
          </cell>
          <cell r="I424">
            <v>1.3966904560551201</v>
          </cell>
        </row>
        <row r="425">
          <cell r="A425" t="str">
            <v>TPAVDKEREXT</v>
          </cell>
          <cell r="B425" t="str">
            <v>VAR_cap</v>
          </cell>
          <cell r="C425" t="str">
            <v>-</v>
          </cell>
          <cell r="D425">
            <v>3.95925956561141</v>
          </cell>
          <cell r="E425">
            <v>7.6438886568059097</v>
          </cell>
          <cell r="F425">
            <v>9.283664694088321</v>
          </cell>
          <cell r="G425">
            <v>9.1951056783191714</v>
          </cell>
          <cell r="H425">
            <v>5.193374601376874</v>
          </cell>
          <cell r="I425">
            <v>2.6967191742310797</v>
          </cell>
        </row>
        <row r="426">
          <cell r="A426" t="str">
            <v>T_C-ICE-GSL-S1</v>
          </cell>
          <cell r="B426" t="str">
            <v>VAR_fout</v>
          </cell>
          <cell r="C426" t="str">
            <v>CO2_T</v>
          </cell>
          <cell r="D426">
            <v>8.2474547141125285</v>
          </cell>
          <cell r="E426">
            <v>15.339510177362873</v>
          </cell>
          <cell r="F426">
            <v>10.42003620349594</v>
          </cell>
          <cell r="G426">
            <v>7.9254645896120977</v>
          </cell>
          <cell r="H426">
            <v>3.3474838080976002E-3</v>
          </cell>
          <cell r="I426">
            <v>2.0699738872182301E-4</v>
          </cell>
        </row>
        <row r="427">
          <cell r="A427" t="str">
            <v>T_C-ICE-GSL-S1</v>
          </cell>
          <cell r="B427" t="str">
            <v>VAR_fout</v>
          </cell>
          <cell r="C427" t="str">
            <v>TPCAR</v>
          </cell>
          <cell r="D427">
            <v>8.5893508221213485E-2</v>
          </cell>
          <cell r="E427">
            <v>0.15227452590254459</v>
          </cell>
          <cell r="F427">
            <v>0.10403469426943408</v>
          </cell>
          <cell r="G427">
            <v>7.8620673026716978E-2</v>
          </cell>
          <cell r="H427">
            <v>2.702661354673732E-5</v>
          </cell>
          <cell r="I427">
            <v>1.7618956004900972E-6</v>
          </cell>
        </row>
        <row r="428">
          <cell r="A428" t="str">
            <v>T_C-ICE-GSL-S1</v>
          </cell>
          <cell r="B428" t="str">
            <v>VAR_fin</v>
          </cell>
          <cell r="C428" t="str">
            <v>TGSL</v>
          </cell>
          <cell r="D428">
            <v>0.11175412891751403</v>
          </cell>
          <cell r="E428">
            <v>0.20785244142768106</v>
          </cell>
          <cell r="F428">
            <v>0.1411929024863946</v>
          </cell>
          <cell r="G428">
            <v>0.10739111910043501</v>
          </cell>
          <cell r="H428">
            <v>4.5358859188314423E-5</v>
          </cell>
          <cell r="I428">
            <v>2.8048426656073594E-6</v>
          </cell>
        </row>
        <row r="429">
          <cell r="A429" t="str">
            <v>T_C-ICE-GSL-S1</v>
          </cell>
          <cell r="B429" t="str">
            <v>VAR_ncap</v>
          </cell>
          <cell r="C429" t="str">
            <v>-</v>
          </cell>
          <cell r="E429">
            <v>8.1464126883932303E-7</v>
          </cell>
          <cell r="F429">
            <v>5.6526312190412901E-6</v>
          </cell>
          <cell r="G429">
            <v>6.1996542527043E-6</v>
          </cell>
        </row>
        <row r="430">
          <cell r="A430" t="str">
            <v>T_C-ICE-GSL-S1</v>
          </cell>
          <cell r="B430" t="str">
            <v>VAR_cap</v>
          </cell>
          <cell r="C430" t="str">
            <v>-</v>
          </cell>
          <cell r="D430">
            <v>1.3053822529517901E-2</v>
          </cell>
          <cell r="E430">
            <v>1.6269032569248183E-2</v>
          </cell>
          <cell r="F430">
            <v>1.5810501718413975E-2</v>
          </cell>
          <cell r="G430">
            <v>1.1948386417509903E-2</v>
          </cell>
          <cell r="H430">
            <v>4.1808334063231398E-6</v>
          </cell>
          <cell r="I430">
            <v>3.9097566493064698E-7</v>
          </cell>
        </row>
        <row r="431">
          <cell r="A431" t="str">
            <v>V2G</v>
          </cell>
          <cell r="B431" t="str">
            <v>VAR_fout</v>
          </cell>
          <cell r="C431" t="str">
            <v>ELC35</v>
          </cell>
          <cell r="G431">
            <v>6.9183186506014377E-2</v>
          </cell>
          <cell r="H431">
            <v>3.6601376895271884</v>
          </cell>
          <cell r="I431">
            <v>10.040360362866551</v>
          </cell>
        </row>
        <row r="432">
          <cell r="A432" t="str">
            <v>V2G</v>
          </cell>
          <cell r="B432" t="str">
            <v>VAR_fin</v>
          </cell>
          <cell r="C432" t="str">
            <v>T-ELC-Bus_c_BatSTGout_S1</v>
          </cell>
          <cell r="G432">
            <v>2.3124735318982547E-4</v>
          </cell>
          <cell r="H432">
            <v>1.0978061810059039E-4</v>
          </cell>
          <cell r="I432">
            <v>5.3599699920004983E-5</v>
          </cell>
        </row>
        <row r="433">
          <cell r="A433" t="str">
            <v>V2G</v>
          </cell>
          <cell r="B433" t="str">
            <v>VAR_fin</v>
          </cell>
          <cell r="C433" t="str">
            <v>T-ELC-Bus_c_BatSTGout_S2</v>
          </cell>
          <cell r="G433">
            <v>1.1057271001930317E-4</v>
          </cell>
          <cell r="H433">
            <v>1.6894330736775612E-4</v>
          </cell>
          <cell r="I433">
            <v>5.3975446319490708E-5</v>
          </cell>
        </row>
        <row r="434">
          <cell r="A434" t="str">
            <v>V2G</v>
          </cell>
          <cell r="B434" t="str">
            <v>VAR_fin</v>
          </cell>
          <cell r="C434" t="str">
            <v>T-ELC-Bus_c_BatSTGout_S3</v>
          </cell>
          <cell r="G434">
            <v>5.722783098927634E-6</v>
          </cell>
          <cell r="H434">
            <v>5.4332323906412753E-5</v>
          </cell>
          <cell r="I434">
            <v>4.2818482776089263E-5</v>
          </cell>
        </row>
        <row r="435">
          <cell r="A435" t="str">
            <v>V2G</v>
          </cell>
          <cell r="B435" t="str">
            <v>VAR_fin</v>
          </cell>
          <cell r="C435" t="str">
            <v>T-ELC-Bus_c_BatSTGout_S4</v>
          </cell>
          <cell r="G435">
            <v>9.0603238940531352E-6</v>
          </cell>
          <cell r="H435">
            <v>1.1806291035347232E-5</v>
          </cell>
          <cell r="I435">
            <v>6.6489353086191359E-6</v>
          </cell>
        </row>
        <row r="436">
          <cell r="A436" t="str">
            <v>V2G</v>
          </cell>
          <cell r="B436" t="str">
            <v>VAR_fin</v>
          </cell>
          <cell r="C436" t="str">
            <v>T-ELC-car-BatSTGOut_S1</v>
          </cell>
          <cell r="G436">
            <v>1.3060113039341211E-2</v>
          </cell>
          <cell r="H436">
            <v>1.1695763586404322</v>
          </cell>
          <cell r="I436">
            <v>3.2562191543497132</v>
          </cell>
        </row>
        <row r="437">
          <cell r="A437" t="str">
            <v>V2G</v>
          </cell>
          <cell r="B437" t="str">
            <v>VAR_fin</v>
          </cell>
          <cell r="C437" t="str">
            <v>T-ELC-car-BatSTGOut_S2</v>
          </cell>
          <cell r="G437">
            <v>1.3198606612773351E-2</v>
          </cell>
          <cell r="H437">
            <v>0.59253248621355636</v>
          </cell>
          <cell r="I437">
            <v>1.8489306900968192</v>
          </cell>
        </row>
        <row r="438">
          <cell r="A438" t="str">
            <v>V2G</v>
          </cell>
          <cell r="B438" t="str">
            <v>VAR_fin</v>
          </cell>
          <cell r="C438" t="str">
            <v>T-ELC-car-BatSTGOut_S3</v>
          </cell>
          <cell r="G438">
            <v>8.4587074109814999E-3</v>
          </cell>
          <cell r="H438">
            <v>0.69664179809517812</v>
          </cell>
          <cell r="I438">
            <v>1.4028698681666247</v>
          </cell>
        </row>
        <row r="439">
          <cell r="A439" t="str">
            <v>V2G</v>
          </cell>
          <cell r="B439" t="str">
            <v>VAR_fin</v>
          </cell>
          <cell r="C439" t="str">
            <v>T-ELC-car-BatSTGOut_S4</v>
          </cell>
          <cell r="G439">
            <v>1.607768229110567E-2</v>
          </cell>
          <cell r="H439">
            <v>0.60561955595983297</v>
          </cell>
          <cell r="I439">
            <v>1.8247977911274129</v>
          </cell>
        </row>
        <row r="440">
          <cell r="A440" t="str">
            <v>V2G</v>
          </cell>
          <cell r="B440" t="str">
            <v>VAR_fin</v>
          </cell>
          <cell r="C440" t="str">
            <v>T-ELC-car-PlgSTGOut_S1</v>
          </cell>
          <cell r="G440">
            <v>1.1592484253818123E-5</v>
          </cell>
          <cell r="H440">
            <v>4.1643970759463674E-5</v>
          </cell>
          <cell r="I440">
            <v>5.0460552877537576E-5</v>
          </cell>
        </row>
        <row r="441">
          <cell r="A441" t="str">
            <v>V2G</v>
          </cell>
          <cell r="B441" t="str">
            <v>VAR_fin</v>
          </cell>
          <cell r="C441" t="str">
            <v>T-ELC-car-PlgSTGOut_S2</v>
          </cell>
          <cell r="G441">
            <v>1.357242878505058E-6</v>
          </cell>
          <cell r="H441">
            <v>2.4804110160398946E-5</v>
          </cell>
          <cell r="I441">
            <v>1.3646811521043454E-5</v>
          </cell>
        </row>
        <row r="442">
          <cell r="A442" t="str">
            <v>V2G</v>
          </cell>
          <cell r="B442" t="str">
            <v>VAR_fin</v>
          </cell>
          <cell r="C442" t="str">
            <v>T-ELC-car-PlgSTGOut_S3</v>
          </cell>
          <cell r="G442">
            <v>1.5884923767526513E-2</v>
          </cell>
          <cell r="H442">
            <v>0.59184978278362144</v>
          </cell>
          <cell r="I442">
            <v>1.7048739684757828</v>
          </cell>
        </row>
        <row r="443">
          <cell r="A443" t="str">
            <v>V2G</v>
          </cell>
          <cell r="B443" t="str">
            <v>VAR_fin</v>
          </cell>
          <cell r="C443" t="str">
            <v>T-ELC-TWSTGout_S1</v>
          </cell>
          <cell r="G443">
            <v>2.2297947250527562E-4</v>
          </cell>
          <cell r="H443">
            <v>1.0409448278761388E-4</v>
          </cell>
          <cell r="I443">
            <v>2.1632332693549917E-5</v>
          </cell>
        </row>
        <row r="444">
          <cell r="A444" t="str">
            <v>V2G</v>
          </cell>
          <cell r="B444" t="str">
            <v>VAR_fin</v>
          </cell>
          <cell r="C444" t="str">
            <v>T-ELC-car-PlgSTGOut_S4</v>
          </cell>
          <cell r="G444">
            <v>1.1599240855828255E-6</v>
          </cell>
          <cell r="H444">
            <v>3.4157673285309642E-4</v>
          </cell>
          <cell r="I444">
            <v>2.6032559047869144E-4</v>
          </cell>
        </row>
        <row r="445">
          <cell r="A445" t="str">
            <v>V2G</v>
          </cell>
          <cell r="B445" t="str">
            <v>VAR_fin</v>
          </cell>
          <cell r="C445" t="str">
            <v>T-ELC-TWSTGout_S2</v>
          </cell>
          <cell r="G445">
            <v>1.0341944250900442E-4</v>
          </cell>
          <cell r="H445">
            <v>1.402939972389571E-4</v>
          </cell>
          <cell r="I445">
            <v>9.5308726196778387E-5</v>
          </cell>
        </row>
        <row r="446">
          <cell r="A446" t="str">
            <v>V2G</v>
          </cell>
          <cell r="B446" t="str">
            <v>VAR_fin</v>
          </cell>
          <cell r="C446" t="str">
            <v>T-ELC-TWSTGout_S3</v>
          </cell>
          <cell r="G446">
            <v>7.9003943705613263E-5</v>
          </cell>
          <cell r="H446">
            <v>2.1159015612111969E-4</v>
          </cell>
          <cell r="I446">
            <v>1.506972543390642E-4</v>
          </cell>
        </row>
        <row r="447">
          <cell r="A447" t="str">
            <v>V2G</v>
          </cell>
          <cell r="B447" t="str">
            <v>VAR_fin</v>
          </cell>
          <cell r="C447" t="str">
            <v>T-ELC-TWSTGout_S4</v>
          </cell>
          <cell r="G447">
            <v>1.0769699536961104E-4</v>
          </cell>
          <cell r="H447">
            <v>2.5853526208172248E-4</v>
          </cell>
          <cell r="I447">
            <v>2.4632821665853256E-4</v>
          </cell>
        </row>
        <row r="448">
          <cell r="A448" t="str">
            <v>V2G</v>
          </cell>
          <cell r="B448" t="str">
            <v>VAR_fin</v>
          </cell>
          <cell r="C448" t="str">
            <v>T-ELC-Bus_u_BatSTGout_S1</v>
          </cell>
          <cell r="G448">
            <v>1.0473101262604412E-6</v>
          </cell>
          <cell r="H448">
            <v>2.4706289312975332E-6</v>
          </cell>
          <cell r="I448">
            <v>1.2563880307171031E-6</v>
          </cell>
        </row>
        <row r="449">
          <cell r="A449" t="str">
            <v>V2G</v>
          </cell>
          <cell r="B449" t="str">
            <v>VAR_fin</v>
          </cell>
          <cell r="C449" t="str">
            <v>T-ELC-Bus_u_BatSTGout_S2</v>
          </cell>
          <cell r="G449">
            <v>1.6616055161669868E-6</v>
          </cell>
          <cell r="H449">
            <v>1.2960140176513748E-6</v>
          </cell>
          <cell r="I449">
            <v>9.9628625842249835E-7</v>
          </cell>
        </row>
        <row r="450">
          <cell r="A450" t="str">
            <v>V2G</v>
          </cell>
          <cell r="B450" t="str">
            <v>VAR_fin</v>
          </cell>
          <cell r="C450" t="str">
            <v>T-ELC-Bus_u_BatSTGout_S3</v>
          </cell>
          <cell r="G450">
            <v>2.1590080331006812E-5</v>
          </cell>
          <cell r="H450">
            <v>4.9890860272643618E-7</v>
          </cell>
        </row>
        <row r="451">
          <cell r="A451" t="str">
            <v>V2G</v>
          </cell>
          <cell r="B451" t="str">
            <v>VAR_fin</v>
          </cell>
          <cell r="C451" t="str">
            <v>T-ELC-Bus_u_BatSTGout_S4</v>
          </cell>
          <cell r="G451">
            <v>3.8391893087741239E-6</v>
          </cell>
          <cell r="H451">
            <v>5.4436080513718546E-6</v>
          </cell>
          <cell r="I451">
            <v>3.3405486557194063E-6</v>
          </cell>
        </row>
        <row r="452">
          <cell r="A452" t="str">
            <v>V2G</v>
          </cell>
          <cell r="B452" t="str">
            <v>VAR_fin</v>
          </cell>
          <cell r="C452" t="str">
            <v>T-ELC-LGV_BatSTGout</v>
          </cell>
          <cell r="G452">
            <v>1.3025651470941498E-5</v>
          </cell>
          <cell r="H452">
            <v>1.5458659515476299E-5</v>
          </cell>
          <cell r="I452">
            <v>1.0007712732896152E-5</v>
          </cell>
        </row>
        <row r="453">
          <cell r="A453" t="str">
            <v>V2G</v>
          </cell>
          <cell r="B453" t="str">
            <v>VAR_fin</v>
          </cell>
          <cell r="C453" t="str">
            <v>T-ELC-HGV_BatSTGout</v>
          </cell>
          <cell r="G453">
            <v>1.5766625118504992E-3</v>
          </cell>
          <cell r="H453">
            <v>2.4240623097269154E-3</v>
          </cell>
          <cell r="I453">
            <v>1.6547277544551183E-3</v>
          </cell>
        </row>
        <row r="454">
          <cell r="A454" t="str">
            <v>V2G</v>
          </cell>
          <cell r="B454" t="str">
            <v>VAR_ncap</v>
          </cell>
          <cell r="C454" t="str">
            <v>-</v>
          </cell>
          <cell r="G454">
            <v>3.1603294306395899E-2</v>
          </cell>
          <cell r="H454">
            <v>2.1788278866075799</v>
          </cell>
          <cell r="I454">
            <v>5.7857765204893798</v>
          </cell>
        </row>
        <row r="455">
          <cell r="A455" t="str">
            <v>V2G</v>
          </cell>
          <cell r="B455" t="str">
            <v>VAR_cap</v>
          </cell>
          <cell r="C455" t="str">
            <v>-</v>
          </cell>
          <cell r="G455">
            <v>3.1603294306395899E-2</v>
          </cell>
          <cell r="H455">
            <v>3.1861981293226243</v>
          </cell>
          <cell r="I455">
            <v>7.7840069644293912</v>
          </cell>
        </row>
        <row r="456">
          <cell r="A456" t="str">
            <v>TPSHPELCEXT</v>
          </cell>
          <cell r="B456" t="str">
            <v>VAR_fout</v>
          </cell>
          <cell r="C456" t="str">
            <v>TPSHP</v>
          </cell>
          <cell r="E456">
            <v>2.5141064677175399E-8</v>
          </cell>
          <cell r="F456">
            <v>1.6430697436475499E-7</v>
          </cell>
          <cell r="G456">
            <v>2.33811393943343E-7</v>
          </cell>
          <cell r="H456">
            <v>3.1459983811028802E-6</v>
          </cell>
          <cell r="I456">
            <v>2.4072961583538798E-6</v>
          </cell>
        </row>
        <row r="457">
          <cell r="A457" t="str">
            <v>TPSHPELCEXT</v>
          </cell>
          <cell r="B457" t="str">
            <v>VAR_fin</v>
          </cell>
          <cell r="C457" t="str">
            <v>TELC</v>
          </cell>
          <cell r="E457">
            <v>1.0189330177533629E-8</v>
          </cell>
          <cell r="F457">
            <v>6.6591372870297107E-8</v>
          </cell>
          <cell r="G457">
            <v>9.4760564946200829E-8</v>
          </cell>
          <cell r="H457">
            <v>1.2750301808875066E-6</v>
          </cell>
          <cell r="I457">
            <v>9.7564425801126158E-7</v>
          </cell>
        </row>
        <row r="458">
          <cell r="A458" t="str">
            <v>TPSHPELCEXT</v>
          </cell>
          <cell r="B458" t="str">
            <v>VAR_ncap</v>
          </cell>
          <cell r="C458" t="str">
            <v>-</v>
          </cell>
          <cell r="D458">
            <v>2.5566803300210202E-8</v>
          </cell>
          <cell r="E458">
            <v>2.9406931047807401E-8</v>
          </cell>
          <cell r="F458">
            <v>4.8128699143772302E-8</v>
          </cell>
          <cell r="G458">
            <v>4.4163699161693002E-8</v>
          </cell>
          <cell r="H458">
            <v>2.2575404515826801E-8</v>
          </cell>
        </row>
        <row r="459">
          <cell r="A459" t="str">
            <v>TPSHPELCEXT</v>
          </cell>
          <cell r="B459" t="str">
            <v>VAR_cap</v>
          </cell>
          <cell r="C459" t="str">
            <v>-</v>
          </cell>
          <cell r="D459">
            <v>2.5566803300210202E-8</v>
          </cell>
          <cell r="E459">
            <v>5.4973734348017602E-8</v>
          </cell>
          <cell r="F459">
            <v>6.89583439521126E-8</v>
          </cell>
          <cell r="G459">
            <v>6.3220489138834001E-8</v>
          </cell>
          <cell r="H459">
            <v>-2.6527065250330113E-9</v>
          </cell>
          <cell r="I459">
            <v>-2.325620014305303E-9</v>
          </cell>
        </row>
        <row r="460">
          <cell r="A460" t="str">
            <v>TFLGV-ICEGSL</v>
          </cell>
          <cell r="B460" t="str">
            <v>VAR_fout</v>
          </cell>
          <cell r="C460" t="str">
            <v>CO2_T</v>
          </cell>
          <cell r="D460">
            <v>3.7012592353404798</v>
          </cell>
          <cell r="E460">
            <v>10.375923621103736</v>
          </cell>
          <cell r="F460">
            <v>32.0716140192213</v>
          </cell>
          <cell r="G460">
            <v>30.604816889333165</v>
          </cell>
          <cell r="H460">
            <v>2.9526676501848349E-2</v>
          </cell>
          <cell r="I460">
            <v>1.0406761464302659E-2</v>
          </cell>
        </row>
        <row r="461">
          <cell r="A461" t="str">
            <v>TFLGV-ICEGSL</v>
          </cell>
          <cell r="B461" t="str">
            <v>VAR_fout</v>
          </cell>
          <cell r="C461" t="str">
            <v>TFLGV</v>
          </cell>
          <cell r="D461">
            <v>1.7615065660139147E-2</v>
          </cell>
          <cell r="E461">
            <v>4.9381187387572287E-2</v>
          </cell>
          <cell r="F461">
            <v>0.15263550885088237</v>
          </cell>
          <cell r="G461">
            <v>0.1456547149885184</v>
          </cell>
          <cell r="H461">
            <v>1.4052361972908403E-4</v>
          </cell>
          <cell r="I461">
            <v>4.9527951123432599E-5</v>
          </cell>
        </row>
        <row r="462">
          <cell r="A462" t="str">
            <v>TFLGV-ICEGSL</v>
          </cell>
          <cell r="B462" t="str">
            <v>VAR_fin</v>
          </cell>
          <cell r="C462" t="str">
            <v>TGSL</v>
          </cell>
          <cell r="D462">
            <v>5.0152564164505184E-2</v>
          </cell>
          <cell r="E462">
            <v>0.14059517101766597</v>
          </cell>
          <cell r="F462">
            <v>0.43457471570760581</v>
          </cell>
          <cell r="G462">
            <v>0.41469941584462344</v>
          </cell>
          <cell r="H462">
            <v>4.0009046750472008E-4</v>
          </cell>
          <cell r="I462">
            <v>1.4101302797158065E-4</v>
          </cell>
        </row>
        <row r="463">
          <cell r="A463" t="str">
            <v>TFLGV-ICEGSL</v>
          </cell>
          <cell r="B463" t="str">
            <v>VAR_ncap</v>
          </cell>
          <cell r="C463" t="str">
            <v>-</v>
          </cell>
          <cell r="E463">
            <v>1.53106430015919E-6</v>
          </cell>
          <cell r="F463">
            <v>1.1747676283479299E-2</v>
          </cell>
          <cell r="G463">
            <v>4.0646732208397401E-6</v>
          </cell>
          <cell r="H463">
            <v>7.7218641984349993E-6</v>
          </cell>
          <cell r="I463">
            <v>1.7833757193756301E-7</v>
          </cell>
        </row>
        <row r="464">
          <cell r="A464" t="str">
            <v>TFLGV-ICEGSL</v>
          </cell>
          <cell r="B464" t="str">
            <v>VAR_cap</v>
          </cell>
          <cell r="C464" t="str">
            <v>-</v>
          </cell>
          <cell r="D464">
            <v>1.7540905041861996E-3</v>
          </cell>
          <cell r="E464">
            <v>3.4426288374517586E-3</v>
          </cell>
          <cell r="F464">
            <v>1.51903118073481E-2</v>
          </cell>
          <cell r="G464">
            <v>1.4499995772323401E-2</v>
          </cell>
          <cell r="H464">
            <v>1.35191843623718E-5</v>
          </cell>
          <cell r="I464">
            <v>4.9419153564576098E-6</v>
          </cell>
        </row>
        <row r="465">
          <cell r="A465" t="str">
            <v>T_C-ICE-GSL-S2</v>
          </cell>
          <cell r="B465" t="str">
            <v>VAR_fout</v>
          </cell>
          <cell r="C465" t="str">
            <v>CO2_T</v>
          </cell>
          <cell r="D465">
            <v>86.131322403338004</v>
          </cell>
          <cell r="E465">
            <v>159.99902555181055</v>
          </cell>
          <cell r="F465">
            <v>142.98241978562629</v>
          </cell>
          <cell r="G465">
            <v>127.77692438072896</v>
          </cell>
          <cell r="H465">
            <v>8.8210074134477696E-3</v>
          </cell>
          <cell r="I465">
            <v>2.7830350171716102E-4</v>
          </cell>
        </row>
        <row r="466">
          <cell r="A466" t="str">
            <v>T_C-ICE-GSL-S2</v>
          </cell>
          <cell r="B466" t="str">
            <v>VAR_fout</v>
          </cell>
          <cell r="C466" t="str">
            <v>TPCAR</v>
          </cell>
          <cell r="D466">
            <v>0.7189342030378798</v>
          </cell>
          <cell r="E466">
            <v>1.3413529699482851</v>
          </cell>
          <cell r="F466">
            <v>1.2074022397431921</v>
          </cell>
          <cell r="G466">
            <v>1.0747821083975202</v>
          </cell>
          <cell r="H466">
            <v>6.2995759197228497E-5</v>
          </cell>
          <cell r="I466">
            <v>1.9026569915534799E-6</v>
          </cell>
        </row>
        <row r="467">
          <cell r="A467" t="str">
            <v>T_C-ICE-GSL-S2</v>
          </cell>
          <cell r="B467" t="str">
            <v>VAR_fin</v>
          </cell>
          <cell r="C467" t="str">
            <v>TGSL</v>
          </cell>
          <cell r="D467">
            <v>1.1670910894761246</v>
          </cell>
          <cell r="E467">
            <v>2.1680084763117997</v>
          </cell>
          <cell r="F467">
            <v>1.9374311624068572</v>
          </cell>
          <cell r="G467">
            <v>1.7313946393052742</v>
          </cell>
          <cell r="H467">
            <v>1.1952584571067456E-4</v>
          </cell>
          <cell r="I467">
            <v>3.7710501587691199E-6</v>
          </cell>
        </row>
        <row r="468">
          <cell r="A468" t="str">
            <v>T_C-ICE-GSL-S2</v>
          </cell>
          <cell r="B468" t="str">
            <v>VAR_ncap</v>
          </cell>
          <cell r="C468" t="str">
            <v>-</v>
          </cell>
          <cell r="E468">
            <v>9.3586693880371498E-7</v>
          </cell>
          <cell r="F468">
            <v>5.1597333437231501E-5</v>
          </cell>
          <cell r="G468">
            <v>3.10661222482604E-6</v>
          </cell>
        </row>
        <row r="469">
          <cell r="A469" t="str">
            <v>T_C-ICE-GSL-S2</v>
          </cell>
          <cell r="B469" t="str">
            <v>VAR_cap</v>
          </cell>
          <cell r="C469" t="str">
            <v>-</v>
          </cell>
          <cell r="D469">
            <v>7.5830610611840987E-2</v>
          </cell>
          <cell r="E469">
            <v>0.10177265075768302</v>
          </cell>
          <cell r="F469">
            <v>9.8479794764978812E-2</v>
          </cell>
          <cell r="G469">
            <v>8.1547328703245187E-2</v>
          </cell>
          <cell r="H469">
            <v>6.4287899383870999E-6</v>
          </cell>
          <cell r="I469">
            <v>2.72990723077462E-7</v>
          </cell>
        </row>
        <row r="470">
          <cell r="A470" t="str">
            <v>T_C-ICE-DSL-S1</v>
          </cell>
          <cell r="B470" t="str">
            <v>VAR_fout</v>
          </cell>
          <cell r="C470" t="str">
            <v>CO2_T</v>
          </cell>
          <cell r="D470">
            <v>0.40575340017331291</v>
          </cell>
          <cell r="E470">
            <v>0.42551971572584285</v>
          </cell>
          <cell r="F470">
            <v>0.29874270989795504</v>
          </cell>
          <cell r="G470">
            <v>0.20397100833417534</v>
          </cell>
          <cell r="H470">
            <v>8.357450629701503E-4</v>
          </cell>
          <cell r="I470">
            <v>1.0413696546997E-4</v>
          </cell>
        </row>
        <row r="471">
          <cell r="A471" t="str">
            <v>T_C-ICE-DSL-S1</v>
          </cell>
          <cell r="B471" t="str">
            <v>VAR_fout</v>
          </cell>
          <cell r="C471" t="str">
            <v>TPCAR</v>
          </cell>
          <cell r="D471">
            <v>4.1632208224978541E-3</v>
          </cell>
          <cell r="E471">
            <v>4.4301431325279531E-3</v>
          </cell>
          <cell r="F471">
            <v>3.1063338547316559E-3</v>
          </cell>
          <cell r="G471">
            <v>2.1985676068564269E-3</v>
          </cell>
          <cell r="H471">
            <v>7.3092012317979535E-6</v>
          </cell>
          <cell r="I471">
            <v>9.2526703663964839E-7</v>
          </cell>
        </row>
        <row r="472">
          <cell r="A472" t="str">
            <v>T_C-ICE-DSL-S1</v>
          </cell>
          <cell r="B472" t="str">
            <v>VAR_fin</v>
          </cell>
          <cell r="C472" t="str">
            <v>TDSL</v>
          </cell>
          <cell r="D472">
            <v>5.5355170555704408E-3</v>
          </cell>
          <cell r="E472">
            <v>5.805180296396221E-3</v>
          </cell>
          <cell r="F472">
            <v>4.0756167789625496E-3</v>
          </cell>
          <cell r="G472">
            <v>2.7826876989655558E-3</v>
          </cell>
          <cell r="H472">
            <v>1.1401706179674639E-5</v>
          </cell>
          <cell r="I472">
            <v>1.4206952997267348E-6</v>
          </cell>
        </row>
        <row r="473">
          <cell r="A473" t="str">
            <v>T_C-ICE-DSL-S1</v>
          </cell>
          <cell r="B473" t="str">
            <v>VAR_ncap</v>
          </cell>
          <cell r="C473" t="str">
            <v>-</v>
          </cell>
          <cell r="E473">
            <v>7.0015199037957399E-7</v>
          </cell>
          <cell r="F473">
            <v>1.36030787614859E-6</v>
          </cell>
          <cell r="G473">
            <v>1.10907878270727E-6</v>
          </cell>
        </row>
        <row r="474">
          <cell r="A474" t="str">
            <v>T_C-ICE-DSL-S1</v>
          </cell>
          <cell r="B474" t="str">
            <v>VAR_cap</v>
          </cell>
          <cell r="C474" t="str">
            <v>-</v>
          </cell>
          <cell r="D474">
            <v>4.4479404428632302E-4</v>
          </cell>
          <cell r="E474">
            <v>4.7365418630523757E-4</v>
          </cell>
          <cell r="F474">
            <v>4.7176552094773701E-4</v>
          </cell>
          <cell r="G474">
            <v>3.3409232451250831E-4</v>
          </cell>
          <cell r="H474">
            <v>1.3220872169054001E-6</v>
          </cell>
          <cell r="I474">
            <v>2.29666195959428E-7</v>
          </cell>
        </row>
        <row r="475">
          <cell r="A475" t="str">
            <v>T_C-ICE-GSL-S3</v>
          </cell>
          <cell r="B475" t="str">
            <v>VAR_fout</v>
          </cell>
          <cell r="C475" t="str">
            <v>CO2_T</v>
          </cell>
          <cell r="D475">
            <v>71.524661757304102</v>
          </cell>
          <cell r="E475">
            <v>146.5701969765409</v>
          </cell>
          <cell r="F475">
            <v>377.66873785512314</v>
          </cell>
          <cell r="G475">
            <v>328.56294504271744</v>
          </cell>
          <cell r="H475">
            <v>14.171023326509571</v>
          </cell>
          <cell r="I475">
            <v>3.05568623498052E-4</v>
          </cell>
        </row>
        <row r="476">
          <cell r="A476" t="str">
            <v>T_C-ICE-GSL-S3</v>
          </cell>
          <cell r="B476" t="str">
            <v>VAR_fout</v>
          </cell>
          <cell r="C476" t="str">
            <v>TPCAR</v>
          </cell>
          <cell r="D476">
            <v>0.5034473573978564</v>
          </cell>
          <cell r="E476">
            <v>1.0339778601823104</v>
          </cell>
          <cell r="F476">
            <v>2.5413367637307833</v>
          </cell>
          <cell r="G476">
            <v>2.2110240977628841</v>
          </cell>
          <cell r="H476">
            <v>9.2613368923276304E-2</v>
          </cell>
          <cell r="I476">
            <v>1.9416931659389882E-6</v>
          </cell>
        </row>
        <row r="477">
          <cell r="A477" t="str">
            <v>T_C-ICE-GSL-S3</v>
          </cell>
          <cell r="B477" t="str">
            <v>VAR_fin</v>
          </cell>
          <cell r="C477" t="str">
            <v>TGSL</v>
          </cell>
          <cell r="D477">
            <v>0.96916885850005452</v>
          </cell>
          <cell r="E477">
            <v>1.9860460294924229</v>
          </cell>
          <cell r="F477">
            <v>5.1174625725626495</v>
          </cell>
          <cell r="G477">
            <v>4.4520724260530882</v>
          </cell>
          <cell r="H477">
            <v>0.19201928626706741</v>
          </cell>
          <cell r="I477">
            <v>4.1404962533611362E-6</v>
          </cell>
        </row>
        <row r="478">
          <cell r="A478" t="str">
            <v>T_C-ICE-GSL-S3</v>
          </cell>
          <cell r="B478" t="str">
            <v>VAR_ncap</v>
          </cell>
          <cell r="C478" t="str">
            <v>-</v>
          </cell>
          <cell r="E478">
            <v>1.4176459629233401E-6</v>
          </cell>
          <cell r="F478">
            <v>0.10821676120859899</v>
          </cell>
          <cell r="G478">
            <v>1.67180583694356E-6</v>
          </cell>
        </row>
        <row r="479">
          <cell r="A479" t="str">
            <v>T_C-ICE-GSL-S3</v>
          </cell>
          <cell r="B479" t="str">
            <v>VAR_cap</v>
          </cell>
          <cell r="C479" t="str">
            <v>-</v>
          </cell>
          <cell r="D479">
            <v>4.9450737458866995E-2</v>
          </cell>
          <cell r="E479">
            <v>7.1093320418934292E-2</v>
          </cell>
          <cell r="F479">
            <v>0.174735121797023</v>
          </cell>
          <cell r="G479">
            <v>0.15202364777969837</v>
          </cell>
          <cell r="H479">
            <v>9.0352099232315995E-3</v>
          </cell>
          <cell r="I479">
            <v>2.4615306929762602E-7</v>
          </cell>
        </row>
        <row r="480">
          <cell r="A480" t="str">
            <v>T_C-ICE-DSL-S2</v>
          </cell>
          <cell r="B480" t="str">
            <v>VAR_fout</v>
          </cell>
          <cell r="C480" t="str">
            <v>CO2_T</v>
          </cell>
          <cell r="D480">
            <v>89.582566188850564</v>
          </cell>
          <cell r="E480">
            <v>94.04493276194431</v>
          </cell>
          <cell r="F480">
            <v>67.141158574594343</v>
          </cell>
          <cell r="G480">
            <v>60.701230886022088</v>
          </cell>
          <cell r="H480">
            <v>1.049778364403797E-3</v>
          </cell>
          <cell r="I480">
            <v>1.25720324905331E-4</v>
          </cell>
        </row>
        <row r="481">
          <cell r="A481" t="str">
            <v>T_C-ICE-DSL-S2</v>
          </cell>
          <cell r="B481" t="str">
            <v>VAR_fout</v>
          </cell>
          <cell r="C481" t="str">
            <v>TPCAR</v>
          </cell>
          <cell r="D481">
            <v>0.85102553213692422</v>
          </cell>
          <cell r="E481">
            <v>0.9028948541953824</v>
          </cell>
          <cell r="F481">
            <v>0.64377898456449523</v>
          </cell>
          <cell r="G481">
            <v>0.63192522348514246</v>
          </cell>
          <cell r="H481">
            <v>7.4539996402262413E-6</v>
          </cell>
          <cell r="I481">
            <v>8.9638012580788553E-7</v>
          </cell>
        </row>
        <row r="482">
          <cell r="A482" t="str">
            <v>T_C-ICE-DSL-S2</v>
          </cell>
          <cell r="B482" t="str">
            <v>VAR_fin</v>
          </cell>
          <cell r="C482" t="str">
            <v>TDSL</v>
          </cell>
          <cell r="D482">
            <v>1.2221359643772252</v>
          </cell>
          <cell r="E482">
            <v>1.2830140895217528</v>
          </cell>
          <cell r="F482">
            <v>0.91597760674753503</v>
          </cell>
          <cell r="G482">
            <v>0.82812047593481697</v>
          </cell>
          <cell r="H482">
            <v>1.4321669364308299E-5</v>
          </cell>
          <cell r="I482">
            <v>1.7151476794724514E-6</v>
          </cell>
        </row>
        <row r="483">
          <cell r="A483" t="str">
            <v>T_C-ICE-DSL-S2</v>
          </cell>
          <cell r="B483" t="str">
            <v>VAR_ncap</v>
          </cell>
          <cell r="C483" t="str">
            <v>-</v>
          </cell>
          <cell r="E483">
            <v>5.40009752102705E-7</v>
          </cell>
          <cell r="F483">
            <v>1.0950730303075601E-6</v>
          </cell>
          <cell r="G483">
            <v>6.7967136549337205E-7</v>
          </cell>
        </row>
        <row r="484">
          <cell r="A484" t="str">
            <v>T_C-ICE-DSL-S2</v>
          </cell>
          <cell r="B484" t="str">
            <v>VAR_cap</v>
          </cell>
          <cell r="C484" t="str">
            <v>-</v>
          </cell>
          <cell r="D484">
            <v>6.4569876423197003E-2</v>
          </cell>
          <cell r="E484">
            <v>6.8505418489931177E-2</v>
          </cell>
          <cell r="F484">
            <v>6.7886009526561597E-2</v>
          </cell>
          <cell r="G484">
            <v>5.1463418920798101E-2</v>
          </cell>
          <cell r="H484">
            <v>8.57153455840481E-7</v>
          </cell>
          <cell r="I484">
            <v>1.48106985566099E-7</v>
          </cell>
        </row>
        <row r="485">
          <cell r="A485" t="str">
            <v>T_C-ICE-GSL-S4</v>
          </cell>
          <cell r="B485" t="str">
            <v>VAR_fout</v>
          </cell>
          <cell r="C485" t="str">
            <v>CO2_T</v>
          </cell>
          <cell r="D485">
            <v>36.429817601584759</v>
          </cell>
          <cell r="E485">
            <v>100.08526988622133</v>
          </cell>
          <cell r="F485">
            <v>886.92893463723738</v>
          </cell>
          <cell r="G485">
            <v>771.36636285130135</v>
          </cell>
          <cell r="H485">
            <v>47.03737868439886</v>
          </cell>
          <cell r="I485">
            <v>8.5913665506983999E-4</v>
          </cell>
        </row>
        <row r="486">
          <cell r="A486" t="str">
            <v>T_C-ICE-GSL-S4</v>
          </cell>
          <cell r="B486" t="str">
            <v>VAR_fout</v>
          </cell>
          <cell r="C486" t="str">
            <v>TPCAR</v>
          </cell>
          <cell r="D486">
            <v>0.20974954096496842</v>
          </cell>
          <cell r="E486">
            <v>0.58145277880581037</v>
          </cell>
          <cell r="F486">
            <v>5.2140008498258537</v>
          </cell>
          <cell r="G486">
            <v>4.5353145926531404</v>
          </cell>
          <cell r="H486">
            <v>0.27690512064060346</v>
          </cell>
          <cell r="I486">
            <v>5.5098717460639732E-6</v>
          </cell>
        </row>
        <row r="487">
          <cell r="A487" t="str">
            <v>T_C-ICE-GSL-S4</v>
          </cell>
          <cell r="B487" t="str">
            <v>VAR_fin</v>
          </cell>
          <cell r="C487" t="str">
            <v>TGSL</v>
          </cell>
          <cell r="D487">
            <v>0.49362896479112228</v>
          </cell>
          <cell r="E487">
            <v>1.3561689686479894</v>
          </cell>
          <cell r="F487">
            <v>12.018007244407016</v>
          </cell>
          <cell r="G487">
            <v>10.452118737822511</v>
          </cell>
          <cell r="H487">
            <v>0.63736285480215038</v>
          </cell>
          <cell r="I487">
            <v>1.1641418090377234E-5</v>
          </cell>
        </row>
        <row r="488">
          <cell r="A488" t="str">
            <v>T_C-ICE-GSL-S4</v>
          </cell>
          <cell r="B488" t="str">
            <v>VAR_ncap</v>
          </cell>
          <cell r="C488" t="str">
            <v>-</v>
          </cell>
          <cell r="E488">
            <v>1.6848822494654499E-6</v>
          </cell>
          <cell r="F488">
            <v>0.37263194222986301</v>
          </cell>
          <cell r="G488">
            <v>1.00117848650911E-4</v>
          </cell>
        </row>
        <row r="489">
          <cell r="A489" t="str">
            <v>T_C-ICE-GSL-S4</v>
          </cell>
          <cell r="B489" t="str">
            <v>VAR_cap</v>
          </cell>
          <cell r="C489" t="str">
            <v>-</v>
          </cell>
          <cell r="D489">
            <v>2.3594153647167021E-2</v>
          </cell>
          <cell r="E489">
            <v>4.5783989976329792E-2</v>
          </cell>
          <cell r="F489">
            <v>0.41055385355595797</v>
          </cell>
          <cell r="G489">
            <v>0.357112444480369</v>
          </cell>
          <cell r="H489">
            <v>3.11470966999607E-2</v>
          </cell>
          <cell r="I489">
            <v>6.2689152890441197E-7</v>
          </cell>
        </row>
        <row r="490">
          <cell r="A490" t="str">
            <v>T_C-ICE-DSL-S3</v>
          </cell>
          <cell r="B490" t="str">
            <v>VAR_fout</v>
          </cell>
          <cell r="C490" t="str">
            <v>CO2_T</v>
          </cell>
          <cell r="D490">
            <v>370.10892778947544</v>
          </cell>
          <cell r="E490">
            <v>390.44835234592051</v>
          </cell>
          <cell r="F490">
            <v>386.71396903480473</v>
          </cell>
          <cell r="G490">
            <v>295.30821239224196</v>
          </cell>
          <cell r="H490">
            <v>1.0560537034948623E-3</v>
          </cell>
          <cell r="I490">
            <v>1.3245439799075001E-4</v>
          </cell>
        </row>
        <row r="491">
          <cell r="A491" t="str">
            <v>T_C-ICE-DSL-S3</v>
          </cell>
          <cell r="B491" t="str">
            <v>VAR_fout</v>
          </cell>
          <cell r="C491" t="str">
            <v>TPCAR</v>
          </cell>
          <cell r="D491">
            <v>2.6650687819923449</v>
          </cell>
          <cell r="E491">
            <v>2.8360320606422267</v>
          </cell>
          <cell r="F491">
            <v>2.8064531463201967</v>
          </cell>
          <cell r="G491">
            <v>2.1804431314290333</v>
          </cell>
          <cell r="H491">
            <v>6.9169937063242009E-6</v>
          </cell>
          <cell r="I491">
            <v>8.7780725821511953E-7</v>
          </cell>
        </row>
        <row r="492">
          <cell r="A492" t="str">
            <v>T_C-ICE-DSL-S3</v>
          </cell>
          <cell r="B492" t="str">
            <v>VAR_fin</v>
          </cell>
          <cell r="C492" t="str">
            <v>TDSL</v>
          </cell>
          <cell r="D492">
            <v>5.0492350312343017</v>
          </cell>
          <cell r="E492">
            <v>5.3267169487847426</v>
          </cell>
          <cell r="F492">
            <v>5.2757703824666224</v>
          </cell>
          <cell r="G492">
            <v>4.028761424177933</v>
          </cell>
          <cell r="H492">
            <v>1.4407281084513813E-5</v>
          </cell>
          <cell r="I492">
            <v>1.8070177079229239E-6</v>
          </cell>
        </row>
        <row r="493">
          <cell r="A493" t="str">
            <v>T_C-ICE-DSL-S3</v>
          </cell>
          <cell r="B493" t="str">
            <v>VAR_ncap</v>
          </cell>
          <cell r="C493" t="str">
            <v>-</v>
          </cell>
          <cell r="E493">
            <v>4.7752195554057399E-7</v>
          </cell>
          <cell r="F493">
            <v>8.0176648023678102E-7</v>
          </cell>
          <cell r="G493">
            <v>4.8034792996434096E-7</v>
          </cell>
        </row>
        <row r="494">
          <cell r="A494" t="str">
            <v>T_C-ICE-DSL-S3</v>
          </cell>
          <cell r="B494" t="str">
            <v>VAR_cap</v>
          </cell>
          <cell r="C494" t="str">
            <v>-</v>
          </cell>
          <cell r="D494">
            <v>0.18324172870363001</v>
          </cell>
          <cell r="E494">
            <v>0.19499699480049368</v>
          </cell>
          <cell r="F494">
            <v>0.19296390871538294</v>
          </cell>
          <cell r="G494">
            <v>0.14992123486043105</v>
          </cell>
          <cell r="H494">
            <v>6.88562011419362E-7</v>
          </cell>
          <cell r="I494">
            <v>1.2825113348258501E-7</v>
          </cell>
        </row>
        <row r="495">
          <cell r="A495" t="str">
            <v>T_C-ICE-DSL-S4</v>
          </cell>
          <cell r="B495" t="str">
            <v>VAR_fout</v>
          </cell>
          <cell r="C495" t="str">
            <v>CO2_T</v>
          </cell>
          <cell r="D495">
            <v>142.36054146219311</v>
          </cell>
          <cell r="E495">
            <v>162.05332518268054</v>
          </cell>
          <cell r="F495">
            <v>137.99265483773786</v>
          </cell>
          <cell r="G495">
            <v>122.68873738299683</v>
          </cell>
          <cell r="H495">
            <v>6.3392669225967096E-4</v>
          </cell>
          <cell r="I495">
            <v>6.2576706110011694E-5</v>
          </cell>
        </row>
        <row r="496">
          <cell r="A496" t="str">
            <v>T_C-ICE-DSL-S4</v>
          </cell>
          <cell r="B496" t="str">
            <v>VAR_fout</v>
          </cell>
          <cell r="C496" t="str">
            <v>TPCAR</v>
          </cell>
          <cell r="D496">
            <v>0.90503552226051265</v>
          </cell>
          <cell r="E496">
            <v>1.0075849209813033</v>
          </cell>
          <cell r="F496">
            <v>0.88065442627876889</v>
          </cell>
          <cell r="G496">
            <v>0.77530278608707015</v>
          </cell>
          <cell r="H496">
            <v>3.9097572920699259E-6</v>
          </cell>
          <cell r="I496">
            <v>3.9189565287438254E-7</v>
          </cell>
        </row>
        <row r="497">
          <cell r="A497" t="str">
            <v>T_C-ICE-DSL-S4</v>
          </cell>
          <cell r="B497" t="str">
            <v>VAR_fin</v>
          </cell>
          <cell r="C497" t="str">
            <v>TDSL</v>
          </cell>
          <cell r="D497">
            <v>1.9421629121718045</v>
          </cell>
          <cell r="E497">
            <v>2.2108229902139218</v>
          </cell>
          <cell r="F497">
            <v>1.8825737358490855</v>
          </cell>
          <cell r="G497">
            <v>1.673789050245523</v>
          </cell>
          <cell r="H497">
            <v>8.6483859789859512E-6</v>
          </cell>
          <cell r="I497">
            <v>8.5370676821298258E-7</v>
          </cell>
        </row>
        <row r="498">
          <cell r="A498" t="str">
            <v>T_C-ICE-DSL-S4</v>
          </cell>
          <cell r="B498" t="str">
            <v>VAR_ncap</v>
          </cell>
          <cell r="C498" t="str">
            <v>-</v>
          </cell>
          <cell r="E498">
            <v>2.3770240091103001E-7</v>
          </cell>
          <cell r="F498">
            <v>4.1604402083342E-7</v>
          </cell>
          <cell r="G498">
            <v>3.69102988558728E-7</v>
          </cell>
        </row>
        <row r="499">
          <cell r="A499" t="str">
            <v>T_C-ICE-DSL-S4</v>
          </cell>
          <cell r="B499" t="str">
            <v>VAR_cap</v>
          </cell>
          <cell r="C499" t="str">
            <v>-</v>
          </cell>
          <cell r="D499">
            <v>7.1262600828887204E-2</v>
          </cell>
          <cell r="E499">
            <v>7.9337819698512169E-2</v>
          </cell>
          <cell r="F499">
            <v>7.8202310038044537E-2</v>
          </cell>
          <cell r="G499">
            <v>6.1050893497036747E-2</v>
          </cell>
          <cell r="H499">
            <v>5.2032943361914197E-7</v>
          </cell>
          <cell r="I499">
            <v>1.0087370485885301E-7</v>
          </cell>
        </row>
        <row r="500">
          <cell r="A500" t="str">
            <v>TFLGV-ICENGAExt</v>
          </cell>
          <cell r="B500" t="str">
            <v>VAR_fout</v>
          </cell>
          <cell r="C500" t="str">
            <v>CO2_T</v>
          </cell>
          <cell r="D500">
            <v>6.07660797865924</v>
          </cell>
          <cell r="E500">
            <v>1.82671335510592</v>
          </cell>
          <cell r="F500">
            <v>3.95899248114161</v>
          </cell>
          <cell r="G500">
            <v>1.97945326876634</v>
          </cell>
        </row>
        <row r="501">
          <cell r="A501" t="str">
            <v>TFLGV-ICENGAExt</v>
          </cell>
          <cell r="B501" t="str">
            <v>VAR_fout</v>
          </cell>
          <cell r="C501" t="str">
            <v>TFLGV</v>
          </cell>
          <cell r="D501">
            <v>2.9907174272750921E-2</v>
          </cell>
          <cell r="E501">
            <v>9.07430678590046E-3</v>
          </cell>
          <cell r="F501">
            <v>1.9938929839498132E-2</v>
          </cell>
          <cell r="G501">
            <v>9.9692484980715076E-3</v>
          </cell>
        </row>
        <row r="502">
          <cell r="A502" t="str">
            <v>TFLGV-ICENGAExt</v>
          </cell>
          <cell r="B502" t="str">
            <v>VAR_fin</v>
          </cell>
          <cell r="C502" t="str">
            <v>TNGA</v>
          </cell>
          <cell r="D502">
            <v>0.10774127621736242</v>
          </cell>
          <cell r="E502">
            <v>3.2388534664998532E-2</v>
          </cell>
          <cell r="F502">
            <v>7.0194902147900862E-2</v>
          </cell>
          <cell r="G502">
            <v>3.5096689162523891E-2</v>
          </cell>
        </row>
        <row r="503">
          <cell r="A503" t="str">
            <v>TFLGV-ICENGAExt</v>
          </cell>
          <cell r="B503" t="str">
            <v>VAR_cap</v>
          </cell>
          <cell r="C503" t="str">
            <v>-</v>
          </cell>
          <cell r="D503">
            <v>2.085E-3</v>
          </cell>
          <cell r="E503">
            <v>1.807E-3</v>
          </cell>
          <cell r="F503">
            <v>1.39E-3</v>
          </cell>
          <cell r="G503">
            <v>6.9499999999999998E-4</v>
          </cell>
        </row>
        <row r="504">
          <cell r="A504" t="str">
            <v>D-TGSL</v>
          </cell>
          <cell r="B504" t="str">
            <v>VAR_fout</v>
          </cell>
          <cell r="C504" t="str">
            <v>CO2</v>
          </cell>
          <cell r="D504">
            <v>5141.9248918644098</v>
          </cell>
          <cell r="E504">
            <v>5673.4622330420198</v>
          </cell>
          <cell r="F504">
            <v>5384.6506772611201</v>
          </cell>
          <cell r="G504">
            <v>3045.8398586426401</v>
          </cell>
          <cell r="H504">
            <v>770.44850478057197</v>
          </cell>
          <cell r="I504">
            <v>144.115143973399</v>
          </cell>
        </row>
        <row r="505">
          <cell r="A505" t="str">
            <v>D-TGSL</v>
          </cell>
          <cell r="B505" t="str">
            <v>VAR_fout</v>
          </cell>
          <cell r="C505" t="str">
            <v>TGSL</v>
          </cell>
          <cell r="D505">
            <v>72.625356907533856</v>
          </cell>
          <cell r="E505">
            <v>80.132877418335497</v>
          </cell>
          <cell r="F505">
            <v>76.053660356431493</v>
          </cell>
          <cell r="G505">
            <v>43.019924599076816</v>
          </cell>
          <cell r="H505">
            <v>10.881952372492822</v>
          </cell>
          <cell r="I505">
            <v>3.6906836292153558</v>
          </cell>
        </row>
        <row r="506">
          <cell r="A506" t="str">
            <v>D-TGSL</v>
          </cell>
          <cell r="B506" t="str">
            <v>VAR_fin</v>
          </cell>
          <cell r="C506" t="str">
            <v>GSL</v>
          </cell>
          <cell r="D506">
            <v>69.673779022553106</v>
          </cell>
          <cell r="E506">
            <v>76.876182019539613</v>
          </cell>
          <cell r="F506">
            <v>72.962746304351214</v>
          </cell>
          <cell r="G506">
            <v>41.271542800035753</v>
          </cell>
          <cell r="H506">
            <v>10.43968163659312</v>
          </cell>
          <cell r="I506">
            <v>1.9527797286368438</v>
          </cell>
        </row>
        <row r="507">
          <cell r="A507" t="str">
            <v>D-TGSL</v>
          </cell>
          <cell r="B507" t="str">
            <v>VAR_fin</v>
          </cell>
          <cell r="C507" t="str">
            <v>ETH</v>
          </cell>
          <cell r="D507">
            <v>4.0348069861386948</v>
          </cell>
          <cell r="E507">
            <v>4.4519014306544866</v>
          </cell>
          <cell r="F507">
            <v>4.2252773313168381</v>
          </cell>
          <cell r="G507">
            <v>2.3900369599988576</v>
          </cell>
          <cell r="H507">
            <v>0.60457832850618698</v>
          </cell>
          <cell r="I507">
            <v>1.792951630112873</v>
          </cell>
        </row>
        <row r="508">
          <cell r="A508" t="str">
            <v>T_TW-BEVELC-S1</v>
          </cell>
          <cell r="B508" t="str">
            <v>VAR_fout</v>
          </cell>
          <cell r="C508" t="str">
            <v>TPTWL</v>
          </cell>
          <cell r="D508">
            <v>0.70122518396315192</v>
          </cell>
          <cell r="E508">
            <v>0.70690524061850812</v>
          </cell>
          <cell r="F508">
            <v>0.7069143634123346</v>
          </cell>
          <cell r="G508">
            <v>0.51558090489456532</v>
          </cell>
          <cell r="H508">
            <v>3.8889893825552486E-4</v>
          </cell>
          <cell r="I508">
            <v>1.4481045658445924</v>
          </cell>
        </row>
        <row r="509">
          <cell r="A509" t="str">
            <v>T_TW-BEVELC-S1</v>
          </cell>
          <cell r="B509" t="str">
            <v>VAR_fin</v>
          </cell>
          <cell r="C509" t="str">
            <v>T-ELC-TWSTGout_S1</v>
          </cell>
          <cell r="D509">
            <v>6.3179547282157161E-2</v>
          </cell>
          <cell r="E509">
            <v>6.3690004890248855E-2</v>
          </cell>
          <cell r="F509">
            <v>6.3690814658883044E-2</v>
          </cell>
          <cell r="G509">
            <v>4.6452032227577204E-2</v>
          </cell>
          <cell r="H509">
            <v>3.3538752665980468E-5</v>
          </cell>
          <cell r="I509">
            <v>0.12154813270141711</v>
          </cell>
        </row>
        <row r="510">
          <cell r="A510" t="str">
            <v>T_TW-BEVELC-S1</v>
          </cell>
          <cell r="B510" t="str">
            <v>VAR_ncap</v>
          </cell>
          <cell r="C510" t="str">
            <v>-</v>
          </cell>
          <cell r="D510">
            <v>0.23541290431813999</v>
          </cell>
          <cell r="E510">
            <v>1.3142151355175299E-6</v>
          </cell>
          <cell r="F510">
            <v>4.1206869077505104E-6</v>
          </cell>
          <cell r="G510">
            <v>6.6467243998160497E-6</v>
          </cell>
          <cell r="H510">
            <v>8.1649883270395101E-5</v>
          </cell>
          <cell r="I510">
            <v>0.57930616398460699</v>
          </cell>
        </row>
        <row r="511">
          <cell r="A511" t="str">
            <v>T_TW-BEVELC-S1</v>
          </cell>
          <cell r="B511" t="str">
            <v>VAR_cap</v>
          </cell>
          <cell r="C511" t="str">
            <v>-</v>
          </cell>
          <cell r="D511">
            <v>0.24135390431813999</v>
          </cell>
          <cell r="E511">
            <v>0.24330907865879745</v>
          </cell>
          <cell r="F511">
            <v>0.2433132823209837</v>
          </cell>
          <cell r="G511">
            <v>0.17745877043049871</v>
          </cell>
          <cell r="H511">
            <v>1.34506066242832E-4</v>
          </cell>
          <cell r="I511">
            <v>0.57935618089309504</v>
          </cell>
        </row>
        <row r="512">
          <cell r="A512" t="str">
            <v>T_TW-BEVELC-S2</v>
          </cell>
          <cell r="B512" t="str">
            <v>VAR_fout</v>
          </cell>
          <cell r="C512" t="str">
            <v>TPTWL</v>
          </cell>
          <cell r="D512">
            <v>2.2819228289919905E-3</v>
          </cell>
          <cell r="E512">
            <v>2.62617103225635E-3</v>
          </cell>
          <cell r="F512">
            <v>2.6263624909729495E-3</v>
          </cell>
          <cell r="G512">
            <v>2.1520859351110886E-3</v>
          </cell>
          <cell r="H512">
            <v>3.774226986628985E-5</v>
          </cell>
          <cell r="I512">
            <v>2.5289856401479098E-5</v>
          </cell>
        </row>
        <row r="513">
          <cell r="A513" t="str">
            <v>T_TW-BEVELC-S2</v>
          </cell>
          <cell r="B513" t="str">
            <v>VAR_fin</v>
          </cell>
          <cell r="C513" t="str">
            <v>T-ELC-TWSTGout_S2</v>
          </cell>
          <cell r="D513">
            <v>3.6310191467312983E-4</v>
          </cell>
          <cell r="E513">
            <v>4.1773523803408297E-4</v>
          </cell>
          <cell r="F513">
            <v>4.1775854785480184E-4</v>
          </cell>
          <cell r="G513">
            <v>3.4227037003905228E-4</v>
          </cell>
          <cell r="H513">
            <v>5.7598865173797458E-6</v>
          </cell>
          <cell r="I513">
            <v>3.8114153395823655E-6</v>
          </cell>
        </row>
        <row r="514">
          <cell r="A514" t="str">
            <v>T_TW-BEVELC-S2</v>
          </cell>
          <cell r="B514" t="str">
            <v>VAR_ncap</v>
          </cell>
          <cell r="C514" t="str">
            <v>-</v>
          </cell>
          <cell r="D514">
            <v>2.8031066642114699E-7</v>
          </cell>
          <cell r="E514">
            <v>8.1974502765516403E-7</v>
          </cell>
          <cell r="F514">
            <v>1.53874167768707E-6</v>
          </cell>
          <cell r="G514">
            <v>2.0737516361415899E-6</v>
          </cell>
          <cell r="H514">
            <v>6.4450468463185996E-6</v>
          </cell>
          <cell r="I514">
            <v>3.7415540907005399E-6</v>
          </cell>
        </row>
        <row r="515">
          <cell r="A515" t="str">
            <v>T_TW-BEVELC-S2</v>
          </cell>
          <cell r="B515" t="str">
            <v>VAR_cap</v>
          </cell>
          <cell r="C515" t="str">
            <v>-</v>
          </cell>
          <cell r="D515">
            <v>7.8528031066642115E-4</v>
          </cell>
          <cell r="E515">
            <v>9.0397455926066218E-4</v>
          </cell>
          <cell r="F515">
            <v>9.0558312770859116E-4</v>
          </cell>
          <cell r="G515">
            <v>7.4282927463773895E-4</v>
          </cell>
          <cell r="H515">
            <v>1.4203082952865699E-5</v>
          </cell>
          <cell r="I515">
            <v>1.02380567100045E-5</v>
          </cell>
        </row>
        <row r="516">
          <cell r="A516" t="str">
            <v>T_TW-BEVELC-S3</v>
          </cell>
          <cell r="B516" t="str">
            <v>VAR_fout</v>
          </cell>
          <cell r="C516" t="str">
            <v>TPTWL</v>
          </cell>
          <cell r="D516">
            <v>3.1072474369289477E-4</v>
          </cell>
          <cell r="E516">
            <v>4.7068254157185295E-4</v>
          </cell>
          <cell r="F516">
            <v>4.6988895434091403E-4</v>
          </cell>
          <cell r="G516">
            <v>4.69330110965799E-4</v>
          </cell>
          <cell r="H516">
            <v>1.8356825719458377E-4</v>
          </cell>
          <cell r="I516">
            <v>1.0357542711510427E-5</v>
          </cell>
        </row>
        <row r="517">
          <cell r="A517" t="str">
            <v>T_TW-BEVELC-S3</v>
          </cell>
          <cell r="B517" t="str">
            <v>VAR_fin</v>
          </cell>
          <cell r="C517" t="str">
            <v>T-ELC-TWSTGout_S3</v>
          </cell>
          <cell r="D517">
            <v>7.5969158758142893E-5</v>
          </cell>
          <cell r="E517">
            <v>1.1495483998175648E-4</v>
          </cell>
          <cell r="F517">
            <v>1.1475345283226252E-4</v>
          </cell>
          <cell r="G517">
            <v>1.1460063520713027E-4</v>
          </cell>
          <cell r="H517">
            <v>4.4707693928373995E-5</v>
          </cell>
          <cell r="I517">
            <v>2.3807707869989638E-6</v>
          </cell>
        </row>
        <row r="518">
          <cell r="A518" t="str">
            <v>T_TW-BEVELC-S3</v>
          </cell>
          <cell r="B518" t="str">
            <v>VAR_ncap</v>
          </cell>
          <cell r="C518" t="str">
            <v>-</v>
          </cell>
          <cell r="D518">
            <v>1.3146807474543799E-7</v>
          </cell>
          <cell r="E518">
            <v>6.2098092056810997E-7</v>
          </cell>
          <cell r="F518">
            <v>9.4287450648404096E-7</v>
          </cell>
          <cell r="G518">
            <v>1.0556460436030899E-6</v>
          </cell>
          <cell r="H518">
            <v>1.5170484678503601E-6</v>
          </cell>
          <cell r="I518">
            <v>1.66418674321738E-6</v>
          </cell>
        </row>
        <row r="519">
          <cell r="A519" t="str">
            <v>T_TW-BEVELC-S3</v>
          </cell>
          <cell r="B519" t="str">
            <v>VAR_cap</v>
          </cell>
          <cell r="C519" t="str">
            <v>-</v>
          </cell>
          <cell r="D519">
            <v>1.0713146807474544E-4</v>
          </cell>
          <cell r="E519">
            <v>1.6265392166410015E-4</v>
          </cell>
          <cell r="F519">
            <v>1.6368479358402116E-4</v>
          </cell>
          <cell r="G519">
            <v>1.6475096954540069E-4</v>
          </cell>
          <cell r="H519">
            <v>6.5828962970978125E-5</v>
          </cell>
          <cell r="I519">
            <v>4.6837297442361401E-6</v>
          </cell>
        </row>
        <row r="520">
          <cell r="A520" t="str">
            <v>T_TW-BEVELC-S4</v>
          </cell>
          <cell r="B520" t="str">
            <v>VAR_fout</v>
          </cell>
          <cell r="C520" t="str">
            <v>TPTWL</v>
          </cell>
          <cell r="D520">
            <v>3.805572924331544E-5</v>
          </cell>
          <cell r="E520">
            <v>7.901015888397861E-5</v>
          </cell>
          <cell r="F520">
            <v>7.951035921878585E-5</v>
          </cell>
          <cell r="G520">
            <v>7.9355226797291954E-5</v>
          </cell>
          <cell r="H520">
            <v>8.604414069126752E-5</v>
          </cell>
          <cell r="I520">
            <v>2.0687338319694224E-5</v>
          </cell>
        </row>
        <row r="521">
          <cell r="A521" t="str">
            <v>T_TW-BEVELC-S4</v>
          </cell>
          <cell r="B521" t="str">
            <v>VAR_fin</v>
          </cell>
          <cell r="C521" t="str">
            <v>T-ELC-TWSTGout_S4</v>
          </cell>
          <cell r="D521">
            <v>1.0107619829452323E-5</v>
          </cell>
          <cell r="E521">
            <v>2.0946013487343992E-5</v>
          </cell>
          <cell r="F521">
            <v>2.1068770817522663E-5</v>
          </cell>
          <cell r="G521">
            <v>2.1011303957227226E-5</v>
          </cell>
          <cell r="H521">
            <v>2.2678619381780045E-5</v>
          </cell>
          <cell r="I521">
            <v>5.2692989365649846E-6</v>
          </cell>
        </row>
        <row r="522">
          <cell r="A522" t="str">
            <v>T_TW-BEVELC-S4</v>
          </cell>
          <cell r="B522" t="str">
            <v>VAR_ncap</v>
          </cell>
          <cell r="C522" t="str">
            <v>-</v>
          </cell>
          <cell r="D522">
            <v>5.76327055057596E-7</v>
          </cell>
          <cell r="E522">
            <v>6.4449757914950898E-7</v>
          </cell>
          <cell r="F522">
            <v>1.0427876434238599E-6</v>
          </cell>
          <cell r="G522">
            <v>9.3364730304187298E-7</v>
          </cell>
          <cell r="H522">
            <v>1.6630639437594499E-6</v>
          </cell>
          <cell r="I522">
            <v>1.8827628048292899E-6</v>
          </cell>
        </row>
        <row r="523">
          <cell r="A523" t="str">
            <v>T_TW-BEVELC-S4</v>
          </cell>
          <cell r="B523" t="str">
            <v>VAR_cap</v>
          </cell>
          <cell r="C523" t="str">
            <v>-</v>
          </cell>
          <cell r="D523">
            <v>1.3576327055057595E-5</v>
          </cell>
          <cell r="E523">
            <v>2.8144525516925823E-5</v>
          </cell>
          <cell r="F523">
            <v>2.9263612277630961E-5</v>
          </cell>
          <cell r="G523">
            <v>3.019725958067284E-5</v>
          </cell>
          <cell r="H523">
            <v>3.2753886930053479E-5</v>
          </cell>
          <cell r="I523">
            <v>9.451866332109581E-6</v>
          </cell>
        </row>
        <row r="524">
          <cell r="A524" t="str">
            <v>T_B_u-BeVELCEXT</v>
          </cell>
          <cell r="B524" t="str">
            <v>VAR_fout</v>
          </cell>
          <cell r="C524" t="str">
            <v>TPBSu</v>
          </cell>
          <cell r="D524">
            <v>1.4049909104867529E-3</v>
          </cell>
          <cell r="E524">
            <v>1.6035846951285735E-3</v>
          </cell>
          <cell r="F524">
            <v>1.0020837131266558E-3</v>
          </cell>
        </row>
        <row r="525">
          <cell r="A525" t="str">
            <v>T_B_u-BeVELCEXT</v>
          </cell>
          <cell r="B525" t="str">
            <v>VAR_fin</v>
          </cell>
          <cell r="C525" t="str">
            <v>TELC</v>
          </cell>
          <cell r="D525">
            <v>3.3527167887549542E-4</v>
          </cell>
          <cell r="E525">
            <v>4.7531214431270868E-4</v>
          </cell>
          <cell r="F525">
            <v>4.6641725285846361E-4</v>
          </cell>
        </row>
        <row r="526">
          <cell r="A526" t="str">
            <v>T_B_u-BeVELCEXT</v>
          </cell>
          <cell r="B526" t="str">
            <v>VAR_cap</v>
          </cell>
          <cell r="C526" t="str">
            <v>-</v>
          </cell>
          <cell r="D526">
            <v>3.77895550061805E-5</v>
          </cell>
          <cell r="E526">
            <v>3.02316440049444E-5</v>
          </cell>
          <cell r="F526">
            <v>1.8894777503090199E-5</v>
          </cell>
        </row>
        <row r="527">
          <cell r="A527" t="str">
            <v>T_B_u-HYBDSL-S1</v>
          </cell>
          <cell r="B527" t="str">
            <v>VAR_fout</v>
          </cell>
          <cell r="C527" t="str">
            <v>CO2_T</v>
          </cell>
          <cell r="E527">
            <v>8.4116742876342507E-3</v>
          </cell>
          <cell r="F527">
            <v>9.6485525042767691E-3</v>
          </cell>
          <cell r="G527">
            <v>6.6058605961320724E-3</v>
          </cell>
          <cell r="H527">
            <v>2.9615976968926399</v>
          </cell>
          <cell r="I527">
            <v>5.0532488555223267</v>
          </cell>
        </row>
        <row r="528">
          <cell r="A528" t="str">
            <v>T_B_u-HYBDSL-S1</v>
          </cell>
          <cell r="B528" t="str">
            <v>VAR_fout</v>
          </cell>
          <cell r="C528" t="str">
            <v>TPBSu</v>
          </cell>
          <cell r="E528">
            <v>1.8649554011745117E-5</v>
          </cell>
          <cell r="F528">
            <v>2.153365658592322E-5</v>
          </cell>
          <cell r="G528">
            <v>1.626433768884348E-5</v>
          </cell>
          <cell r="H528">
            <v>8.2680491333301746E-3</v>
          </cell>
          <cell r="I528">
            <v>1.5219000456272279E-2</v>
          </cell>
        </row>
        <row r="529">
          <cell r="A529" t="str">
            <v>T_B_u-HYBDSL-S1</v>
          </cell>
          <cell r="B529" t="str">
            <v>VAR_fin</v>
          </cell>
          <cell r="C529" t="str">
            <v>TDSL</v>
          </cell>
          <cell r="E529">
            <v>1.1475681156390507E-4</v>
          </cell>
          <cell r="F529">
            <v>1.316310027868591E-4</v>
          </cell>
          <cell r="G529">
            <v>9.0120881256917752E-5</v>
          </cell>
          <cell r="H529">
            <v>4.0403788497853227E-2</v>
          </cell>
          <cell r="I529">
            <v>6.8939274973019313E-2</v>
          </cell>
        </row>
        <row r="530">
          <cell r="A530" t="str">
            <v>T_B_u-HYBDSL-S1</v>
          </cell>
          <cell r="B530" t="str">
            <v>VAR_ncap</v>
          </cell>
          <cell r="C530" t="str">
            <v>-</v>
          </cell>
          <cell r="E530">
            <v>3.5745456482209E-7</v>
          </cell>
          <cell r="F530">
            <v>7.12270471714215E-8</v>
          </cell>
          <cell r="G530">
            <v>2.5324068000411699E-7</v>
          </cell>
          <cell r="H530">
            <v>1.5579115945357701E-4</v>
          </cell>
          <cell r="I530">
            <v>3.3165109266290602E-4</v>
          </cell>
        </row>
        <row r="531">
          <cell r="A531" t="str">
            <v>T_B_u-HYBDSL-S1</v>
          </cell>
          <cell r="B531" t="str">
            <v>VAR_cap</v>
          </cell>
          <cell r="C531" t="str">
            <v>-</v>
          </cell>
          <cell r="E531">
            <v>3.5745456482209E-7</v>
          </cell>
          <cell r="F531">
            <v>4.2868161199351201E-7</v>
          </cell>
          <cell r="G531">
            <v>3.6979520146143004E-7</v>
          </cell>
          <cell r="H531">
            <v>1.5599569956851851E-4</v>
          </cell>
          <cell r="I531">
            <v>4.0981110635356002E-4</v>
          </cell>
        </row>
        <row r="532">
          <cell r="A532" t="str">
            <v>T_B_u-HYBDSL-S2</v>
          </cell>
          <cell r="B532" t="str">
            <v>VAR_fout</v>
          </cell>
          <cell r="C532" t="str">
            <v>CO2_T</v>
          </cell>
          <cell r="E532">
            <v>8.36100581837023E-4</v>
          </cell>
          <cell r="F532">
            <v>1.5064444274448408E-3</v>
          </cell>
          <cell r="G532">
            <v>4.9013794224976714E-3</v>
          </cell>
          <cell r="H532">
            <v>3.7843742359074E-3</v>
          </cell>
          <cell r="I532">
            <v>5.4368933511505992E-4</v>
          </cell>
        </row>
        <row r="533">
          <cell r="A533" t="str">
            <v>T_B_u-HYBDSL-S2</v>
          </cell>
          <cell r="B533" t="str">
            <v>VAR_fout</v>
          </cell>
          <cell r="C533" t="str">
            <v>TPBSu</v>
          </cell>
          <cell r="E533">
            <v>1.3287946288777721E-6</v>
          </cell>
          <cell r="F533">
            <v>2.4489388063754363E-6</v>
          </cell>
          <cell r="G533">
            <v>8.5880475317956057E-6</v>
          </cell>
          <cell r="H533">
            <v>7.3278065269523925E-6</v>
          </cell>
          <cell r="I533">
            <v>1.0872116388415158E-6</v>
          </cell>
        </row>
        <row r="534">
          <cell r="A534" t="str">
            <v>T_B_u-HYBDSL-S2</v>
          </cell>
          <cell r="B534" t="str">
            <v>VAR_fin</v>
          </cell>
          <cell r="C534" t="str">
            <v>TDSL</v>
          </cell>
          <cell r="E534">
            <v>1.1406556368854339E-5</v>
          </cell>
          <cell r="F534">
            <v>2.0551765722303439E-5</v>
          </cell>
          <cell r="G534">
            <v>6.6867386391509726E-5</v>
          </cell>
          <cell r="H534">
            <v>5.1628570749077741E-5</v>
          </cell>
          <cell r="I534">
            <v>7.417316986562881E-6</v>
          </cell>
        </row>
        <row r="535">
          <cell r="A535" t="str">
            <v>T_B_u-HYBDSL-S2</v>
          </cell>
          <cell r="B535" t="str">
            <v>VAR_ncap</v>
          </cell>
          <cell r="C535" t="str">
            <v>-</v>
          </cell>
          <cell r="E535">
            <v>3.94372969351216E-8</v>
          </cell>
          <cell r="F535">
            <v>3.4561347242151303E-8</v>
          </cell>
          <cell r="G535">
            <v>1.26833243862239E-7</v>
          </cell>
          <cell r="H535">
            <v>7.2797379598112806E-8</v>
          </cell>
          <cell r="I535">
            <v>1.16479281092645E-8</v>
          </cell>
        </row>
        <row r="536">
          <cell r="A536" t="str">
            <v>T_B_u-HYBDSL-S2</v>
          </cell>
          <cell r="B536" t="str">
            <v>VAR_cap</v>
          </cell>
          <cell r="C536" t="str">
            <v>-</v>
          </cell>
          <cell r="E536">
            <v>3.94372969351216E-8</v>
          </cell>
          <cell r="F536">
            <v>7.3998644177272897E-8</v>
          </cell>
          <cell r="G536">
            <v>1.9560662648286101E-7</v>
          </cell>
          <cell r="H536">
            <v>1.7197993380698701E-7</v>
          </cell>
          <cell r="I536">
            <v>6.1619267154599494E-8</v>
          </cell>
        </row>
        <row r="537">
          <cell r="A537" t="str">
            <v>T_B_u-HYBDSL-S3</v>
          </cell>
          <cell r="B537" t="str">
            <v>VAR_fout</v>
          </cell>
          <cell r="C537" t="str">
            <v>CO2_T</v>
          </cell>
          <cell r="E537">
            <v>1.0063036229956701E-3</v>
          </cell>
          <cell r="F537">
            <v>1.230226270320119E-3</v>
          </cell>
          <cell r="G537">
            <v>5.229099827119138E-3</v>
          </cell>
          <cell r="H537">
            <v>7.290563195834749</v>
          </cell>
          <cell r="I537">
            <v>7.7765075151638701E-3</v>
          </cell>
        </row>
        <row r="538">
          <cell r="A538" t="str">
            <v>T_B_u-HYBDSL-S3</v>
          </cell>
          <cell r="B538" t="str">
            <v>VAR_fout</v>
          </cell>
          <cell r="C538" t="str">
            <v>TPBSu</v>
          </cell>
          <cell r="E538">
            <v>1.0740654478865256E-6</v>
          </cell>
          <cell r="F538">
            <v>1.3279106664550788E-6</v>
          </cell>
          <cell r="G538">
            <v>6.2435930210497664E-6</v>
          </cell>
          <cell r="H538">
            <v>9.3284312261206984E-3</v>
          </cell>
          <cell r="I538">
            <v>1.0474625949342079E-5</v>
          </cell>
        </row>
        <row r="539">
          <cell r="A539" t="str">
            <v>T_B_u-HYBDSL-S3</v>
          </cell>
          <cell r="B539" t="str">
            <v>VAR_fin</v>
          </cell>
          <cell r="C539" t="str">
            <v>TDSL</v>
          </cell>
          <cell r="E539">
            <v>1.372856238738975E-5</v>
          </cell>
          <cell r="F539">
            <v>1.6783441614189897E-5</v>
          </cell>
          <cell r="G539">
            <v>7.133833324855588E-5</v>
          </cell>
          <cell r="H539">
            <v>9.9461980843584583E-2</v>
          </cell>
          <cell r="I539">
            <v>1.0609150771028462E-4</v>
          </cell>
        </row>
        <row r="540">
          <cell r="A540" t="str">
            <v>T_B_u-HYBDSL-S3</v>
          </cell>
          <cell r="B540" t="str">
            <v>VAR_ncap</v>
          </cell>
          <cell r="C540" t="str">
            <v>-</v>
          </cell>
          <cell r="E540">
            <v>3.1305329729578803E-8</v>
          </cell>
          <cell r="F540">
            <v>1.5701110504938702E-8</v>
          </cell>
          <cell r="G540">
            <v>1.0936392911098601E-7</v>
          </cell>
          <cell r="H540">
            <v>5.8810560633176802E-7</v>
          </cell>
        </row>
        <row r="541">
          <cell r="A541" t="str">
            <v>T_B_u-HYBDSL-S3</v>
          </cell>
          <cell r="B541" t="str">
            <v>VAR_cap</v>
          </cell>
          <cell r="C541" t="str">
            <v>-</v>
          </cell>
          <cell r="E541">
            <v>3.1305329729578803E-8</v>
          </cell>
          <cell r="F541">
            <v>4.7006440234517501E-8</v>
          </cell>
          <cell r="G541">
            <v>1.43613251665114E-7</v>
          </cell>
          <cell r="H541">
            <v>1.7590989560159199E-4</v>
          </cell>
          <cell r="I541">
            <v>2.0143866549809501E-7</v>
          </cell>
        </row>
        <row r="542">
          <cell r="A542" t="str">
            <v>T_C-HY-GSL-S1</v>
          </cell>
          <cell r="B542" t="str">
            <v>VAR_fout</v>
          </cell>
          <cell r="C542" t="str">
            <v>CO2_T</v>
          </cell>
          <cell r="D542">
            <v>1.6376159512982789</v>
          </cell>
          <cell r="E542">
            <v>2.6110735997362289</v>
          </cell>
          <cell r="F542">
            <v>1.7994013324023259</v>
          </cell>
          <cell r="G542">
            <v>3.9612743144461966</v>
          </cell>
          <cell r="H542">
            <v>1.946306934784561</v>
          </cell>
          <cell r="I542">
            <v>0.28282966064094767</v>
          </cell>
        </row>
        <row r="543">
          <cell r="A543" t="str">
            <v>T_C-HY-GSL-S1</v>
          </cell>
          <cell r="B543" t="str">
            <v>VAR_fout</v>
          </cell>
          <cell r="C543" t="str">
            <v>TPCAR</v>
          </cell>
          <cell r="D543">
            <v>3.3437719410722377E-2</v>
          </cell>
          <cell r="E543">
            <v>5.0623492298545077E-2</v>
          </cell>
          <cell r="F543">
            <v>3.4903920924171113E-2</v>
          </cell>
          <cell r="G543">
            <v>5.8288476747087405E-2</v>
          </cell>
          <cell r="H543">
            <v>2.3799407836774804E-2</v>
          </cell>
          <cell r="I543">
            <v>3.5437172174591679E-3</v>
          </cell>
        </row>
        <row r="544">
          <cell r="A544" t="str">
            <v>T_C-HY-GSL-S1</v>
          </cell>
          <cell r="B544" t="str">
            <v>VAR_fin</v>
          </cell>
          <cell r="C544" t="str">
            <v>TGSL</v>
          </cell>
          <cell r="D544">
            <v>2.2189918039272113E-2</v>
          </cell>
          <cell r="E544">
            <v>3.5380401080436753E-2</v>
          </cell>
          <cell r="F544">
            <v>2.4382131875370361E-2</v>
          </cell>
          <cell r="G544">
            <v>5.3675803718783034E-2</v>
          </cell>
          <cell r="H544">
            <v>2.6372722693557765E-2</v>
          </cell>
          <cell r="I544">
            <v>3.8323802254871006E-3</v>
          </cell>
        </row>
        <row r="545">
          <cell r="A545" t="str">
            <v>T_C-HY-GSL-S1</v>
          </cell>
          <cell r="B545" t="str">
            <v>VAR_ncap</v>
          </cell>
          <cell r="C545" t="str">
            <v>-</v>
          </cell>
          <cell r="E545">
            <v>1.3868415416852101E-6</v>
          </cell>
          <cell r="F545">
            <v>3.0343462625983498E-6</v>
          </cell>
          <cell r="G545">
            <v>4.6468564601370096E-3</v>
          </cell>
          <cell r="H545">
            <v>1.50818311197124E-6</v>
          </cell>
        </row>
        <row r="546">
          <cell r="A546" t="str">
            <v>T_C-HY-GSL-S1</v>
          </cell>
          <cell r="B546" t="str">
            <v>VAR_cap</v>
          </cell>
          <cell r="C546" t="str">
            <v>-</v>
          </cell>
          <cell r="D546">
            <v>4.5166351516110793E-3</v>
          </cell>
          <cell r="E546">
            <v>5.4086605286969612E-3</v>
          </cell>
          <cell r="F546">
            <v>5.3041740807445413E-3</v>
          </cell>
          <cell r="G546">
            <v>8.8581900103808942E-3</v>
          </cell>
          <cell r="H546">
            <v>3.61692404078073E-3</v>
          </cell>
          <cell r="I546">
            <v>5.3858293746037204E-4</v>
          </cell>
        </row>
        <row r="547">
          <cell r="A547" t="str">
            <v>TFRLFDSLEXT</v>
          </cell>
          <cell r="B547" t="str">
            <v>VAR_fout</v>
          </cell>
          <cell r="C547" t="str">
            <v>CO2_T</v>
          </cell>
          <cell r="D547">
            <v>29.033509869333098</v>
          </cell>
          <cell r="E547">
            <v>29.030667553659399</v>
          </cell>
        </row>
        <row r="548">
          <cell r="A548" t="str">
            <v>TFRLFDSLEXT</v>
          </cell>
          <cell r="B548" t="str">
            <v>VAR_fout</v>
          </cell>
          <cell r="C548" t="str">
            <v>TFRLF</v>
          </cell>
          <cell r="D548">
            <v>1.6053882768502479E-3</v>
          </cell>
          <cell r="E548">
            <v>1.6052311129289008E-3</v>
          </cell>
        </row>
        <row r="549">
          <cell r="A549" t="str">
            <v>TFRLFDSLEXT</v>
          </cell>
          <cell r="B549" t="str">
            <v>VAR_fin</v>
          </cell>
          <cell r="C549" t="str">
            <v>TDSL</v>
          </cell>
          <cell r="D549">
            <v>0.39609153982719048</v>
          </cell>
          <cell r="E549">
            <v>0.39605276335142509</v>
          </cell>
        </row>
        <row r="550">
          <cell r="A550" t="str">
            <v>TFRLFDSLEXT</v>
          </cell>
          <cell r="B550" t="str">
            <v>VAR_ncap</v>
          </cell>
          <cell r="C550" t="str">
            <v>-</v>
          </cell>
          <cell r="D550">
            <v>1.4820522496850199E-4</v>
          </cell>
        </row>
        <row r="551">
          <cell r="A551" t="str">
            <v>TFRLFDSLEXT</v>
          </cell>
          <cell r="B551" t="str">
            <v>VAR_cap</v>
          </cell>
          <cell r="C551" t="str">
            <v>-</v>
          </cell>
          <cell r="D551">
            <v>1.4820522496850199E-4</v>
          </cell>
          <cell r="E551">
            <v>1.4820522496850199E-4</v>
          </cell>
          <cell r="F551">
            <v>1.5778510655998319E-8</v>
          </cell>
          <cell r="G551">
            <v>9.240598228005964E-9</v>
          </cell>
          <cell r="H551">
            <v>6.331619495982552E-9</v>
          </cell>
          <cell r="I551">
            <v>1.2402390715988976E-9</v>
          </cell>
        </row>
        <row r="552">
          <cell r="A552" t="str">
            <v>T_C-HY-GSL-S2</v>
          </cell>
          <cell r="B552" t="str">
            <v>VAR_fout</v>
          </cell>
          <cell r="C552" t="str">
            <v>CO2_T</v>
          </cell>
          <cell r="D552">
            <v>7.1911130845584044</v>
          </cell>
          <cell r="E552">
            <v>12.747140479747671</v>
          </cell>
          <cell r="F552">
            <v>66.252087030437536</v>
          </cell>
          <cell r="G552">
            <v>59.518577681833683</v>
          </cell>
          <cell r="H552">
            <v>3.4285442552448702</v>
          </cell>
          <cell r="I552">
            <v>1.16708337696105E-3</v>
          </cell>
        </row>
        <row r="553">
          <cell r="A553" t="str">
            <v>T_C-HY-GSL-S2</v>
          </cell>
          <cell r="B553" t="str">
            <v>VAR_fout</v>
          </cell>
          <cell r="C553" t="str">
            <v>TPCAR</v>
          </cell>
          <cell r="D553">
            <v>0.19575020484055605</v>
          </cell>
          <cell r="E553">
            <v>0.40054092212817133</v>
          </cell>
          <cell r="F553">
            <v>1.7459512379844677</v>
          </cell>
          <cell r="G553">
            <v>1.5586342428235651</v>
          </cell>
          <cell r="H553">
            <v>8.6282165272471359E-2</v>
          </cell>
          <cell r="I553">
            <v>1.2336352875046227E-5</v>
          </cell>
        </row>
        <row r="554">
          <cell r="A554" t="str">
            <v>T_C-HY-GSL-S2</v>
          </cell>
          <cell r="B554" t="str">
            <v>VAR_fin</v>
          </cell>
          <cell r="C554" t="str">
            <v>TGSL</v>
          </cell>
          <cell r="D554">
            <v>9.7440556701333308E-2</v>
          </cell>
          <cell r="E554">
            <v>0.17272548075538849</v>
          </cell>
          <cell r="F554">
            <v>0.8977247565099935</v>
          </cell>
          <cell r="G554">
            <v>0.8064847924367714</v>
          </cell>
          <cell r="H554">
            <v>4.6457239230960255E-2</v>
          </cell>
          <cell r="I554">
            <v>1.5814137899201228E-5</v>
          </cell>
        </row>
        <row r="555">
          <cell r="A555" t="str">
            <v>T_C-HY-GSL-S2</v>
          </cell>
          <cell r="B555" t="str">
            <v>VAR_ncap</v>
          </cell>
          <cell r="C555" t="str">
            <v>-</v>
          </cell>
          <cell r="E555">
            <v>3.5822565836673799E-3</v>
          </cell>
          <cell r="F555">
            <v>0.10892114610407</v>
          </cell>
          <cell r="G555">
            <v>6.7979258396582801E-6</v>
          </cell>
          <cell r="H555">
            <v>8.8375245940398996E-7</v>
          </cell>
        </row>
        <row r="556">
          <cell r="A556" t="str">
            <v>T_C-HY-GSL-S2</v>
          </cell>
          <cell r="B556" t="str">
            <v>VAR_cap</v>
          </cell>
          <cell r="C556" t="str">
            <v>-</v>
          </cell>
          <cell r="D556">
            <v>1.485238811656653E-2</v>
          </cell>
          <cell r="E556">
            <v>3.0390269474101124E-2</v>
          </cell>
          <cell r="F556">
            <v>0.13657642121098601</v>
          </cell>
          <cell r="G556">
            <v>0.11825840536237232</v>
          </cell>
          <cell r="H556">
            <v>9.0989056253301098E-3</v>
          </cell>
          <cell r="I556">
            <v>1.30363102163544E-6</v>
          </cell>
        </row>
        <row r="557">
          <cell r="A557" t="str">
            <v>TPSHPNGAEXT</v>
          </cell>
          <cell r="B557" t="str">
            <v>VAR_fout</v>
          </cell>
          <cell r="C557" t="str">
            <v>TPSHP</v>
          </cell>
          <cell r="E557">
            <v>1.7824864595980302E-8</v>
          </cell>
          <cell r="F557">
            <v>5.0000012134849197</v>
          </cell>
          <cell r="G557">
            <v>5.8500676786679904</v>
          </cell>
          <cell r="H557">
            <v>5.8775699912428201E-6</v>
          </cell>
          <cell r="I557">
            <v>1.83726036396279E-6</v>
          </cell>
        </row>
        <row r="558">
          <cell r="A558" t="str">
            <v>TPSHPNGAEXT</v>
          </cell>
          <cell r="B558" t="str">
            <v>VAR_fout</v>
          </cell>
          <cell r="C558" t="str">
            <v>CO2_T</v>
          </cell>
          <cell r="E558">
            <v>1.0683620471281299E-6</v>
          </cell>
          <cell r="F558">
            <v>299.68314784767102</v>
          </cell>
          <cell r="G558">
            <v>350.63325431539602</v>
          </cell>
          <cell r="H558">
            <v>3.5228164983643902E-4</v>
          </cell>
          <cell r="I558">
            <v>1.10119167132037E-4</v>
          </cell>
        </row>
        <row r="559">
          <cell r="A559" t="str">
            <v>TPSHPNGAEXT</v>
          </cell>
          <cell r="B559" t="str">
            <v>VAR_fin</v>
          </cell>
          <cell r="C559" t="str">
            <v>TNGA</v>
          </cell>
          <cell r="E559">
            <v>1.8942589488087537E-8</v>
          </cell>
          <cell r="F559">
            <v>5.3135309902069769</v>
          </cell>
          <cell r="G559">
            <v>6.2169016722588264</v>
          </cell>
          <cell r="H559">
            <v>6.2461285431992748E-6</v>
          </cell>
          <cell r="I559">
            <v>1.9524675023410654E-6</v>
          </cell>
        </row>
        <row r="560">
          <cell r="A560" t="str">
            <v>TPSHPNGAEXT</v>
          </cell>
          <cell r="B560" t="str">
            <v>VAR_ncap</v>
          </cell>
          <cell r="C560" t="str">
            <v>-</v>
          </cell>
          <cell r="D560">
            <v>2.5692558042249698E-7</v>
          </cell>
          <cell r="E560">
            <v>4.8985169464106795E-7</v>
          </cell>
          <cell r="F560">
            <v>5.0000000203380104</v>
          </cell>
          <cell r="G560">
            <v>0.85006591781456897</v>
          </cell>
          <cell r="H560">
            <v>3.53921757375013E-8</v>
          </cell>
          <cell r="I560">
            <v>1.32899510179815E-8</v>
          </cell>
        </row>
        <row r="561">
          <cell r="A561" t="str">
            <v>TPSHPNGAEXT</v>
          </cell>
          <cell r="B561" t="str">
            <v>VAR_cap</v>
          </cell>
          <cell r="C561" t="str">
            <v>-</v>
          </cell>
          <cell r="D561">
            <v>2.5692558042249698E-7</v>
          </cell>
          <cell r="E561">
            <v>7.4677727506356403E-7</v>
          </cell>
          <cell r="F561">
            <v>5.000000711756198</v>
          </cell>
          <cell r="G561">
            <v>5.8500665764717201</v>
          </cell>
          <cell r="H561">
            <v>3.5171259682442724E-8</v>
          </cell>
          <cell r="I561">
            <v>-2.7573180128026564E-9</v>
          </cell>
        </row>
        <row r="562">
          <cell r="A562" t="str">
            <v>T_C-HY-DSL-S1</v>
          </cell>
          <cell r="B562" t="str">
            <v>VAR_fout</v>
          </cell>
          <cell r="C562" t="str">
            <v>CO2_T</v>
          </cell>
          <cell r="D562">
            <v>2.5949991414152798E-3</v>
          </cell>
          <cell r="E562">
            <v>2.554031370838259E-3</v>
          </cell>
          <cell r="F562">
            <v>3.479442391833917E-3</v>
          </cell>
          <cell r="G562">
            <v>4.7147102599754253E-3</v>
          </cell>
          <cell r="H562">
            <v>0.66798684249765727</v>
          </cell>
          <cell r="I562">
            <v>0.19561691145579427</v>
          </cell>
        </row>
        <row r="563">
          <cell r="A563" t="str">
            <v>T_C-HY-DSL-S1</v>
          </cell>
          <cell r="B563" t="str">
            <v>VAR_fout</v>
          </cell>
          <cell r="C563" t="str">
            <v>TPCAR</v>
          </cell>
          <cell r="D563">
            <v>1.4806759806898934E-5</v>
          </cell>
          <cell r="E563">
            <v>2.5876777097895904E-5</v>
          </cell>
          <cell r="F563">
            <v>4.3267050620072821E-5</v>
          </cell>
          <cell r="G563">
            <v>6.1001585025580647E-5</v>
          </cell>
          <cell r="H563">
            <v>8.4225584708174581E-3</v>
          </cell>
          <cell r="I563">
            <v>2.4666412879480485E-3</v>
          </cell>
        </row>
        <row r="564">
          <cell r="A564" t="str">
            <v>T_C-HY-DSL-S1</v>
          </cell>
          <cell r="B564" t="str">
            <v>VAR_fin</v>
          </cell>
          <cell r="C564" t="str">
            <v>TDSL</v>
          </cell>
          <cell r="D564">
            <v>3.5402443948366713E-5</v>
          </cell>
          <cell r="E564">
            <v>3.484353848346873E-5</v>
          </cell>
          <cell r="F564">
            <v>4.7468518306056108E-5</v>
          </cell>
          <cell r="G564">
            <v>6.4320740245230775E-5</v>
          </cell>
          <cell r="H564">
            <v>9.1130537857797671E-3</v>
          </cell>
          <cell r="I564">
            <v>2.6687163909385383E-3</v>
          </cell>
        </row>
        <row r="565">
          <cell r="A565" t="str">
            <v>T_C-HY-DSL-S1</v>
          </cell>
          <cell r="B565" t="str">
            <v>VAR_ncap</v>
          </cell>
          <cell r="C565" t="str">
            <v>-</v>
          </cell>
          <cell r="E565">
            <v>1.68413401578129E-6</v>
          </cell>
          <cell r="F565">
            <v>3.3519229412972998E-6</v>
          </cell>
          <cell r="G565">
            <v>4.3813960163871797E-6</v>
          </cell>
          <cell r="H565">
            <v>1.5317107615382601E-6</v>
          </cell>
        </row>
        <row r="566">
          <cell r="A566" t="str">
            <v>T_C-HY-DSL-S1</v>
          </cell>
          <cell r="B566" t="str">
            <v>VAR_cap</v>
          </cell>
          <cell r="C566" t="str">
            <v>-</v>
          </cell>
          <cell r="D566">
            <v>1.5999999999999999E-6</v>
          </cell>
          <cell r="E566">
            <v>3.2511445716851151E-6</v>
          </cell>
          <cell r="F566">
            <v>6.4738969146687702E-6</v>
          </cell>
          <cell r="G566">
            <v>9.2674765717720591E-6</v>
          </cell>
          <cell r="H566">
            <v>1.2800634664538299E-3</v>
          </cell>
          <cell r="I566">
            <v>3.7490342190371498E-4</v>
          </cell>
        </row>
        <row r="567">
          <cell r="A567" t="str">
            <v>T_C-HY-GSL-S3</v>
          </cell>
          <cell r="B567" t="str">
            <v>VAR_fout</v>
          </cell>
          <cell r="C567" t="str">
            <v>CO2_T</v>
          </cell>
          <cell r="D567">
            <v>5.6198564914271856</v>
          </cell>
          <cell r="E567">
            <v>114.44845435750157</v>
          </cell>
          <cell r="F567">
            <v>108.01813094947553</v>
          </cell>
          <cell r="G567">
            <v>86.96957937356639</v>
          </cell>
          <cell r="H567">
            <v>1.5670980325688043E-3</v>
          </cell>
          <cell r="I567">
            <v>2.9250907367504001E-4</v>
          </cell>
        </row>
        <row r="568">
          <cell r="A568" t="str">
            <v>T_C-HY-GSL-S3</v>
          </cell>
          <cell r="B568" t="str">
            <v>VAR_fout</v>
          </cell>
          <cell r="C568" t="str">
            <v>TPCAR</v>
          </cell>
          <cell r="D568">
            <v>0.18922668515700225</v>
          </cell>
          <cell r="E568">
            <v>3.9529758314703627</v>
          </cell>
          <cell r="F568">
            <v>3.73156035947969</v>
          </cell>
          <cell r="G568">
            <v>3.0058725294804853</v>
          </cell>
          <cell r="H568">
            <v>1.5302185745114436E-5</v>
          </cell>
          <cell r="I568">
            <v>2.8051320211931219E-6</v>
          </cell>
        </row>
        <row r="569">
          <cell r="A569" t="str">
            <v>T_C-HY-GSL-S3</v>
          </cell>
          <cell r="B569" t="str">
            <v>VAR_fin</v>
          </cell>
          <cell r="C569" t="str">
            <v>TGSL</v>
          </cell>
          <cell r="D569">
            <v>7.614981695700801E-2</v>
          </cell>
          <cell r="E569">
            <v>1.550792064464791</v>
          </cell>
          <cell r="F569">
            <v>1.4636603109685029</v>
          </cell>
          <cell r="G569">
            <v>1.1784495850076762</v>
          </cell>
          <cell r="H569">
            <v>2.1234390685214147E-5</v>
          </cell>
          <cell r="I569">
            <v>3.9635375836726381E-6</v>
          </cell>
        </row>
        <row r="570">
          <cell r="A570" t="str">
            <v>T_C-HY-GSL-S3</v>
          </cell>
          <cell r="B570" t="str">
            <v>VAR_ncap</v>
          </cell>
          <cell r="C570" t="str">
            <v>-</v>
          </cell>
          <cell r="E570">
            <v>0.25043187035247999</v>
          </cell>
          <cell r="F570">
            <v>1.3366242373706E-6</v>
          </cell>
          <cell r="G570">
            <v>6.05778149614385E-7</v>
          </cell>
          <cell r="H570">
            <v>3.7702526867006301E-7</v>
          </cell>
        </row>
        <row r="571">
          <cell r="A571" t="str">
            <v>T_C-HY-GSL-S3</v>
          </cell>
          <cell r="B571" t="str">
            <v>VAR_cap</v>
          </cell>
          <cell r="C571" t="str">
            <v>-</v>
          </cell>
          <cell r="D571">
            <v>1.301076962215599E-2</v>
          </cell>
          <cell r="E571">
            <v>0.27179436882538394</v>
          </cell>
          <cell r="F571">
            <v>0.25657116362173787</v>
          </cell>
          <cell r="G571">
            <v>0.20667477221530442</v>
          </cell>
          <cell r="H571">
            <v>1.33288162480321E-6</v>
          </cell>
          <cell r="I571">
            <v>3.7455576420874103E-7</v>
          </cell>
        </row>
        <row r="572">
          <cell r="A572" t="str">
            <v>T_C-HY-DSL-S2</v>
          </cell>
          <cell r="B572" t="str">
            <v>VAR_fout</v>
          </cell>
          <cell r="C572" t="str">
            <v>CO2_T</v>
          </cell>
          <cell r="D572">
            <v>0.21295077026055592</v>
          </cell>
          <cell r="E572">
            <v>65.409553059674451</v>
          </cell>
          <cell r="F572">
            <v>129.96862084129339</v>
          </cell>
          <cell r="G572">
            <v>109.55581868228953</v>
          </cell>
          <cell r="H572">
            <v>4.1616238174176825</v>
          </cell>
          <cell r="I572">
            <v>1.1479826257687039E-3</v>
          </cell>
        </row>
        <row r="573">
          <cell r="A573" t="str">
            <v>T_C-HY-DSL-S2</v>
          </cell>
          <cell r="B573" t="str">
            <v>VAR_fout</v>
          </cell>
          <cell r="C573" t="str">
            <v>TPCAR</v>
          </cell>
          <cell r="D573">
            <v>3.4250503468464242E-3</v>
          </cell>
          <cell r="E573">
            <v>2.3940575124428789</v>
          </cell>
          <cell r="F573">
            <v>4.0771150586113558</v>
          </cell>
          <cell r="G573">
            <v>3.4121849293769864</v>
          </cell>
          <cell r="H573">
            <v>0.11082393558766486</v>
          </cell>
          <cell r="I573">
            <v>1.2212138797256924E-5</v>
          </cell>
        </row>
        <row r="574">
          <cell r="A574" t="str">
            <v>T_C-HY-DSL-S2</v>
          </cell>
          <cell r="B574" t="str">
            <v>VAR_fin</v>
          </cell>
          <cell r="C574" t="str">
            <v>TDSL</v>
          </cell>
          <cell r="D574">
            <v>2.9051946829543786E-3</v>
          </cell>
          <cell r="E574">
            <v>0.89235406629842384</v>
          </cell>
          <cell r="F574">
            <v>1.7731053320776724</v>
          </cell>
          <cell r="G574">
            <v>1.4946223558293261</v>
          </cell>
          <cell r="H574">
            <v>5.6775222611428179E-2</v>
          </cell>
          <cell r="I574">
            <v>1.5661427363829544E-5</v>
          </cell>
        </row>
        <row r="575">
          <cell r="A575" t="str">
            <v>T_C-HY-DSL-S2</v>
          </cell>
          <cell r="B575" t="str">
            <v>VAR_ncap</v>
          </cell>
          <cell r="C575" t="str">
            <v>-</v>
          </cell>
          <cell r="E575">
            <v>0.183567705621969</v>
          </cell>
          <cell r="F575">
            <v>0.13995627350154</v>
          </cell>
          <cell r="G575">
            <v>1.9604402025104498E-6</v>
          </cell>
          <cell r="H575">
            <v>8.8867611049443305E-7</v>
          </cell>
        </row>
        <row r="576">
          <cell r="A576" t="str">
            <v>T_C-HY-DSL-S2</v>
          </cell>
          <cell r="B576" t="str">
            <v>VAR_cap</v>
          </cell>
          <cell r="C576" t="str">
            <v>-</v>
          </cell>
          <cell r="D576">
            <v>2.5986386435055E-4</v>
          </cell>
          <cell r="E576">
            <v>0.18164449279697739</v>
          </cell>
          <cell r="F576">
            <v>0.30934329251064335</v>
          </cell>
          <cell r="G576">
            <v>0.25889312720069918</v>
          </cell>
          <cell r="H576">
            <v>1.1687756070238999E-2</v>
          </cell>
          <cell r="I576">
            <v>1.2900939316298499E-6</v>
          </cell>
        </row>
        <row r="577">
          <cell r="A577" t="str">
            <v>D-T-ELC-Bus_c_S1</v>
          </cell>
          <cell r="B577" t="str">
            <v>VAR_fout</v>
          </cell>
          <cell r="C577" t="str">
            <v>T-ELC-Bus_c_BatSTGin_S1</v>
          </cell>
          <cell r="D577">
            <v>8.6747112624108771E-5</v>
          </cell>
          <cell r="E577">
            <v>5.2302601838747189E-4</v>
          </cell>
          <cell r="F577">
            <v>8.8510895767819262E-4</v>
          </cell>
          <cell r="G577">
            <v>1.4093921209009454E-2</v>
          </cell>
          <cell r="H577">
            <v>4.5866794300335592E-2</v>
          </cell>
          <cell r="I577">
            <v>0.11768181646964325</v>
          </cell>
        </row>
        <row r="578">
          <cell r="A578" t="str">
            <v>D-T-ELC-Bus_c_S1</v>
          </cell>
          <cell r="B578" t="str">
            <v>VAR_fin</v>
          </cell>
          <cell r="C578" t="str">
            <v>TELC</v>
          </cell>
          <cell r="D578">
            <v>8.6747112624108771E-5</v>
          </cell>
          <cell r="E578">
            <v>5.2302601838747189E-4</v>
          </cell>
          <cell r="F578">
            <v>8.8510895767819262E-4</v>
          </cell>
          <cell r="G578">
            <v>1.4093921209009454E-2</v>
          </cell>
          <cell r="H578">
            <v>4.5866794300335592E-2</v>
          </cell>
          <cell r="I578">
            <v>0.11768181646964325</v>
          </cell>
        </row>
        <row r="579">
          <cell r="A579" t="str">
            <v>D-T-ELC-Bus_c_S1</v>
          </cell>
          <cell r="B579" t="str">
            <v>VAR_ncap</v>
          </cell>
          <cell r="C579" t="str">
            <v>-</v>
          </cell>
          <cell r="D579">
            <v>1.36259593496961E-5</v>
          </cell>
          <cell r="E579">
            <v>5.9228569772299799E-5</v>
          </cell>
          <cell r="F579">
            <v>2.11015953322628E-5</v>
          </cell>
          <cell r="G579">
            <v>1.6852409580845899E-3</v>
          </cell>
          <cell r="H579">
            <v>5.1629243928654903E-3</v>
          </cell>
          <cell r="I579">
            <v>1.2370171005399701E-2</v>
          </cell>
        </row>
        <row r="580">
          <cell r="A580" t="str">
            <v>D-T-ELC-Bus_c_S1</v>
          </cell>
          <cell r="B580" t="str">
            <v>VAR_cap</v>
          </cell>
          <cell r="C580" t="str">
            <v>-</v>
          </cell>
          <cell r="D580">
            <v>1.36259593496961E-5</v>
          </cell>
          <cell r="E580">
            <v>7.2854529121995897E-5</v>
          </cell>
          <cell r="F580">
            <v>9.3956124454258605E-5</v>
          </cell>
          <cell r="G580">
            <v>1.7676936787097901E-3</v>
          </cell>
          <cell r="H580">
            <v>5.4734140546860996E-3</v>
          </cell>
          <cell r="I580">
            <v>1.49615101569963E-2</v>
          </cell>
        </row>
        <row r="581">
          <cell r="A581" t="str">
            <v>T_C-HY-GSL-S4</v>
          </cell>
          <cell r="B581" t="str">
            <v>VAR_fout</v>
          </cell>
          <cell r="C581" t="str">
            <v>CO2_T</v>
          </cell>
          <cell r="D581">
            <v>4.280474439862398</v>
          </cell>
          <cell r="E581">
            <v>27.506876849860497</v>
          </cell>
          <cell r="F581">
            <v>26.09037914968378</v>
          </cell>
          <cell r="G581">
            <v>21.347438399798502</v>
          </cell>
          <cell r="H581">
            <v>1.9578268241444191E-3</v>
          </cell>
          <cell r="I581">
            <v>4.1799026638274098E-4</v>
          </cell>
        </row>
        <row r="582">
          <cell r="A582" t="str">
            <v>T_C-HY-GSL-S4</v>
          </cell>
          <cell r="B582" t="str">
            <v>VAR_fout</v>
          </cell>
          <cell r="C582" t="str">
            <v>TPCAR</v>
          </cell>
          <cell r="D582">
            <v>7.1302420855588092E-2</v>
          </cell>
          <cell r="E582">
            <v>0.58564008134768353</v>
          </cell>
          <cell r="F582">
            <v>0.55477530335466052</v>
          </cell>
          <cell r="G582">
            <v>0.45198468939443753</v>
          </cell>
          <cell r="H582">
            <v>1.8416475067069211E-5</v>
          </cell>
          <cell r="I582">
            <v>3.9548593418298499E-6</v>
          </cell>
        </row>
        <row r="583">
          <cell r="A583" t="str">
            <v>T_C-HY-GSL-S4</v>
          </cell>
          <cell r="B583" t="str">
            <v>VAR_fin</v>
          </cell>
          <cell r="C583" t="str">
            <v>TGSL</v>
          </cell>
          <cell r="D583">
            <v>5.8001008670222266E-2</v>
          </cell>
          <cell r="E583">
            <v>0.3727219085346955</v>
          </cell>
          <cell r="F583">
            <v>0.35352817275994325</v>
          </cell>
          <cell r="G583">
            <v>0.2892606829240989</v>
          </cell>
          <cell r="H583">
            <v>2.6528818755344479E-5</v>
          </cell>
          <cell r="I583">
            <v>5.6638247477336237E-6</v>
          </cell>
        </row>
        <row r="584">
          <cell r="A584" t="str">
            <v>T_C-HY-GSL-S4</v>
          </cell>
          <cell r="B584" t="str">
            <v>VAR_ncap</v>
          </cell>
          <cell r="C584" t="str">
            <v>-</v>
          </cell>
          <cell r="E584">
            <v>3.2775593706762397E-2</v>
          </cell>
          <cell r="F584">
            <v>1.16742231131981E-6</v>
          </cell>
          <cell r="G584">
            <v>8.6668327057192203E-7</v>
          </cell>
          <cell r="H584">
            <v>5.88244837779597E-7</v>
          </cell>
        </row>
        <row r="585">
          <cell r="A585" t="str">
            <v>T_C-HY-GSL-S4</v>
          </cell>
          <cell r="B585" t="str">
            <v>VAR_cap</v>
          </cell>
          <cell r="C585" t="str">
            <v>-</v>
          </cell>
          <cell r="D585">
            <v>8.0155572787839972E-3</v>
          </cell>
          <cell r="E585">
            <v>4.6113533081190101E-2</v>
          </cell>
          <cell r="F585">
            <v>4.3685825980256603E-2</v>
          </cell>
          <cell r="G585">
            <v>3.5589940805210017E-2</v>
          </cell>
          <cell r="H585">
            <v>1.9090929200610599E-6</v>
          </cell>
          <cell r="I585">
            <v>5.6569109610928402E-7</v>
          </cell>
        </row>
        <row r="586">
          <cell r="A586" t="str">
            <v>T_C-HY-DSL-S3</v>
          </cell>
          <cell r="B586" t="str">
            <v>VAR_fout</v>
          </cell>
          <cell r="C586" t="str">
            <v>CO2_T</v>
          </cell>
          <cell r="D586">
            <v>2.2204812539712164</v>
          </cell>
          <cell r="E586">
            <v>3.3069330769853877</v>
          </cell>
          <cell r="F586">
            <v>3.1624508705026204</v>
          </cell>
          <cell r="G586">
            <v>2.3592779040343657</v>
          </cell>
          <cell r="H586">
            <v>1.4785069188301384E-3</v>
          </cell>
          <cell r="I586">
            <v>2.8983130106892901E-4</v>
          </cell>
        </row>
        <row r="587">
          <cell r="A587" t="str">
            <v>T_C-HY-DSL-S3</v>
          </cell>
          <cell r="B587" t="str">
            <v>VAR_fout</v>
          </cell>
          <cell r="C587" t="str">
            <v>TPCAR</v>
          </cell>
          <cell r="D587">
            <v>2.7002022614127739E-2</v>
          </cell>
          <cell r="E587">
            <v>5.3467773531083097E-2</v>
          </cell>
          <cell r="F587">
            <v>5.0911236712819059E-2</v>
          </cell>
          <cell r="G587">
            <v>4.041898061770121E-2</v>
          </cell>
          <cell r="H587">
            <v>1.4302580685047762E-5</v>
          </cell>
          <cell r="I587">
            <v>2.7966859123866282E-6</v>
          </cell>
        </row>
        <row r="588">
          <cell r="A588" t="str">
            <v>T_C-HY-DSL-S3</v>
          </cell>
          <cell r="B588" t="str">
            <v>VAR_fin</v>
          </cell>
          <cell r="C588" t="str">
            <v>TDSL</v>
          </cell>
          <cell r="D588">
            <v>3.02930593993345E-2</v>
          </cell>
          <cell r="E588">
            <v>4.5115048799255035E-2</v>
          </cell>
          <cell r="F588">
            <v>4.3143940934551317E-2</v>
          </cell>
          <cell r="G588">
            <v>3.2186601692146793E-2</v>
          </cell>
          <cell r="H588">
            <v>2.017062645061581E-5</v>
          </cell>
          <cell r="I588">
            <v>3.9540423065338236E-6</v>
          </cell>
        </row>
        <row r="589">
          <cell r="A589" t="str">
            <v>T_C-HY-DSL-S3</v>
          </cell>
          <cell r="B589" t="str">
            <v>VAR_ncap</v>
          </cell>
          <cell r="C589" t="str">
            <v>-</v>
          </cell>
          <cell r="E589">
            <v>2.1164228763105398E-6</v>
          </cell>
          <cell r="F589">
            <v>1.0495903473369299E-6</v>
          </cell>
          <cell r="G589">
            <v>4.7515548962630502E-7</v>
          </cell>
          <cell r="H589">
            <v>3.7720481806394201E-7</v>
          </cell>
        </row>
        <row r="590">
          <cell r="A590" t="str">
            <v>T_C-HY-DSL-S3</v>
          </cell>
          <cell r="B590" t="str">
            <v>VAR_cap</v>
          </cell>
          <cell r="C590" t="str">
            <v>-</v>
          </cell>
          <cell r="D590">
            <v>1.8565014936463601E-3</v>
          </cell>
          <cell r="E590">
            <v>3.676420172474102E-3</v>
          </cell>
          <cell r="F590">
            <v>3.5009906629249639E-3</v>
          </cell>
          <cell r="G590">
            <v>2.7795729418410779E-3</v>
          </cell>
          <cell r="H590">
            <v>1.2543848191789E-6</v>
          </cell>
          <cell r="I590">
            <v>3.7327748113721398E-7</v>
          </cell>
        </row>
        <row r="591">
          <cell r="A591" t="str">
            <v>D-T-ELC-Bus_c_S2</v>
          </cell>
          <cell r="B591" t="str">
            <v>VAR_fout</v>
          </cell>
          <cell r="C591" t="str">
            <v>T-ELC-Bus_c_BatSTGin_S2</v>
          </cell>
          <cell r="D591">
            <v>3.7555611595573788E-4</v>
          </cell>
          <cell r="E591">
            <v>2.1688819831500275E-4</v>
          </cell>
          <cell r="F591">
            <v>2.2339452797585292E-4</v>
          </cell>
          <cell r="G591">
            <v>2.4188322877775968E-4</v>
          </cell>
          <cell r="H591">
            <v>0.11063178450239772</v>
          </cell>
          <cell r="I591">
            <v>0.14395381958212078</v>
          </cell>
        </row>
        <row r="592">
          <cell r="A592" t="str">
            <v>D-T-ELC-Bus_c_S2</v>
          </cell>
          <cell r="B592" t="str">
            <v>VAR_fin</v>
          </cell>
          <cell r="C592" t="str">
            <v>TELC</v>
          </cell>
          <cell r="D592">
            <v>3.7555611595573788E-4</v>
          </cell>
          <cell r="E592">
            <v>2.1688819831500275E-4</v>
          </cell>
          <cell r="F592">
            <v>2.2339452797585292E-4</v>
          </cell>
          <cell r="G592">
            <v>2.4188322877775968E-4</v>
          </cell>
          <cell r="H592">
            <v>0.11063178450239772</v>
          </cell>
          <cell r="I592">
            <v>0.14395381958212078</v>
          </cell>
        </row>
        <row r="593">
          <cell r="A593" t="str">
            <v>D-T-ELC-Bus_c_S2</v>
          </cell>
          <cell r="B593" t="str">
            <v>VAR_ncap</v>
          </cell>
          <cell r="C593" t="str">
            <v>-</v>
          </cell>
          <cell r="D593">
            <v>4.7843700261006397E-5</v>
          </cell>
          <cell r="E593">
            <v>3.80591464523819E-7</v>
          </cell>
          <cell r="F593">
            <v>3.8360249253254497E-7</v>
          </cell>
          <cell r="G593">
            <v>5.40101325259398E-6</v>
          </cell>
          <cell r="H593">
            <v>9.0368213401744897E-3</v>
          </cell>
          <cell r="I593">
            <v>1.2928090215942999E-2</v>
          </cell>
        </row>
        <row r="594">
          <cell r="A594" t="str">
            <v>D-T-ELC-Bus_c_S2</v>
          </cell>
          <cell r="B594" t="str">
            <v>VAR_cap</v>
          </cell>
          <cell r="C594" t="str">
            <v>-</v>
          </cell>
          <cell r="D594">
            <v>4.7843700261006397E-5</v>
          </cell>
          <cell r="E594">
            <v>4.8224291725530198E-5</v>
          </cell>
          <cell r="F594">
            <v>4.8607894218062801E-5</v>
          </cell>
          <cell r="G594">
            <v>4.1121860853048203E-5</v>
          </cell>
          <cell r="H594">
            <v>1.40831271197479E-2</v>
          </cell>
          <cell r="I594">
            <v>1.8345505363269801E-2</v>
          </cell>
        </row>
        <row r="595">
          <cell r="A595" t="str">
            <v>T_C-HY-DSL-S4</v>
          </cell>
          <cell r="B595" t="str">
            <v>VAR_fout</v>
          </cell>
          <cell r="C595" t="str">
            <v>CO2_T</v>
          </cell>
          <cell r="D595">
            <v>2.6142778980493429</v>
          </cell>
          <cell r="E595">
            <v>5.1876507049243301</v>
          </cell>
          <cell r="F595">
            <v>4.9180654798018075</v>
          </cell>
          <cell r="G595">
            <v>4.0261512336887808</v>
          </cell>
          <cell r="H595">
            <v>1.8143522319700638E-3</v>
          </cell>
          <cell r="I595">
            <v>4.1200186497767103E-4</v>
          </cell>
        </row>
        <row r="596">
          <cell r="A596" t="str">
            <v>T_C-HY-DSL-S4</v>
          </cell>
          <cell r="B596" t="str">
            <v>VAR_fout</v>
          </cell>
          <cell r="C596" t="str">
            <v>TPCAR</v>
          </cell>
          <cell r="D596">
            <v>4.7917840822449181E-2</v>
          </cell>
          <cell r="E596">
            <v>0.11161480932545605</v>
          </cell>
          <cell r="F596">
            <v>0.10641860126847556</v>
          </cell>
          <cell r="G596">
            <v>8.9187497279966207E-2</v>
          </cell>
          <cell r="H596">
            <v>1.7246804709390039E-5</v>
          </cell>
          <cell r="I596">
            <v>3.9228951520809725E-6</v>
          </cell>
        </row>
        <row r="597">
          <cell r="A597" t="str">
            <v>T_C-HY-DSL-S4</v>
          </cell>
          <cell r="B597" t="str">
            <v>VAR_fin</v>
          </cell>
          <cell r="C597" t="str">
            <v>TDSL</v>
          </cell>
          <cell r="D597">
            <v>3.5665455635052398E-2</v>
          </cell>
          <cell r="E597">
            <v>7.0772860913019542E-2</v>
          </cell>
          <cell r="F597">
            <v>6.7095027009574551E-2</v>
          </cell>
          <cell r="G597">
            <v>5.4927029108987266E-2</v>
          </cell>
          <cell r="H597">
            <v>2.4752417898636597E-5</v>
          </cell>
          <cell r="I597">
            <v>5.6207621415780409E-6</v>
          </cell>
        </row>
        <row r="598">
          <cell r="A598" t="str">
            <v>T_C-HY-DSL-S4</v>
          </cell>
          <cell r="B598" t="str">
            <v>VAR_ncap</v>
          </cell>
          <cell r="C598" t="str">
            <v>-</v>
          </cell>
          <cell r="E598">
            <v>1.9142686793595899E-5</v>
          </cell>
          <cell r="F598">
            <v>1.14601636910237E-6</v>
          </cell>
          <cell r="G598">
            <v>6.6028444899554003E-7</v>
          </cell>
          <cell r="H598">
            <v>5.8871980436889897E-7</v>
          </cell>
        </row>
        <row r="599">
          <cell r="A599" t="str">
            <v>T_C-HY-DSL-S4</v>
          </cell>
          <cell r="B599" t="str">
            <v>VAR_cap</v>
          </cell>
          <cell r="C599" t="str">
            <v>-</v>
          </cell>
          <cell r="D599">
            <v>3.7730346420031002E-3</v>
          </cell>
          <cell r="E599">
            <v>8.7887303737037674E-3</v>
          </cell>
          <cell r="F599">
            <v>8.3806257328217955E-3</v>
          </cell>
          <cell r="G599">
            <v>7.0235803331814726E-3</v>
          </cell>
          <cell r="H599">
            <v>1.8211971928008E-6</v>
          </cell>
          <cell r="I599">
            <v>5.6373294985001703E-7</v>
          </cell>
        </row>
        <row r="600">
          <cell r="A600" t="str">
            <v>D-T-ELC-Bus_c_S3</v>
          </cell>
          <cell r="B600" t="str">
            <v>VAR_fout</v>
          </cell>
          <cell r="C600" t="str">
            <v>T-ELC-Bus_c_BatSTGin_S3</v>
          </cell>
          <cell r="D600">
            <v>1.2174815369834409E-4</v>
          </cell>
          <cell r="E600">
            <v>1.7101627059819906E-4</v>
          </cell>
          <cell r="F600">
            <v>1.6726665013839107E-4</v>
          </cell>
          <cell r="G600">
            <v>1.0554407343189669E-4</v>
          </cell>
          <cell r="H600">
            <v>8.9487317530894067E-4</v>
          </cell>
          <cell r="I600">
            <v>5.8628176320337129E-3</v>
          </cell>
        </row>
        <row r="601">
          <cell r="A601" t="str">
            <v>D-T-ELC-Bus_c_S3</v>
          </cell>
          <cell r="B601" t="str">
            <v>VAR_fin</v>
          </cell>
          <cell r="C601" t="str">
            <v>TELC</v>
          </cell>
          <cell r="D601">
            <v>1.2174815369834409E-4</v>
          </cell>
          <cell r="E601">
            <v>1.7101627059819906E-4</v>
          </cell>
          <cell r="F601">
            <v>1.6726665013839107E-4</v>
          </cell>
          <cell r="G601">
            <v>1.0554407343189669E-4</v>
          </cell>
          <cell r="H601">
            <v>8.9487317530894067E-4</v>
          </cell>
          <cell r="I601">
            <v>5.8628176320337129E-3</v>
          </cell>
        </row>
        <row r="602">
          <cell r="A602" t="str">
            <v>D-T-ELC-Bus_c_S3</v>
          </cell>
          <cell r="B602" t="str">
            <v>VAR_ncap</v>
          </cell>
          <cell r="C602" t="str">
            <v>-</v>
          </cell>
          <cell r="D602">
            <v>1.5767094528961098E-5</v>
          </cell>
          <cell r="E602">
            <v>2.6664312910653199E-6</v>
          </cell>
          <cell r="F602">
            <v>3.5256542923762898E-7</v>
          </cell>
          <cell r="G602">
            <v>4.5460248202088199E-6</v>
          </cell>
          <cell r="H602">
            <v>1.0516806443393201E-4</v>
          </cell>
          <cell r="I602">
            <v>7.0624722246512902E-4</v>
          </cell>
        </row>
        <row r="603">
          <cell r="A603" t="str">
            <v>D-T-ELC-Bus_c_S3</v>
          </cell>
          <cell r="B603" t="str">
            <v>VAR_cap</v>
          </cell>
          <cell r="C603" t="str">
            <v>-</v>
          </cell>
          <cell r="D603">
            <v>1.5767094528961098E-5</v>
          </cell>
          <cell r="E603">
            <v>1.84335258200264E-5</v>
          </cell>
          <cell r="F603">
            <v>1.8786091249264098E-5</v>
          </cell>
          <cell r="G603">
            <v>1.3570641287460299E-5</v>
          </cell>
          <cell r="H603">
            <v>1.07759254207939E-4</v>
          </cell>
          <cell r="I603">
            <v>7.42269519012729E-4</v>
          </cell>
        </row>
        <row r="604">
          <cell r="A604" t="str">
            <v>D-T-ELC-Bus_c_S4</v>
          </cell>
          <cell r="B604" t="str">
            <v>VAR_fout</v>
          </cell>
          <cell r="C604" t="str">
            <v>T-ELC-Bus_c_BatSTGin_S4</v>
          </cell>
          <cell r="F604">
            <v>1.7457793049214437E-6</v>
          </cell>
          <cell r="G604">
            <v>1.0055943401247634E-5</v>
          </cell>
          <cell r="H604">
            <v>1.4615081601635896E-5</v>
          </cell>
          <cell r="I604">
            <v>7.1860823355487618E-6</v>
          </cell>
        </row>
        <row r="605">
          <cell r="A605" t="str">
            <v>D-T-ELC-Bus_c_S4</v>
          </cell>
          <cell r="B605" t="str">
            <v>VAR_fin</v>
          </cell>
          <cell r="C605" t="str">
            <v>TELC</v>
          </cell>
          <cell r="F605">
            <v>1.7457793049214437E-6</v>
          </cell>
          <cell r="G605">
            <v>1.0055943401247634E-5</v>
          </cell>
          <cell r="H605">
            <v>1.4615081601635896E-5</v>
          </cell>
          <cell r="I605">
            <v>7.1860823355487618E-6</v>
          </cell>
        </row>
        <row r="606">
          <cell r="A606" t="str">
            <v>D-T-ELC-Bus_c_S4</v>
          </cell>
          <cell r="B606" t="str">
            <v>VAR_ncap</v>
          </cell>
          <cell r="C606" t="str">
            <v>-</v>
          </cell>
          <cell r="D606">
            <v>3.5147749401479802E-7</v>
          </cell>
          <cell r="E606">
            <v>3.0443820972453298E-7</v>
          </cell>
          <cell r="F606">
            <v>2.2672193220553199E-7</v>
          </cell>
          <cell r="G606">
            <v>1.8102023348188501E-6</v>
          </cell>
          <cell r="H606">
            <v>2.5222922696232898E-6</v>
          </cell>
          <cell r="I606">
            <v>1.05079384673022E-6</v>
          </cell>
        </row>
        <row r="607">
          <cell r="A607" t="str">
            <v>D-T-ELC-Bus_c_S4</v>
          </cell>
          <cell r="B607" t="str">
            <v>VAR_cap</v>
          </cell>
          <cell r="C607" t="str">
            <v>-</v>
          </cell>
          <cell r="D607">
            <v>3.5147749401479802E-7</v>
          </cell>
          <cell r="E607">
            <v>6.5591570373933095E-7</v>
          </cell>
          <cell r="F607">
            <v>8.8263763594486299E-7</v>
          </cell>
          <cell r="G607">
            <v>2.12251540111094E-6</v>
          </cell>
          <cell r="H607">
            <v>3.20413899679592E-6</v>
          </cell>
          <cell r="I607">
            <v>1.49342747753559E-6</v>
          </cell>
        </row>
        <row r="608">
          <cell r="A608" t="str">
            <v>D-TH2O</v>
          </cell>
          <cell r="B608" t="str">
            <v>VAR_fout</v>
          </cell>
          <cell r="C608" t="str">
            <v>TH2O</v>
          </cell>
          <cell r="D608">
            <v>2.8582743722145266E-3</v>
          </cell>
          <cell r="E608">
            <v>1.4017492935990144E-2</v>
          </cell>
          <cell r="F608">
            <v>1.3954679031809523E-2</v>
          </cell>
          <cell r="G608">
            <v>7.4435915917506229E-2</v>
          </cell>
          <cell r="H608">
            <v>1.4017660032259771</v>
          </cell>
          <cell r="I608">
            <v>3.7038598473956714</v>
          </cell>
        </row>
        <row r="609">
          <cell r="A609" t="str">
            <v>D-TH2O</v>
          </cell>
          <cell r="B609" t="str">
            <v>VAR_fin</v>
          </cell>
          <cell r="C609" t="str">
            <v>H2</v>
          </cell>
          <cell r="D609">
            <v>2.8582743722145266E-3</v>
          </cell>
          <cell r="E609">
            <v>1.4017492935990144E-2</v>
          </cell>
          <cell r="F609">
            <v>1.3954679031809523E-2</v>
          </cell>
          <cell r="G609">
            <v>7.4435915917506229E-2</v>
          </cell>
          <cell r="H609">
            <v>1.4017660032259771</v>
          </cell>
          <cell r="I609">
            <v>3.7038598473956714</v>
          </cell>
        </row>
        <row r="610">
          <cell r="A610" t="str">
            <v>D-TH2O</v>
          </cell>
          <cell r="B610" t="str">
            <v>VAR_ncap</v>
          </cell>
          <cell r="C610" t="str">
            <v>-</v>
          </cell>
          <cell r="D610">
            <v>5.7653374855286396E-4</v>
          </cell>
          <cell r="E610">
            <v>1.93179391698778E-3</v>
          </cell>
          <cell r="F610">
            <v>1.6004095860139001E-8</v>
          </cell>
          <cell r="G610">
            <v>1.0819870309864499E-2</v>
          </cell>
          <cell r="H610">
            <v>9.0540576364373695E-2</v>
          </cell>
          <cell r="I610">
            <v>0.41254335502234102</v>
          </cell>
        </row>
        <row r="611">
          <cell r="A611" t="str">
            <v>D-TH2O</v>
          </cell>
          <cell r="B611" t="str">
            <v>VAR_cap</v>
          </cell>
          <cell r="C611" t="str">
            <v>-</v>
          </cell>
          <cell r="D611">
            <v>5.7653374855286396E-4</v>
          </cell>
          <cell r="E611">
            <v>2.5083276655406398E-3</v>
          </cell>
          <cell r="F611">
            <v>2.5083436696365E-3</v>
          </cell>
          <cell r="G611">
            <v>1.3328213979501E-2</v>
          </cell>
          <cell r="H611">
            <v>0.24893174505825999</v>
          </cell>
          <cell r="I611">
            <v>0.66147510008060095</v>
          </cell>
        </row>
        <row r="612">
          <cell r="A612" t="str">
            <v>TFHGV-HYBDSL</v>
          </cell>
          <cell r="B612" t="str">
            <v>VAR_fout</v>
          </cell>
          <cell r="C612" t="str">
            <v>CO2_T</v>
          </cell>
          <cell r="E612">
            <v>61.930528264393701</v>
          </cell>
          <cell r="F612">
            <v>287.84815217605819</v>
          </cell>
          <cell r="G612">
            <v>761.31391404192902</v>
          </cell>
          <cell r="H612">
            <v>790.44184290830697</v>
          </cell>
          <cell r="I612">
            <v>131.7775850396786</v>
          </cell>
        </row>
        <row r="613">
          <cell r="A613" t="str">
            <v>TFHGV-HYBDSL</v>
          </cell>
          <cell r="B613" t="str">
            <v>VAR_fout</v>
          </cell>
          <cell r="C613" t="str">
            <v>TFHGV</v>
          </cell>
          <cell r="E613">
            <v>0.13811171219740412</v>
          </cell>
          <cell r="F613">
            <v>0.64193221443504556</v>
          </cell>
          <cell r="G613">
            <v>1.6978115823451003</v>
          </cell>
          <cell r="H613">
            <v>1.7627699839806437</v>
          </cell>
          <cell r="I613">
            <v>0.29387813101431204</v>
          </cell>
        </row>
        <row r="614">
          <cell r="A614" t="str">
            <v>TFHGV-HYBDSL</v>
          </cell>
          <cell r="B614" t="str">
            <v>VAR_fin</v>
          </cell>
          <cell r="C614" t="str">
            <v>TDSL</v>
          </cell>
          <cell r="E614">
            <v>0.8448912450804047</v>
          </cell>
          <cell r="F614">
            <v>3.9269870692504596</v>
          </cell>
          <cell r="G614">
            <v>10.386274407120439</v>
          </cell>
          <cell r="H614">
            <v>10.783654064233389</v>
          </cell>
          <cell r="I614">
            <v>1.797784243378971</v>
          </cell>
        </row>
        <row r="615">
          <cell r="A615" t="str">
            <v>TFHGV-HYBDSL</v>
          </cell>
          <cell r="B615" t="str">
            <v>VAR_ncap</v>
          </cell>
          <cell r="C615" t="str">
            <v>-</v>
          </cell>
          <cell r="E615">
            <v>2.59819568132197E-3</v>
          </cell>
          <cell r="F615">
            <v>9.4780361355236604E-3</v>
          </cell>
          <cell r="G615">
            <v>2.42159491865379E-2</v>
          </cell>
          <cell r="H615">
            <v>1.2445714146384E-2</v>
          </cell>
          <cell r="I615">
            <v>5.58075579329012E-3</v>
          </cell>
        </row>
        <row r="616">
          <cell r="A616" t="str">
            <v>TFHGV-HYBDSL</v>
          </cell>
          <cell r="B616" t="str">
            <v>VAR_cap</v>
          </cell>
          <cell r="C616" t="str">
            <v>-</v>
          </cell>
          <cell r="E616">
            <v>2.59819568132197E-3</v>
          </cell>
          <cell r="F616">
            <v>1.20762318168456E-2</v>
          </cell>
          <cell r="G616">
            <v>3.1939707047557303E-2</v>
          </cell>
          <cell r="H616">
            <v>3.5140104387542802E-2</v>
          </cell>
          <cell r="I616">
            <v>7.7648371969105097E-3</v>
          </cell>
        </row>
        <row r="617">
          <cell r="A617" t="str">
            <v>D-TKER</v>
          </cell>
          <cell r="B617" t="str">
            <v>VAR_fout</v>
          </cell>
          <cell r="C617" t="str">
            <v>CO2</v>
          </cell>
          <cell r="D617">
            <v>80.763254672403804</v>
          </cell>
          <cell r="E617">
            <v>102.299643522715</v>
          </cell>
          <cell r="F617">
            <v>134.604226798182</v>
          </cell>
          <cell r="G617">
            <v>187.85199235573299</v>
          </cell>
          <cell r="H617">
            <v>156.66331897645901</v>
          </cell>
          <cell r="I617">
            <v>9.1489603990489403E-7</v>
          </cell>
        </row>
        <row r="618">
          <cell r="A618" t="str">
            <v>D-TKER</v>
          </cell>
          <cell r="B618" t="str">
            <v>VAR_fout</v>
          </cell>
          <cell r="C618" t="str">
            <v>TKER</v>
          </cell>
          <cell r="D618">
            <v>1.0930817228491501</v>
          </cell>
          <cell r="E618">
            <v>1.3845636984571901</v>
          </cell>
          <cell r="F618">
            <v>1.82178666186924</v>
          </cell>
          <cell r="G618">
            <v>2.5424629093732301</v>
          </cell>
          <cell r="H618">
            <v>2.1203431103497499</v>
          </cell>
          <cell r="I618">
            <v>1.2382563624801699E-8</v>
          </cell>
        </row>
        <row r="619">
          <cell r="A619" t="str">
            <v>D-TKER</v>
          </cell>
          <cell r="B619" t="str">
            <v>VAR_fin</v>
          </cell>
          <cell r="C619" t="str">
            <v>KER</v>
          </cell>
          <cell r="D619">
            <v>1.1093853663791744</v>
          </cell>
          <cell r="E619">
            <v>1.4052148835537817</v>
          </cell>
          <cell r="F619">
            <v>1.8489591593156731</v>
          </cell>
          <cell r="G619">
            <v>2.5803845103809575</v>
          </cell>
          <cell r="H619">
            <v>2.1519686672590503</v>
          </cell>
          <cell r="I619">
            <v>1.2567253295396787E-8</v>
          </cell>
        </row>
        <row r="620">
          <cell r="A620" t="str">
            <v>T_B_u-BEVELC-S1</v>
          </cell>
          <cell r="B620" t="str">
            <v>VAR_fout</v>
          </cell>
          <cell r="C620" t="str">
            <v>TPBSu</v>
          </cell>
          <cell r="E620">
            <v>6.2858309639135881E-4</v>
          </cell>
          <cell r="F620">
            <v>1.73191915678932E-3</v>
          </cell>
          <cell r="G620">
            <v>2.7792712085708653E-2</v>
          </cell>
          <cell r="H620">
            <v>4.5437851861727933E-2</v>
          </cell>
          <cell r="I620">
            <v>0.11254979309223007</v>
          </cell>
        </row>
        <row r="621">
          <cell r="A621" t="str">
            <v>T_B_u-BEVELC-S1</v>
          </cell>
          <cell r="B621" t="str">
            <v>VAR_fin</v>
          </cell>
          <cell r="C621" t="str">
            <v>T-ELC-Bus_u_BatSTGout_S1</v>
          </cell>
          <cell r="E621">
            <v>1.6018040473143357E-3</v>
          </cell>
          <cell r="F621">
            <v>4.2732981661898683E-3</v>
          </cell>
          <cell r="G621">
            <v>6.2127643664168425E-2</v>
          </cell>
          <cell r="H621">
            <v>9.6262276959013168E-2</v>
          </cell>
          <cell r="I621">
            <v>0.20916235984599091</v>
          </cell>
        </row>
        <row r="622">
          <cell r="A622" t="str">
            <v>T_B_u-BEVELC-S1</v>
          </cell>
          <cell r="B622" t="str">
            <v>VAR_ncap</v>
          </cell>
          <cell r="C622" t="str">
            <v>-</v>
          </cell>
          <cell r="E622">
            <v>1.18764226727589E-5</v>
          </cell>
          <cell r="F622">
            <v>2.0797881230394599E-5</v>
          </cell>
          <cell r="G622">
            <v>5.2410656760037196E-4</v>
          </cell>
          <cell r="H622">
            <v>3.4889260554626097E-5</v>
          </cell>
          <cell r="I622">
            <v>2.21764999700081E-3</v>
          </cell>
        </row>
        <row r="623">
          <cell r="A623" t="str">
            <v>T_B_u-BEVELC-S1</v>
          </cell>
          <cell r="B623" t="str">
            <v>VAR_cap</v>
          </cell>
          <cell r="C623" t="str">
            <v>-</v>
          </cell>
          <cell r="D623">
            <v>3.02390998593531E-8</v>
          </cell>
          <cell r="E623">
            <v>1.1917913530705454E-5</v>
          </cell>
          <cell r="F623">
            <v>3.2715794761100058E-5</v>
          </cell>
          <cell r="G623">
            <v>5.2416462063713861E-4</v>
          </cell>
          <cell r="H623">
            <v>8.6126238966135094E-4</v>
          </cell>
          <cell r="I623">
            <v>2.3801609056145565E-3</v>
          </cell>
        </row>
        <row r="624">
          <cell r="A624" t="str">
            <v>TPSHPH2OEXT</v>
          </cell>
          <cell r="B624" t="str">
            <v>VAR_fout</v>
          </cell>
          <cell r="C624" t="str">
            <v>TPSHP</v>
          </cell>
          <cell r="G624">
            <v>7.7354166349509404E-8</v>
          </cell>
          <cell r="H624">
            <v>1.0266637350526E-5</v>
          </cell>
          <cell r="I624">
            <v>3.0104619888429899E-7</v>
          </cell>
        </row>
        <row r="625">
          <cell r="A625" t="str">
            <v>TPSHPH2OEXT</v>
          </cell>
          <cell r="B625" t="str">
            <v>VAR_fin</v>
          </cell>
          <cell r="C625" t="str">
            <v>TH2O</v>
          </cell>
          <cell r="G625">
            <v>4.313080790396888E-8</v>
          </cell>
          <cell r="H625">
            <v>5.7244280984751015E-6</v>
          </cell>
          <cell r="I625">
            <v>1.6785606240821475E-7</v>
          </cell>
        </row>
        <row r="626">
          <cell r="A626" t="str">
            <v>TPSHPH2OEXT</v>
          </cell>
          <cell r="B626" t="str">
            <v>VAR_ncap</v>
          </cell>
          <cell r="C626" t="str">
            <v>-</v>
          </cell>
          <cell r="G626">
            <v>2.4038195568464099E-8</v>
          </cell>
          <cell r="H626">
            <v>2.1484768287154601E-8</v>
          </cell>
          <cell r="I626">
            <v>1.16840854978615E-8</v>
          </cell>
        </row>
        <row r="627">
          <cell r="A627" t="str">
            <v>TPSHPH2OEXT</v>
          </cell>
          <cell r="B627" t="str">
            <v>VAR_cap</v>
          </cell>
          <cell r="C627" t="str">
            <v>-</v>
          </cell>
          <cell r="G627">
            <v>2.4038195568464099E-8</v>
          </cell>
          <cell r="H627">
            <v>2.5069544928901096E-8</v>
          </cell>
          <cell r="I627">
            <v>1.0926602581716395E-8</v>
          </cell>
        </row>
        <row r="628">
          <cell r="A628" t="str">
            <v>T_B_u-BEVELC-S2</v>
          </cell>
          <cell r="B628" t="str">
            <v>VAR_fout</v>
          </cell>
          <cell r="C628" t="str">
            <v>TPBSu</v>
          </cell>
          <cell r="D628">
            <v>1.2311332072120927E-4</v>
          </cell>
          <cell r="E628">
            <v>1.6986800072651967E-4</v>
          </cell>
          <cell r="F628">
            <v>1.7307500480035493E-4</v>
          </cell>
          <cell r="G628">
            <v>3.3455828992341391E-5</v>
          </cell>
          <cell r="H628">
            <v>3.9161860013320192E-2</v>
          </cell>
          <cell r="I628">
            <v>4.6139713521937069E-2</v>
          </cell>
        </row>
        <row r="629">
          <cell r="A629" t="str">
            <v>T_B_u-BEVELC-S2</v>
          </cell>
          <cell r="B629" t="str">
            <v>VAR_fin</v>
          </cell>
          <cell r="C629" t="str">
            <v>T-ELC-Bus_u_BatSTGout_S2</v>
          </cell>
          <cell r="D629">
            <v>4.4739081810590478E-4</v>
          </cell>
          <cell r="E629">
            <v>6.0717828883171201E-4</v>
          </cell>
          <cell r="F629">
            <v>6.1798328430388047E-4</v>
          </cell>
          <cell r="G629">
            <v>1.0336142048655149E-4</v>
          </cell>
          <cell r="H629">
            <v>0.11191115477551175</v>
          </cell>
          <cell r="I629">
            <v>0.12129773578235377</v>
          </cell>
        </row>
        <row r="630">
          <cell r="A630" t="str">
            <v>T_B_u-BEVELC-S2</v>
          </cell>
          <cell r="B630" t="str">
            <v>VAR_ncap</v>
          </cell>
          <cell r="C630" t="str">
            <v>-</v>
          </cell>
          <cell r="E630">
            <v>4.2419197117066701E-8</v>
          </cell>
          <cell r="F630">
            <v>6.7452982846381198E-8</v>
          </cell>
          <cell r="G630">
            <v>6.1667987667969705E-7</v>
          </cell>
          <cell r="H630">
            <v>3.8087752801244698E-4</v>
          </cell>
          <cell r="I630">
            <v>6.16323348615924E-4</v>
          </cell>
        </row>
        <row r="631">
          <cell r="A631" t="str">
            <v>T_B_u-BEVELC-S2</v>
          </cell>
          <cell r="B631" t="str">
            <v>VAR_cap</v>
          </cell>
          <cell r="C631" t="str">
            <v>-</v>
          </cell>
          <cell r="D631">
            <v>3.3164556962025304E-6</v>
          </cell>
          <cell r="E631">
            <v>3.2370812020719267E-6</v>
          </cell>
          <cell r="F631">
            <v>3.3045257576945683E-6</v>
          </cell>
          <cell r="G631">
            <v>6.5502904666153717E-7</v>
          </cell>
          <cell r="H631">
            <v>7.3851870109193903E-4</v>
          </cell>
          <cell r="I631">
            <v>8.7009228347784302E-4</v>
          </cell>
        </row>
        <row r="632">
          <cell r="A632" t="str">
            <v>TFHGV-ICEDSL</v>
          </cell>
          <cell r="B632" t="str">
            <v>VAR_fout</v>
          </cell>
          <cell r="C632" t="str">
            <v>CO2_T</v>
          </cell>
          <cell r="D632">
            <v>381.5421972387378</v>
          </cell>
          <cell r="E632">
            <v>447.16124842325496</v>
          </cell>
          <cell r="F632">
            <v>350.70494523002407</v>
          </cell>
          <cell r="G632">
            <v>32.170262363434674</v>
          </cell>
          <cell r="H632">
            <v>1.185582501017614E-3</v>
          </cell>
        </row>
        <row r="633">
          <cell r="A633" t="str">
            <v>TFHGV-ICEDSL</v>
          </cell>
          <cell r="B633" t="str">
            <v>VAR_fout</v>
          </cell>
          <cell r="C633" t="str">
            <v>TFHGV</v>
          </cell>
          <cell r="D633">
            <v>0.61787721579814181</v>
          </cell>
          <cell r="E633">
            <v>0.72414204559319673</v>
          </cell>
          <cell r="F633">
            <v>0.56793874096651797</v>
          </cell>
          <cell r="G633">
            <v>5.2097178986934507E-2</v>
          </cell>
          <cell r="H633">
            <v>1.9199564822168194E-6</v>
          </cell>
        </row>
        <row r="634">
          <cell r="A634" t="str">
            <v>TFHGV-ICEDSL</v>
          </cell>
          <cell r="B634" t="str">
            <v>VAR_fin</v>
          </cell>
          <cell r="C634" t="str">
            <v>TDSL</v>
          </cell>
          <cell r="D634">
            <v>5.2052141505966913</v>
          </cell>
          <cell r="E634">
            <v>6.1004263086392037</v>
          </cell>
          <cell r="F634">
            <v>4.7845149417465853</v>
          </cell>
          <cell r="G634">
            <v>0.43888488899637995</v>
          </cell>
          <cell r="H634">
            <v>1.6174386098466771E-5</v>
          </cell>
        </row>
        <row r="635">
          <cell r="A635" t="str">
            <v>TFHGV-ICEDSL</v>
          </cell>
          <cell r="B635" t="str">
            <v>VAR_ncap</v>
          </cell>
          <cell r="C635" t="str">
            <v>-</v>
          </cell>
          <cell r="E635">
            <v>3.3610571794514702E-8</v>
          </cell>
          <cell r="F635">
            <v>1.41319463776271E-7</v>
          </cell>
          <cell r="G635">
            <v>1.0377689787734E-7</v>
          </cell>
          <cell r="H635">
            <v>3.6837375685263701E-8</v>
          </cell>
          <cell r="I635">
            <v>1.2928559010743899E-8</v>
          </cell>
        </row>
        <row r="636">
          <cell r="A636" t="str">
            <v>TFHGV-ICEDSL</v>
          </cell>
          <cell r="B636" t="str">
            <v>VAR_cap</v>
          </cell>
          <cell r="C636" t="str">
            <v>-</v>
          </cell>
          <cell r="D636">
            <v>1.1623739075555561E-2</v>
          </cell>
          <cell r="E636">
            <v>1.3622772395354938E-2</v>
          </cell>
          <cell r="F636">
            <v>1.0684365952059618E-2</v>
          </cell>
          <cell r="G636">
            <v>9.8010691412272056E-4</v>
          </cell>
          <cell r="H636">
            <v>5.3851533015922901E-8</v>
          </cell>
          <cell r="I636">
            <v>1.9393099835485501E-8</v>
          </cell>
        </row>
        <row r="637">
          <cell r="A637" t="str">
            <v>D-T-ELC-Bus_u_S1</v>
          </cell>
          <cell r="B637" t="str">
            <v>VAR_fout</v>
          </cell>
          <cell r="C637" t="str">
            <v>T-ELC-Bus_u_BatSTGin_S1</v>
          </cell>
          <cell r="D637">
            <v>9.9455296750693496E-7</v>
          </cell>
          <cell r="E637">
            <v>1.6071604809950674E-3</v>
          </cell>
          <cell r="F637">
            <v>4.2793945024532393E-3</v>
          </cell>
          <cell r="G637">
            <v>6.2141526433009173E-2</v>
          </cell>
          <cell r="H637">
            <v>9.6277485264795709E-2</v>
          </cell>
          <cell r="I637">
            <v>0.20918675679853085</v>
          </cell>
        </row>
        <row r="638">
          <cell r="A638" t="str">
            <v>D-T-ELC-Bus_u_S1</v>
          </cell>
          <cell r="B638" t="str">
            <v>VAR_fin</v>
          </cell>
          <cell r="C638" t="str">
            <v>TELC</v>
          </cell>
          <cell r="D638">
            <v>9.9455296750693496E-7</v>
          </cell>
          <cell r="E638">
            <v>1.6071604809950674E-3</v>
          </cell>
          <cell r="F638">
            <v>4.2793945024532393E-3</v>
          </cell>
          <cell r="G638">
            <v>6.2141526433009173E-2</v>
          </cell>
          <cell r="H638">
            <v>9.6277485264795709E-2</v>
          </cell>
          <cell r="I638">
            <v>0.20918675679853085</v>
          </cell>
        </row>
        <row r="639">
          <cell r="A639" t="str">
            <v>D-T-ELC-Bus_u_S1</v>
          </cell>
          <cell r="B639" t="str">
            <v>VAR_ncap</v>
          </cell>
          <cell r="C639" t="str">
            <v>-</v>
          </cell>
          <cell r="D639">
            <v>1.6290635413290599E-5</v>
          </cell>
          <cell r="E639">
            <v>1.5403153154487E-4</v>
          </cell>
          <cell r="F639">
            <v>2.8207383990258599E-4</v>
          </cell>
          <cell r="G639">
            <v>6.1406527606261904E-3</v>
          </cell>
          <cell r="H639">
            <v>5.1992483076100998E-3</v>
          </cell>
          <cell r="I639">
            <v>1.88208437110256E-2</v>
          </cell>
        </row>
        <row r="640">
          <cell r="A640" t="str">
            <v>D-T-ELC-Bus_u_S1</v>
          </cell>
          <cell r="B640" t="str">
            <v>VAR_cap</v>
          </cell>
          <cell r="C640" t="str">
            <v>-</v>
          </cell>
          <cell r="D640">
            <v>1.6290635413290599E-5</v>
          </cell>
          <cell r="E640">
            <v>1.7032216695816001E-4</v>
          </cell>
          <cell r="F640">
            <v>4.52396006860746E-4</v>
          </cell>
          <cell r="G640">
            <v>6.5682694633816402E-3</v>
          </cell>
          <cell r="H640">
            <v>1.0176431607455899E-2</v>
          </cell>
          <cell r="I640">
            <v>2.21108641490073E-2</v>
          </cell>
        </row>
        <row r="641">
          <cell r="A641" t="str">
            <v>T-Plg-DSL-mix_S1</v>
          </cell>
          <cell r="B641" t="str">
            <v>VAR_fout</v>
          </cell>
          <cell r="C641" t="str">
            <v>CO2_T</v>
          </cell>
          <cell r="D641">
            <v>1.41561268104185E-3</v>
          </cell>
          <cell r="E641">
            <v>2.4029402733246399E-3</v>
          </cell>
          <cell r="F641">
            <v>2.8051756024520163E-3</v>
          </cell>
          <cell r="G641">
            <v>3.312144161623475E-3</v>
          </cell>
          <cell r="H641">
            <v>2.3262649818171031E-3</v>
          </cell>
          <cell r="I641">
            <v>1.010339334189799E-3</v>
          </cell>
        </row>
        <row r="642">
          <cell r="A642" t="str">
            <v>T-Plg-DSL-mix_S1</v>
          </cell>
          <cell r="B642" t="str">
            <v>VAR_fout</v>
          </cell>
          <cell r="C642" t="str">
            <v>T-PEVmix-ELC_DSL_S1</v>
          </cell>
          <cell r="D642">
            <v>1.4067398907964398E-5</v>
          </cell>
          <cell r="E642">
            <v>2.3878791020713745E-5</v>
          </cell>
          <cell r="F642">
            <v>2.7875932968853625E-5</v>
          </cell>
          <cell r="G642">
            <v>3.2913842738362162E-5</v>
          </cell>
          <cell r="H642">
            <v>2.455165134215221E-5</v>
          </cell>
          <cell r="I642">
            <v>1.2063022632878903E-5</v>
          </cell>
        </row>
        <row r="643">
          <cell r="A643" t="str">
            <v>T-Plg-DSL-mix_S1</v>
          </cell>
          <cell r="B643" t="str">
            <v>VAR_fin</v>
          </cell>
          <cell r="C643" t="str">
            <v>TDSL</v>
          </cell>
          <cell r="D643">
            <v>1.931258773590522E-5</v>
          </cell>
          <cell r="E643">
            <v>3.2782268394606276E-5</v>
          </cell>
          <cell r="F643">
            <v>3.8269789937953803E-5</v>
          </cell>
          <cell r="G643">
            <v>4.5186141359119774E-5</v>
          </cell>
          <cell r="H643">
            <v>3.1736220761488485E-5</v>
          </cell>
          <cell r="I643">
            <v>1.378361983887858E-5</v>
          </cell>
        </row>
        <row r="644">
          <cell r="A644" t="str">
            <v>T_B_u-BEVELC-S3</v>
          </cell>
          <cell r="B644" t="str">
            <v>VAR_fout</v>
          </cell>
          <cell r="C644" t="str">
            <v>TPBSu</v>
          </cell>
          <cell r="D644">
            <v>5.3803176466683648E-4</v>
          </cell>
          <cell r="E644">
            <v>5.5028798879898637E-4</v>
          </cell>
          <cell r="F644">
            <v>4.5295863709672833E-5</v>
          </cell>
          <cell r="G644">
            <v>1.8120555057792286E-5</v>
          </cell>
          <cell r="H644">
            <v>8.7630580842514863E-2</v>
          </cell>
          <cell r="I644">
            <v>0.2009469402964888</v>
          </cell>
        </row>
        <row r="645">
          <cell r="A645" t="str">
            <v>T_B_u-BEVELC-S3</v>
          </cell>
          <cell r="B645" t="str">
            <v>VAR_fin</v>
          </cell>
          <cell r="C645" t="str">
            <v>T-ELC-Bus_u_BatSTGout_S3</v>
          </cell>
          <cell r="D645">
            <v>2.9405398014534156E-3</v>
          </cell>
          <cell r="E645">
            <v>2.9542583926427785E-3</v>
          </cell>
          <cell r="F645">
            <v>2.4313160377709421E-4</v>
          </cell>
          <cell r="G645">
            <v>9.198690513221741E-5</v>
          </cell>
          <cell r="H645">
            <v>0.366537794008096</v>
          </cell>
          <cell r="I645">
            <v>0.77759941250173914</v>
          </cell>
        </row>
        <row r="646">
          <cell r="A646" t="str">
            <v>T_B_u-BEVELC-S3</v>
          </cell>
          <cell r="B646" t="str">
            <v>VAR_ncap</v>
          </cell>
          <cell r="C646" t="str">
            <v>-</v>
          </cell>
          <cell r="E646">
            <v>1.6049481368217201E-8</v>
          </cell>
          <cell r="F646">
            <v>1.7439917681903801E-8</v>
          </cell>
          <cell r="G646">
            <v>1.3706374411923801E-7</v>
          </cell>
          <cell r="H646">
            <v>1.65223313722436E-3</v>
          </cell>
          <cell r="I646">
            <v>3.2234503025019802E-3</v>
          </cell>
        </row>
        <row r="647">
          <cell r="A647" t="str">
            <v>T_B_u-BEVELC-S3</v>
          </cell>
          <cell r="B647" t="str">
            <v>VAR_cap</v>
          </cell>
          <cell r="C647" t="str">
            <v>-</v>
          </cell>
          <cell r="D647">
            <v>1.4493670886075899E-5</v>
          </cell>
          <cell r="E647">
            <v>1.0402043506691813E-5</v>
          </cell>
          <cell r="F647">
            <v>8.8861741119471594E-7</v>
          </cell>
          <cell r="G647">
            <v>3.7683737749882098E-7</v>
          </cell>
          <cell r="H647">
            <v>1.65250500024605E-3</v>
          </cell>
          <cell r="I647">
            <v>3.7893752565763901E-3</v>
          </cell>
        </row>
        <row r="648">
          <cell r="A648" t="str">
            <v>D-T-ELC-Bus_u_S2</v>
          </cell>
          <cell r="B648" t="str">
            <v>VAR_fout</v>
          </cell>
          <cell r="C648" t="str">
            <v>T-ELC-Bus_u_BatSTGin_S2</v>
          </cell>
          <cell r="D648">
            <v>4.4723405231623866E-4</v>
          </cell>
          <cell r="E648">
            <v>6.1301445380427763E-4</v>
          </cell>
          <cell r="F648">
            <v>6.2642430802211811E-4</v>
          </cell>
          <cell r="G648">
            <v>1.1279487485727319E-4</v>
          </cell>
          <cell r="H648">
            <v>0.11192743344721288</v>
          </cell>
          <cell r="I648">
            <v>0.1213125171636404</v>
          </cell>
        </row>
        <row r="649">
          <cell r="A649" t="str">
            <v>D-T-ELC-Bus_u_S2</v>
          </cell>
          <cell r="B649" t="str">
            <v>VAR_fin</v>
          </cell>
          <cell r="C649" t="str">
            <v>TELC</v>
          </cell>
          <cell r="D649">
            <v>4.4723405231623866E-4</v>
          </cell>
          <cell r="E649">
            <v>6.1301445380427763E-4</v>
          </cell>
          <cell r="F649">
            <v>6.2642430802211811E-4</v>
          </cell>
          <cell r="G649">
            <v>1.1279487485727319E-4</v>
          </cell>
          <cell r="H649">
            <v>0.11192743344721288</v>
          </cell>
          <cell r="I649">
            <v>0.1213125171636404</v>
          </cell>
        </row>
        <row r="650">
          <cell r="A650" t="str">
            <v>D-T-ELC-Bus_u_S2</v>
          </cell>
          <cell r="B650" t="str">
            <v>VAR_ncap</v>
          </cell>
          <cell r="C650" t="str">
            <v>-</v>
          </cell>
          <cell r="D650">
            <v>4.7831649491009399E-5</v>
          </cell>
          <cell r="E650">
            <v>1.6954028707636E-5</v>
          </cell>
          <cell r="F650">
            <v>2.58152198606489E-6</v>
          </cell>
          <cell r="G650">
            <v>3.8498156907224199E-6</v>
          </cell>
          <cell r="H650">
            <v>5.9595145426665601E-3</v>
          </cell>
          <cell r="I650">
            <v>8.8036985452649898E-3</v>
          </cell>
        </row>
        <row r="651">
          <cell r="A651" t="str">
            <v>D-T-ELC-Bus_u_S2</v>
          </cell>
          <cell r="B651" t="str">
            <v>VAR_cap</v>
          </cell>
          <cell r="C651" t="str">
            <v>-</v>
          </cell>
          <cell r="D651">
            <v>4.7831649491009399E-5</v>
          </cell>
          <cell r="E651">
            <v>6.4785678198645406E-5</v>
          </cell>
          <cell r="F651">
            <v>6.7367200184710301E-5</v>
          </cell>
          <cell r="G651">
            <v>5.6137297849116798E-5</v>
          </cell>
          <cell r="H651">
            <v>1.1830614966394501E-2</v>
          </cell>
          <cell r="I651">
            <v>1.28226183578053E-2</v>
          </cell>
        </row>
        <row r="652">
          <cell r="A652" t="str">
            <v>T-Plg-DSL-mix_S2</v>
          </cell>
          <cell r="B652" t="str">
            <v>VAR_fout</v>
          </cell>
          <cell r="C652" t="str">
            <v>CO2_T</v>
          </cell>
          <cell r="D652">
            <v>3.5878719500604598E-4</v>
          </cell>
          <cell r="E652">
            <v>2.29409015969233E-3</v>
          </cell>
          <cell r="F652">
            <v>7.9194209634344606E-3</v>
          </cell>
          <cell r="G652">
            <v>4.5922996663174467E-2</v>
          </cell>
          <cell r="H652">
            <v>1.5420912795297913E-2</v>
          </cell>
          <cell r="I652">
            <v>5.5395599213260722E-3</v>
          </cell>
        </row>
        <row r="653">
          <cell r="A653" t="str">
            <v>T-Plg-DSL-mix_S2</v>
          </cell>
          <cell r="B653" t="str">
            <v>VAR_fout</v>
          </cell>
          <cell r="C653" t="str">
            <v>T-PEVmix-ELC_DSL_S2</v>
          </cell>
          <cell r="D653">
            <v>2.9149577931506733E-6</v>
          </cell>
          <cell r="E653">
            <v>1.8638279409812023E-5</v>
          </cell>
          <cell r="F653">
            <v>6.4341141980318046E-5</v>
          </cell>
          <cell r="G653">
            <v>3.7310026353057813E-4</v>
          </cell>
          <cell r="H653">
            <v>1.3496173405475913E-4</v>
          </cell>
          <cell r="I653">
            <v>5.5615830141653906E-5</v>
          </cell>
        </row>
        <row r="654">
          <cell r="A654" t="str">
            <v>T-Plg-DSL-mix_S2</v>
          </cell>
          <cell r="B654" t="str">
            <v>VAR_fin</v>
          </cell>
          <cell r="C654" t="str">
            <v>TDSL</v>
          </cell>
          <cell r="D654">
            <v>4.8947775580633871E-6</v>
          </cell>
          <cell r="E654">
            <v>3.1297273665652438E-5</v>
          </cell>
          <cell r="F654">
            <v>1.0804121368941956E-4</v>
          </cell>
          <cell r="G654">
            <v>6.2650745788778237E-4</v>
          </cell>
          <cell r="H654">
            <v>2.103808021186618E-4</v>
          </cell>
          <cell r="I654">
            <v>7.5573805202265747E-5</v>
          </cell>
        </row>
        <row r="655">
          <cell r="A655" t="str">
            <v>T_B_u-BEVELC-S4</v>
          </cell>
          <cell r="B655" t="str">
            <v>VAR_ncap</v>
          </cell>
          <cell r="C655" t="str">
            <v>-</v>
          </cell>
          <cell r="H655">
            <v>1.0213232543682099E-8</v>
          </cell>
        </row>
        <row r="656">
          <cell r="A656" t="str">
            <v>T_B_u-BEVELC-S4</v>
          </cell>
          <cell r="B656" t="str">
            <v>VAR_cap</v>
          </cell>
          <cell r="C656" t="str">
            <v>-</v>
          </cell>
          <cell r="D656">
            <v>1.7721518987341798E-7</v>
          </cell>
          <cell r="E656">
            <v>1.9692969357760045E-9</v>
          </cell>
          <cell r="F656">
            <v>2.0203818399370014E-9</v>
          </cell>
          <cell r="G656">
            <v>3.8206607159079878E-10</v>
          </cell>
          <cell r="H656">
            <v>1.76903684032091E-8</v>
          </cell>
          <cell r="I656">
            <v>1.79230625154505E-9</v>
          </cell>
        </row>
        <row r="657">
          <cell r="A657" t="str">
            <v>D-TBDS1</v>
          </cell>
          <cell r="B657" t="str">
            <v>VAR_fout</v>
          </cell>
          <cell r="C657" t="str">
            <v>TDSL</v>
          </cell>
          <cell r="D657">
            <v>2.9709284922375461</v>
          </cell>
          <cell r="E657">
            <v>2.9709284733567887</v>
          </cell>
          <cell r="F657">
            <v>2.970928476200617</v>
          </cell>
          <cell r="G657">
            <v>2.9628997762704126</v>
          </cell>
          <cell r="H657">
            <v>2.9706381988269475</v>
          </cell>
          <cell r="I657">
            <v>5.215680864817573</v>
          </cell>
        </row>
        <row r="658">
          <cell r="A658" t="str">
            <v>D-TBDS1</v>
          </cell>
          <cell r="B658" t="str">
            <v>VAR_fout</v>
          </cell>
          <cell r="C658" t="str">
            <v>TKER</v>
          </cell>
          <cell r="G658">
            <v>8.0287310370901997E-3</v>
          </cell>
          <cell r="H658">
            <v>2.9038695929300902E-4</v>
          </cell>
          <cell r="I658">
            <v>1.6907752675871299</v>
          </cell>
        </row>
        <row r="659">
          <cell r="A659" t="str">
            <v>D-TBDS1</v>
          </cell>
          <cell r="B659" t="str">
            <v>VAR_fin</v>
          </cell>
          <cell r="C659" t="str">
            <v>BDS</v>
          </cell>
          <cell r="D659">
            <v>3.0152407866233486</v>
          </cell>
          <cell r="E659">
            <v>3.0152407674609787</v>
          </cell>
          <cell r="F659">
            <v>3.015240770347225</v>
          </cell>
          <cell r="G659">
            <v>3.0152407493723472</v>
          </cell>
          <cell r="H659">
            <v>3.0152407747397838</v>
          </cell>
          <cell r="I659">
            <v>7.0094679911959705</v>
          </cell>
        </row>
        <row r="660">
          <cell r="A660" t="str">
            <v>D-T-ELC-Bus_u_S3</v>
          </cell>
          <cell r="B660" t="str">
            <v>VAR_fout</v>
          </cell>
          <cell r="C660" t="str">
            <v>T-ELC-Bus_u_BatSTGin_S3</v>
          </cell>
          <cell r="D660">
            <v>2.9386245691538919E-3</v>
          </cell>
          <cell r="E660">
            <v>2.9623055783576987E-3</v>
          </cell>
          <cell r="F660">
            <v>2.5452045949601838E-4</v>
          </cell>
          <cell r="G660">
            <v>1.2368282255096157E-4</v>
          </cell>
          <cell r="H660">
            <v>0.36657674741771179</v>
          </cell>
          <cell r="I660">
            <v>0.77767846930449802</v>
          </cell>
        </row>
        <row r="661">
          <cell r="A661" t="str">
            <v>D-T-ELC-Bus_u_S3</v>
          </cell>
          <cell r="B661" t="str">
            <v>VAR_fin</v>
          </cell>
          <cell r="C661" t="str">
            <v>TELC</v>
          </cell>
          <cell r="D661">
            <v>2.9386245691538919E-3</v>
          </cell>
          <cell r="E661">
            <v>2.9623055783576987E-3</v>
          </cell>
          <cell r="F661">
            <v>2.5452045949601838E-4</v>
          </cell>
          <cell r="G661">
            <v>1.2368282255096157E-4</v>
          </cell>
          <cell r="H661">
            <v>0.36657674741771179</v>
          </cell>
          <cell r="I661">
            <v>0.77767846930449802</v>
          </cell>
        </row>
        <row r="662">
          <cell r="A662" t="str">
            <v>D-T-ELC-Bus_u_S3</v>
          </cell>
          <cell r="B662" t="str">
            <v>VAR_ncap</v>
          </cell>
          <cell r="C662" t="str">
            <v>-</v>
          </cell>
          <cell r="D662">
            <v>3.1059163585021898E-4</v>
          </cell>
          <cell r="E662">
            <v>2.5535238739707301E-6</v>
          </cell>
          <cell r="F662">
            <v>1.4399101492237701E-6</v>
          </cell>
          <cell r="G662">
            <v>1.85241477924992E-6</v>
          </cell>
          <cell r="H662">
            <v>3.8738716634664397E-2</v>
          </cell>
          <cell r="I662">
            <v>6.8931218336990605E-2</v>
          </cell>
        </row>
        <row r="663">
          <cell r="A663" t="str">
            <v>D-T-ELC-Bus_u_S3</v>
          </cell>
          <cell r="B663" t="str">
            <v>VAR_cap</v>
          </cell>
          <cell r="C663" t="str">
            <v>-</v>
          </cell>
          <cell r="D663">
            <v>3.1059163585021898E-4</v>
          </cell>
          <cell r="E663">
            <v>3.1314515972419001E-4</v>
          </cell>
          <cell r="F663">
            <v>3.14585069873414E-4</v>
          </cell>
          <cell r="G663">
            <v>1.4451270017554801E-4</v>
          </cell>
          <cell r="H663">
            <v>3.8746875384055003E-2</v>
          </cell>
          <cell r="I663">
            <v>8.2200051855971706E-2</v>
          </cell>
        </row>
        <row r="664">
          <cell r="A664" t="str">
            <v>T-Plg-DSL-mix_S3</v>
          </cell>
          <cell r="B664" t="str">
            <v>VAR_fout</v>
          </cell>
          <cell r="C664" t="str">
            <v>CO2_T</v>
          </cell>
          <cell r="D664">
            <v>7.9036276708471902E-3</v>
          </cell>
          <cell r="E664">
            <v>1.376880629453197E-2</v>
          </cell>
          <cell r="F664">
            <v>85.553052167634348</v>
          </cell>
          <cell r="G664">
            <v>339.97845886464546</v>
          </cell>
          <cell r="H664">
            <v>490.1929430854197</v>
          </cell>
          <cell r="I664">
            <v>174.99182889910256</v>
          </cell>
        </row>
        <row r="665">
          <cell r="A665" t="str">
            <v>T-Plg-DSL-mix_S3</v>
          </cell>
          <cell r="B665" t="str">
            <v>VAR_fout</v>
          </cell>
          <cell r="C665" t="str">
            <v>T-PEVmix-ELC_DSL_S3</v>
          </cell>
          <cell r="D665">
            <v>5.969049537702026E-5</v>
          </cell>
          <cell r="E665">
            <v>1.0398603055434061E-4</v>
          </cell>
          <cell r="F665">
            <v>0.64612153780199066</v>
          </cell>
          <cell r="G665">
            <v>2.5676162228643165</v>
          </cell>
          <cell r="H665">
            <v>4.0535229229744276</v>
          </cell>
          <cell r="I665">
            <v>1.654455600988173</v>
          </cell>
        </row>
        <row r="666">
          <cell r="A666" t="str">
            <v>T-Plg-DSL-mix_S3</v>
          </cell>
          <cell r="B666" t="str">
            <v>VAR_fin</v>
          </cell>
          <cell r="C666" t="str">
            <v>TDSL</v>
          </cell>
          <cell r="D666">
            <v>1.0782575267185807E-4</v>
          </cell>
          <cell r="E666">
            <v>1.8784183212185507E-4</v>
          </cell>
          <cell r="F666">
            <v>1.1671630582214787</v>
          </cell>
          <cell r="G666">
            <v>4.6381781564071627</v>
          </cell>
          <cell r="H666">
            <v>6.687488991615548</v>
          </cell>
          <cell r="I666">
            <v>2.3873373656084942</v>
          </cell>
        </row>
        <row r="667">
          <cell r="A667" t="str">
            <v>D-T-ELC-Bus_u_S4</v>
          </cell>
          <cell r="B667" t="str">
            <v>VAR_fout</v>
          </cell>
          <cell r="C667" t="str">
            <v>T-ELC-Bus_u_BatSTGin_S4</v>
          </cell>
          <cell r="E667">
            <v>1.2143214738347818E-7</v>
          </cell>
          <cell r="F667">
            <v>8.1778587608835371E-6</v>
          </cell>
          <cell r="H667">
            <v>8.7764824775495326E-6</v>
          </cell>
          <cell r="I667">
            <v>3.2588477063615362E-6</v>
          </cell>
        </row>
        <row r="668">
          <cell r="A668" t="str">
            <v>D-T-ELC-Bus_u_S4</v>
          </cell>
          <cell r="B668" t="str">
            <v>VAR_fin</v>
          </cell>
          <cell r="C668" t="str">
            <v>TELC</v>
          </cell>
          <cell r="E668">
            <v>1.2143214738347818E-7</v>
          </cell>
          <cell r="F668">
            <v>8.1778587608835371E-6</v>
          </cell>
          <cell r="H668">
            <v>8.7764824775495326E-6</v>
          </cell>
          <cell r="I668">
            <v>3.2588477063615362E-6</v>
          </cell>
        </row>
        <row r="669">
          <cell r="A669" t="str">
            <v>D-T-ELC-Bus_u_S4</v>
          </cell>
          <cell r="B669" t="str">
            <v>VAR_ncap</v>
          </cell>
          <cell r="C669" t="str">
            <v>-</v>
          </cell>
          <cell r="D669">
            <v>1.9045958414492301E-6</v>
          </cell>
          <cell r="E669">
            <v>1.4916351406111701E-6</v>
          </cell>
          <cell r="F669">
            <v>1.07526999646902E-6</v>
          </cell>
          <cell r="G669">
            <v>1.3181831784E-6</v>
          </cell>
          <cell r="H669">
            <v>1.7300888581877499E-6</v>
          </cell>
          <cell r="I669">
            <v>6.4370189544517899E-7</v>
          </cell>
        </row>
        <row r="670">
          <cell r="A670" t="str">
            <v>D-T-ELC-Bus_u_S4</v>
          </cell>
          <cell r="B670" t="str">
            <v>VAR_cap</v>
          </cell>
          <cell r="C670" t="str">
            <v>-</v>
          </cell>
          <cell r="D670">
            <v>1.9045958414492301E-6</v>
          </cell>
          <cell r="E670">
            <v>3.3962309820604101E-6</v>
          </cell>
          <cell r="F670">
            <v>4.4715009785294297E-6</v>
          </cell>
          <cell r="G670">
            <v>2.85040516655176E-6</v>
          </cell>
          <cell r="H670">
            <v>2.73777217549593E-6</v>
          </cell>
          <cell r="I670">
            <v>9.4731282988694204E-7</v>
          </cell>
        </row>
        <row r="671">
          <cell r="A671" t="str">
            <v>T_C-FC-H2O-S1</v>
          </cell>
          <cell r="B671" t="str">
            <v>VAR_fout</v>
          </cell>
          <cell r="C671" t="str">
            <v>TPCAR</v>
          </cell>
          <cell r="E671">
            <v>9.4066353921185282E-7</v>
          </cell>
          <cell r="F671">
            <v>1.9283076281444606E-6</v>
          </cell>
          <cell r="G671">
            <v>2.5242177034329696E-6</v>
          </cell>
          <cell r="H671">
            <v>5.473139004873184E-4</v>
          </cell>
          <cell r="I671">
            <v>1.9611952484134334E-4</v>
          </cell>
        </row>
        <row r="672">
          <cell r="A672" t="str">
            <v>T_C-FC-H2O-S1</v>
          </cell>
          <cell r="B672" t="str">
            <v>VAR_fin</v>
          </cell>
          <cell r="C672" t="str">
            <v>TH2O</v>
          </cell>
          <cell r="E672">
            <v>8.5782378330061395E-7</v>
          </cell>
          <cell r="F672">
            <v>1.7584907631566806E-6</v>
          </cell>
          <cell r="G672">
            <v>2.3019218774520716E-6</v>
          </cell>
          <cell r="H672">
            <v>4.6250937318647895E-4</v>
          </cell>
          <cell r="I672">
            <v>1.6410378395220564E-4</v>
          </cell>
        </row>
        <row r="673">
          <cell r="A673" t="str">
            <v>T_C-FC-H2O-S1</v>
          </cell>
          <cell r="B673" t="str">
            <v>VAR_ncap</v>
          </cell>
          <cell r="C673" t="str">
            <v>-</v>
          </cell>
          <cell r="E673">
            <v>1.87524074738956E-7</v>
          </cell>
          <cell r="F673">
            <v>2.73691993937152E-7</v>
          </cell>
          <cell r="G673">
            <v>2.9382309913161001E-7</v>
          </cell>
          <cell r="H673">
            <v>2.1897628364119401E-5</v>
          </cell>
          <cell r="I673">
            <v>7.0544809248571995E-7</v>
          </cell>
        </row>
        <row r="674">
          <cell r="A674" t="str">
            <v>T_C-FC-H2O-S1</v>
          </cell>
          <cell r="B674" t="str">
            <v>VAR_cap</v>
          </cell>
          <cell r="C674" t="str">
            <v>-</v>
          </cell>
          <cell r="E674">
            <v>1.85027538431202E-7</v>
          </cell>
          <cell r="F674">
            <v>4.4448509703853802E-7</v>
          </cell>
          <cell r="G674">
            <v>6.5604049768141396E-7</v>
          </cell>
          <cell r="H674">
            <v>8.3258558622133599E-5</v>
          </cell>
          <cell r="I674">
            <v>2.98783028222096E-5</v>
          </cell>
        </row>
        <row r="675">
          <cell r="A675" t="str">
            <v>T_B_c-ICEDSL-S1</v>
          </cell>
          <cell r="B675" t="str">
            <v>VAR_fout</v>
          </cell>
          <cell r="C675" t="str">
            <v>CO2_T</v>
          </cell>
          <cell r="D675">
            <v>8.3241750440245799</v>
          </cell>
          <cell r="E675">
            <v>22.87966307999168</v>
          </cell>
          <cell r="F675">
            <v>27.862241360611971</v>
          </cell>
          <cell r="G675">
            <v>28.331368704442092</v>
          </cell>
          <cell r="H675">
            <v>19.252542335247302</v>
          </cell>
        </row>
        <row r="676">
          <cell r="A676" t="str">
            <v>T_B_c-ICEDSL-S1</v>
          </cell>
          <cell r="B676" t="str">
            <v>VAR_fout</v>
          </cell>
          <cell r="C676" t="str">
            <v>TPBSc</v>
          </cell>
          <cell r="D676">
            <v>1.4072644494721091E-2</v>
          </cell>
          <cell r="E676">
            <v>3.9547823469784062E-2</v>
          </cell>
          <cell r="F676">
            <v>4.8752312329993906E-2</v>
          </cell>
          <cell r="G676">
            <v>5.1862778273209453E-2</v>
          </cell>
          <cell r="H676">
            <v>4.055723123367902E-2</v>
          </cell>
        </row>
        <row r="677">
          <cell r="A677" t="str">
            <v>T_B_c-ICEDSL-S1</v>
          </cell>
          <cell r="B677" t="str">
            <v>VAR_fin</v>
          </cell>
          <cell r="C677" t="str">
            <v>TDSL</v>
          </cell>
          <cell r="D677">
            <v>0.1135630974628183</v>
          </cell>
          <cell r="E677">
            <v>0.31213728622089659</v>
          </cell>
          <cell r="F677">
            <v>0.38011243329620675</v>
          </cell>
          <cell r="G677">
            <v>0.38651253348488535</v>
          </cell>
          <cell r="H677">
            <v>0.26265405641537976</v>
          </cell>
        </row>
        <row r="678">
          <cell r="A678" t="str">
            <v>T_B_c-ICEDSL-S1</v>
          </cell>
          <cell r="B678" t="str">
            <v>VAR_ncap</v>
          </cell>
          <cell r="C678" t="str">
            <v>-</v>
          </cell>
          <cell r="E678">
            <v>5.0010324193412302E-4</v>
          </cell>
          <cell r="F678">
            <v>2.00001370054245E-4</v>
          </cell>
          <cell r="G678">
            <v>3.3798377017712599E-4</v>
          </cell>
          <cell r="H678">
            <v>1.1943961668449701E-7</v>
          </cell>
        </row>
        <row r="679">
          <cell r="A679" t="str">
            <v>T_B_c-ICEDSL-S1</v>
          </cell>
          <cell r="B679" t="str">
            <v>VAR_cap</v>
          </cell>
          <cell r="C679" t="str">
            <v>-</v>
          </cell>
          <cell r="D679">
            <v>3.05805288461538E-4</v>
          </cell>
          <cell r="E679">
            <v>8.59454203472584E-4</v>
          </cell>
          <cell r="F679">
            <v>1.0594555735268288E-3</v>
          </cell>
          <cell r="G679">
            <v>1.1572214980066649E-3</v>
          </cell>
          <cell r="H679">
            <v>9.1029650600808699E-4</v>
          </cell>
          <cell r="I679">
            <v>1.8313867537983562E-8</v>
          </cell>
        </row>
        <row r="680">
          <cell r="A680" t="str">
            <v>T-Plg-DSL-mix_S4</v>
          </cell>
          <cell r="B680" t="str">
            <v>VAR_fout</v>
          </cell>
          <cell r="C680" t="str">
            <v>CO2_T</v>
          </cell>
          <cell r="D680">
            <v>0.457909431919165</v>
          </cell>
          <cell r="E680">
            <v>1.206666357074718</v>
          </cell>
          <cell r="F680">
            <v>1.1620619649228281</v>
          </cell>
          <cell r="G680">
            <v>1.0884688321930478</v>
          </cell>
          <cell r="H680">
            <v>4.0466633999071674E-2</v>
          </cell>
          <cell r="I680">
            <v>6.4802122574295559E-3</v>
          </cell>
        </row>
        <row r="681">
          <cell r="A681" t="str">
            <v>T-Plg-DSL-mix_S4</v>
          </cell>
          <cell r="B681" t="str">
            <v>VAR_fout</v>
          </cell>
          <cell r="C681" t="str">
            <v>T-PEVmix-ELC_DSL_S4</v>
          </cell>
          <cell r="D681">
            <v>3.2921906053995612E-3</v>
          </cell>
          <cell r="E681">
            <v>8.6754614945655402E-3</v>
          </cell>
          <cell r="F681">
            <v>8.3547732742191017E-3</v>
          </cell>
          <cell r="G681">
            <v>7.8256672910130866E-3</v>
          </cell>
          <cell r="H681">
            <v>3.1112169450625039E-4</v>
          </cell>
          <cell r="I681">
            <v>5.6989766673920841E-5</v>
          </cell>
        </row>
        <row r="682">
          <cell r="A682" t="str">
            <v>T-Plg-DSL-mix_S4</v>
          </cell>
          <cell r="B682" t="str">
            <v>VAR_fin</v>
          </cell>
          <cell r="C682" t="str">
            <v>TDSL</v>
          </cell>
          <cell r="D682">
            <v>6.2470590984879245E-3</v>
          </cell>
          <cell r="E682">
            <v>1.6462023971005706E-2</v>
          </cell>
          <cell r="F682">
            <v>1.5853505660611569E-2</v>
          </cell>
          <cell r="G682">
            <v>1.484950657834991E-2</v>
          </cell>
          <cell r="H682">
            <v>5.5206867665855022E-4</v>
          </cell>
          <cell r="I682">
            <v>8.8406715653882137E-5</v>
          </cell>
        </row>
        <row r="683">
          <cell r="A683" t="str">
            <v>T_C-FC-H2O-S2</v>
          </cell>
          <cell r="B683" t="str">
            <v>VAR_fout</v>
          </cell>
          <cell r="C683" t="str">
            <v>TPCAR</v>
          </cell>
          <cell r="D683">
            <v>6.0096653244984671E-5</v>
          </cell>
          <cell r="E683">
            <v>7.9795915131513324E-5</v>
          </cell>
          <cell r="F683">
            <v>7.7626805032107889E-5</v>
          </cell>
          <cell r="G683">
            <v>6.3262729452912155E-5</v>
          </cell>
          <cell r="H683">
            <v>1.4955553517088359E-5</v>
          </cell>
          <cell r="I683">
            <v>8.2878857569771002E-6</v>
          </cell>
        </row>
        <row r="684">
          <cell r="A684" t="str">
            <v>T_C-FC-H2O-S2</v>
          </cell>
          <cell r="B684" t="str">
            <v>VAR_fin</v>
          </cell>
          <cell r="C684" t="str">
            <v>TH2O</v>
          </cell>
          <cell r="D684">
            <v>6.7411079022806753E-5</v>
          </cell>
          <cell r="E684">
            <v>8.9507958433218473E-5</v>
          </cell>
          <cell r="F684">
            <v>8.7074843701785356E-5</v>
          </cell>
          <cell r="G684">
            <v>7.0962501638218922E-5</v>
          </cell>
          <cell r="H684">
            <v>1.5253750859572087E-5</v>
          </cell>
          <cell r="I684">
            <v>7.9160573670811597E-6</v>
          </cell>
        </row>
        <row r="685">
          <cell r="A685" t="str">
            <v>T_C-FC-H2O-S2</v>
          </cell>
          <cell r="B685" t="str">
            <v>VAR_ncap</v>
          </cell>
          <cell r="C685" t="str">
            <v>-</v>
          </cell>
          <cell r="E685">
            <v>1.0715588182570799E-7</v>
          </cell>
          <cell r="F685">
            <v>1.7166931588456101E-7</v>
          </cell>
          <cell r="G685">
            <v>1.7097779096816601E-7</v>
          </cell>
          <cell r="H685">
            <v>7.9905748757143495E-7</v>
          </cell>
          <cell r="I685">
            <v>4.2072719239654701E-7</v>
          </cell>
        </row>
        <row r="686">
          <cell r="A686" t="str">
            <v>T_C-FC-H2O-S2</v>
          </cell>
          <cell r="B686" t="str">
            <v>VAR_cap</v>
          </cell>
          <cell r="C686" t="str">
            <v>-</v>
          </cell>
          <cell r="D686">
            <v>6.2928547302713752E-6</v>
          </cell>
          <cell r="E686">
            <v>6.4390626327325428E-6</v>
          </cell>
          <cell r="F686">
            <v>6.6023946833169351E-6</v>
          </cell>
          <cell r="G686">
            <v>5.7494359910225821E-6</v>
          </cell>
          <cell r="H686">
            <v>1.5470773287022499E-6</v>
          </cell>
          <cell r="I686">
            <v>9.6846564968882893E-7</v>
          </cell>
        </row>
        <row r="687">
          <cell r="A687" t="str">
            <v>T_B_c-ICEDSL-S2</v>
          </cell>
          <cell r="B687" t="str">
            <v>VAR_fout</v>
          </cell>
          <cell r="C687" t="str">
            <v>CO2_T</v>
          </cell>
          <cell r="D687">
            <v>38.097152338614102</v>
          </cell>
          <cell r="E687">
            <v>29.380287399076273</v>
          </cell>
          <cell r="F687">
            <v>35.771024833063194</v>
          </cell>
          <cell r="G687">
            <v>43.693728027650664</v>
          </cell>
          <cell r="H687">
            <v>8.1019403338139853</v>
          </cell>
        </row>
        <row r="688">
          <cell r="A688" t="str">
            <v>T_B_c-ICEDSL-S2</v>
          </cell>
          <cell r="B688" t="str">
            <v>VAR_fout</v>
          </cell>
          <cell r="C688" t="str">
            <v>TPBSc</v>
          </cell>
          <cell r="D688">
            <v>4.5459750612486235E-2</v>
          </cell>
          <cell r="E688">
            <v>3.5196337623574575E-2</v>
          </cell>
          <cell r="F688">
            <v>4.3494900550275668E-2</v>
          </cell>
          <cell r="G688">
            <v>5.6433941367410166E-2</v>
          </cell>
          <cell r="H688">
            <v>1.1744272866356787E-2</v>
          </cell>
        </row>
        <row r="689">
          <cell r="A689" t="str">
            <v>T_B_c-ICEDSL-S2</v>
          </cell>
          <cell r="B689" t="str">
            <v>VAR_fin</v>
          </cell>
          <cell r="C689" t="str">
            <v>TDSL</v>
          </cell>
          <cell r="D689">
            <v>0.51974286955817328</v>
          </cell>
          <cell r="E689">
            <v>0.40082247474865285</v>
          </cell>
          <cell r="F689">
            <v>0.48800852432555392</v>
          </cell>
          <cell r="G689">
            <v>0.59609451606617647</v>
          </cell>
          <cell r="H689">
            <v>0.11053124602747584</v>
          </cell>
        </row>
        <row r="690">
          <cell r="A690" t="str">
            <v>T_B_c-ICEDSL-S2</v>
          </cell>
          <cell r="B690" t="str">
            <v>VAR_ncap</v>
          </cell>
          <cell r="C690" t="str">
            <v>-</v>
          </cell>
          <cell r="E690">
            <v>4.5208444595365502E-8</v>
          </cell>
          <cell r="F690">
            <v>1.8031793485166501E-4</v>
          </cell>
          <cell r="G690">
            <v>5.0754973053259204E-4</v>
          </cell>
          <cell r="H690">
            <v>2.81684979233609E-8</v>
          </cell>
        </row>
        <row r="691">
          <cell r="A691" t="str">
            <v>T_B_c-ICEDSL-S2</v>
          </cell>
          <cell r="B691" t="str">
            <v>VAR_cap</v>
          </cell>
          <cell r="C691" t="str">
            <v>-</v>
          </cell>
          <cell r="D691">
            <v>9.8784375000000001E-4</v>
          </cell>
          <cell r="E691">
            <v>7.6489263850882533E-4</v>
          </cell>
          <cell r="F691">
            <v>9.45212724745438E-4</v>
          </cell>
          <cell r="G691">
            <v>1.226332515778574E-3</v>
          </cell>
          <cell r="H691">
            <v>2.5522331135255702E-4</v>
          </cell>
          <cell r="I691">
            <v>1.545136987299894E-8</v>
          </cell>
        </row>
        <row r="692">
          <cell r="A692" t="str">
            <v>T_TW-FCLH2O-S1</v>
          </cell>
          <cell r="B692" t="str">
            <v>VAR_fout</v>
          </cell>
          <cell r="C692" t="str">
            <v>TPTWL</v>
          </cell>
          <cell r="G692">
            <v>3.3293227806673701E-6</v>
          </cell>
          <cell r="H692">
            <v>1.8141789018501022E-5</v>
          </cell>
          <cell r="I692">
            <v>1.354216822016634E-5</v>
          </cell>
        </row>
        <row r="693">
          <cell r="A693" t="str">
            <v>T_TW-FCLH2O-S1</v>
          </cell>
          <cell r="B693" t="str">
            <v>VAR_fin</v>
          </cell>
          <cell r="C693" t="str">
            <v>TH2O</v>
          </cell>
          <cell r="G693">
            <v>7.1766288712652128E-7</v>
          </cell>
          <cell r="H693">
            <v>3.8180126035578379E-6</v>
          </cell>
          <cell r="I693">
            <v>2.778723693430845E-6</v>
          </cell>
        </row>
        <row r="694">
          <cell r="A694" t="str">
            <v>T_TW-FCLH2O-S1</v>
          </cell>
          <cell r="B694" t="str">
            <v>VAR_ncap</v>
          </cell>
          <cell r="C694" t="str">
            <v>-</v>
          </cell>
          <cell r="G694">
            <v>1.397920066641E-6</v>
          </cell>
          <cell r="H694">
            <v>3.7408432913890201E-6</v>
          </cell>
          <cell r="I694">
            <v>3.4734878634998401E-6</v>
          </cell>
        </row>
        <row r="695">
          <cell r="A695" t="str">
            <v>T_TW-FCLH2O-S1</v>
          </cell>
          <cell r="B695" t="str">
            <v>VAR_cap</v>
          </cell>
          <cell r="C695" t="str">
            <v>-</v>
          </cell>
          <cell r="G695">
            <v>1.397920066641E-6</v>
          </cell>
          <cell r="H695">
            <v>7.20258061432107E-6</v>
          </cell>
          <cell r="I695">
            <v>5.9135847368586899E-6</v>
          </cell>
        </row>
        <row r="696">
          <cell r="A696" t="str">
            <v>D-T-ELC-TW_Bat_S1</v>
          </cell>
          <cell r="B696" t="str">
            <v>VAR_fout</v>
          </cell>
          <cell r="C696" t="str">
            <v>T-ELC-TWSTGin_S1</v>
          </cell>
          <cell r="D696">
            <v>6.3179640142150384E-2</v>
          </cell>
          <cell r="E696">
            <v>6.3690429703255752E-2</v>
          </cell>
          <cell r="F696">
            <v>6.3691033363166435E-2</v>
          </cell>
          <cell r="G696">
            <v>4.6675024510057096E-2</v>
          </cell>
          <cell r="H696">
            <v>1.3765672003192617E-4</v>
          </cell>
          <cell r="I696">
            <v>0.12156977926945482</v>
          </cell>
        </row>
        <row r="697">
          <cell r="A697" t="str">
            <v>D-T-ELC-TW_Bat_S1</v>
          </cell>
          <cell r="B697" t="str">
            <v>VAR_fin</v>
          </cell>
          <cell r="C697" t="str">
            <v>TELC</v>
          </cell>
          <cell r="D697">
            <v>6.3179640142150384E-2</v>
          </cell>
          <cell r="E697">
            <v>6.3690429703255752E-2</v>
          </cell>
          <cell r="F697">
            <v>6.3691033363166435E-2</v>
          </cell>
          <cell r="G697">
            <v>4.6675024510057096E-2</v>
          </cell>
          <cell r="H697">
            <v>1.3765672003192617E-4</v>
          </cell>
          <cell r="I697">
            <v>0.12156977926945482</v>
          </cell>
        </row>
        <row r="698">
          <cell r="A698" t="str">
            <v>D-T-ELC-TW_Bat_S1</v>
          </cell>
          <cell r="B698" t="str">
            <v>VAR_ncap</v>
          </cell>
          <cell r="C698" t="str">
            <v>-</v>
          </cell>
          <cell r="D698">
            <v>6.6780734066619503E-3</v>
          </cell>
          <cell r="E698">
            <v>5.39257442397036E-5</v>
          </cell>
          <cell r="F698">
            <v>8.3407166347299596E-8</v>
          </cell>
          <cell r="G698">
            <v>4.16362137464666E-7</v>
          </cell>
          <cell r="H698">
            <v>1.3619031202032101E-7</v>
          </cell>
          <cell r="I698">
            <v>1.2847251264148299E-2</v>
          </cell>
        </row>
        <row r="699">
          <cell r="A699" t="str">
            <v>D-T-ELC-TW_Bat_S1</v>
          </cell>
          <cell r="B699" t="str">
            <v>VAR_cap</v>
          </cell>
          <cell r="C699" t="str">
            <v>-</v>
          </cell>
          <cell r="D699">
            <v>6.6780734066619503E-3</v>
          </cell>
          <cell r="E699">
            <v>6.7319991509016599E-3</v>
          </cell>
          <cell r="F699">
            <v>6.7320825580680001E-3</v>
          </cell>
          <cell r="G699">
            <v>4.9336052464573604E-3</v>
          </cell>
          <cell r="H699">
            <v>1.4550941467307E-5</v>
          </cell>
          <cell r="I699">
            <v>1.2849836247597101E-2</v>
          </cell>
        </row>
        <row r="700">
          <cell r="A700" t="str">
            <v>T_C-FC-H2O-S3</v>
          </cell>
          <cell r="B700" t="str">
            <v>VAR_fout</v>
          </cell>
          <cell r="C700" t="str">
            <v>TPCAR</v>
          </cell>
          <cell r="D700">
            <v>5.4692346601106084E-4</v>
          </cell>
          <cell r="E700">
            <v>1.5703810386845938E-3</v>
          </cell>
          <cell r="F700">
            <v>1.493874978326557E-3</v>
          </cell>
          <cell r="G700">
            <v>1.1853984483242127E-3</v>
          </cell>
          <cell r="H700">
            <v>1.2175316412028864E-5</v>
          </cell>
          <cell r="I700">
            <v>8.1876042809453197E-6</v>
          </cell>
        </row>
        <row r="701">
          <cell r="A701" t="str">
            <v>T_C-FC-H2O-S3</v>
          </cell>
          <cell r="B701" t="str">
            <v>VAR_fin</v>
          </cell>
          <cell r="C701" t="str">
            <v>TH2O</v>
          </cell>
          <cell r="D701">
            <v>6.5893990782603525E-4</v>
          </cell>
          <cell r="E701">
            <v>1.8920137847251422E-3</v>
          </cell>
          <cell r="F701">
            <v>1.7998383717224078E-3</v>
          </cell>
          <cell r="G701">
            <v>1.4281821732258317E-3</v>
          </cell>
          <cell r="H701">
            <v>1.3290458433902806E-5</v>
          </cell>
          <cell r="I701">
            <v>8.2368987347345272E-6</v>
          </cell>
        </row>
        <row r="702">
          <cell r="A702" t="str">
            <v>T_C-FC-H2O-S3</v>
          </cell>
          <cell r="B702" t="str">
            <v>VAR_ncap</v>
          </cell>
          <cell r="C702" t="str">
            <v>-</v>
          </cell>
          <cell r="E702">
            <v>8.8268872319467205E-8</v>
          </cell>
          <cell r="F702">
            <v>1.2295533445339601E-7</v>
          </cell>
          <cell r="G702">
            <v>1.17146628862832E-7</v>
          </cell>
          <cell r="H702">
            <v>5.8103961559286901E-7</v>
          </cell>
          <cell r="I702">
            <v>4.2568387512602703E-7</v>
          </cell>
        </row>
        <row r="703">
          <cell r="A703" t="str">
            <v>T_C-FC-H2O-S3</v>
          </cell>
          <cell r="B703" t="str">
            <v>VAR_cap</v>
          </cell>
          <cell r="C703" t="str">
            <v>-</v>
          </cell>
          <cell r="D703">
            <v>5.3630324087259219E-5</v>
          </cell>
          <cell r="E703">
            <v>1.0814472484051091E-4</v>
          </cell>
          <cell r="F703">
            <v>1.0307374619059527E-4</v>
          </cell>
          <cell r="G703">
            <v>8.6360536160223647E-5</v>
          </cell>
          <cell r="H703">
            <v>1.06086047053227E-6</v>
          </cell>
          <cell r="I703">
            <v>7.8849318080222499E-7</v>
          </cell>
        </row>
        <row r="704">
          <cell r="A704" t="str">
            <v>T_B_c-ICEDSL-S3</v>
          </cell>
          <cell r="B704" t="str">
            <v>VAR_fout</v>
          </cell>
          <cell r="C704" t="str">
            <v>CO2_T</v>
          </cell>
          <cell r="D704">
            <v>11.93251111279271</v>
          </cell>
          <cell r="E704">
            <v>9.4598896713798375</v>
          </cell>
          <cell r="F704">
            <v>9.3985221491895565</v>
          </cell>
          <cell r="G704">
            <v>4.0028783009655093</v>
          </cell>
          <cell r="H704">
            <v>3.3700731579899368</v>
          </cell>
        </row>
        <row r="705">
          <cell r="A705" t="str">
            <v>T_B_c-ICEDSL-S3</v>
          </cell>
          <cell r="B705" t="str">
            <v>VAR_fout</v>
          </cell>
          <cell r="C705" t="str">
            <v>TPBSc</v>
          </cell>
          <cell r="D705">
            <v>9.4336069124226797E-3</v>
          </cell>
          <cell r="E705">
            <v>7.5083382330774669E-3</v>
          </cell>
          <cell r="F705">
            <v>7.4614540889276441E-3</v>
          </cell>
          <cell r="G705">
            <v>3.184610659878856E-3</v>
          </cell>
          <cell r="H705">
            <v>3.2952968349867573E-3</v>
          </cell>
        </row>
        <row r="706">
          <cell r="A706" t="str">
            <v>T_B_c-ICEDSL-S3</v>
          </cell>
          <cell r="B706" t="str">
            <v>VAR_fin</v>
          </cell>
          <cell r="C706" t="str">
            <v>TDSL</v>
          </cell>
          <cell r="D706">
            <v>0.16279005610904093</v>
          </cell>
          <cell r="E706">
            <v>0.12905715786329908</v>
          </cell>
          <cell r="F706">
            <v>0.12821994746506915</v>
          </cell>
          <cell r="G706">
            <v>5.4609526616173458E-2</v>
          </cell>
          <cell r="H706">
            <v>4.5976441445974507E-2</v>
          </cell>
        </row>
        <row r="707">
          <cell r="A707" t="str">
            <v>T_B_c-ICEDSL-S3</v>
          </cell>
          <cell r="B707" t="str">
            <v>VAR_ncap</v>
          </cell>
          <cell r="C707" t="str">
            <v>-</v>
          </cell>
          <cell r="E707">
            <v>2.4244068999936E-8</v>
          </cell>
          <cell r="F707">
            <v>4.8961831468512502E-7</v>
          </cell>
          <cell r="G707">
            <v>1.09992979079973E-7</v>
          </cell>
          <cell r="H707">
            <v>2.6095604749564701E-8</v>
          </cell>
        </row>
        <row r="708">
          <cell r="A708" t="str">
            <v>T_B_c-ICEDSL-S3</v>
          </cell>
          <cell r="B708" t="str">
            <v>VAR_cap</v>
          </cell>
          <cell r="C708" t="str">
            <v>-</v>
          </cell>
          <cell r="D708">
            <v>2.0500475248662868E-4</v>
          </cell>
          <cell r="E708">
            <v>1.6318311933040012E-4</v>
          </cell>
          <cell r="F708">
            <v>1.6346398380846257E-4</v>
          </cell>
          <cell r="G708">
            <v>6.9236926038440739E-5</v>
          </cell>
          <cell r="H708">
            <v>7.1620308480736502E-5</v>
          </cell>
          <cell r="I708">
            <v>8.9382990733684898E-9</v>
          </cell>
        </row>
        <row r="709">
          <cell r="A709" t="str">
            <v>T_TW-FCLH2O-S2</v>
          </cell>
          <cell r="B709" t="str">
            <v>VAR_fout</v>
          </cell>
          <cell r="C709" t="str">
            <v>TPTWL</v>
          </cell>
          <cell r="G709">
            <v>1.4032671039891462E-6</v>
          </cell>
          <cell r="H709">
            <v>6.4315520514181363E-6</v>
          </cell>
          <cell r="I709">
            <v>4.3162325807780035E-6</v>
          </cell>
        </row>
        <row r="710">
          <cell r="A710" t="str">
            <v>T_TW-FCLH2O-S2</v>
          </cell>
          <cell r="B710" t="str">
            <v>VAR_fin</v>
          </cell>
          <cell r="C710" t="str">
            <v>TH2O</v>
          </cell>
          <cell r="G710">
            <v>5.1955790131301556E-7</v>
          </cell>
          <cell r="H710">
            <v>2.3337272679679466E-6</v>
          </cell>
          <cell r="I710">
            <v>1.5343795060288756E-6</v>
          </cell>
        </row>
        <row r="711">
          <cell r="A711" t="str">
            <v>T_TW-FCLH2O-S2</v>
          </cell>
          <cell r="B711" t="str">
            <v>VAR_ncap</v>
          </cell>
          <cell r="C711" t="str">
            <v>-</v>
          </cell>
          <cell r="G711">
            <v>7.32093504891157E-7</v>
          </cell>
          <cell r="H711">
            <v>1.25201189483982E-6</v>
          </cell>
          <cell r="I711">
            <v>9.8018447977327192E-7</v>
          </cell>
        </row>
        <row r="712">
          <cell r="A712" t="str">
            <v>T_TW-FCLH2O-S2</v>
          </cell>
          <cell r="B712" t="str">
            <v>VAR_cap</v>
          </cell>
          <cell r="C712" t="str">
            <v>-</v>
          </cell>
          <cell r="G712">
            <v>7.32093504891157E-7</v>
          </cell>
          <cell r="H712">
            <v>2.9772863695893501E-6</v>
          </cell>
          <cell r="I712">
            <v>2.2584562425879302E-6</v>
          </cell>
        </row>
        <row r="713">
          <cell r="A713" t="str">
            <v>D-T-ELC-TW_Bat_S2</v>
          </cell>
          <cell r="B713" t="str">
            <v>VAR_fout</v>
          </cell>
          <cell r="C713" t="str">
            <v>T-ELC-TWSTGin_S2</v>
          </cell>
          <cell r="D713">
            <v>3.6321459520616278E-4</v>
          </cell>
          <cell r="E713">
            <v>4.1815975792071152E-4</v>
          </cell>
          <cell r="F713">
            <v>4.1802385468073109E-4</v>
          </cell>
          <cell r="G713">
            <v>4.4577120283439996E-4</v>
          </cell>
          <cell r="H713">
            <v>1.4620592528225511E-4</v>
          </cell>
          <cell r="I713">
            <v>9.9238634599981248E-5</v>
          </cell>
        </row>
        <row r="714">
          <cell r="A714" t="str">
            <v>D-T-ELC-TW_Bat_S2</v>
          </cell>
          <cell r="B714" t="str">
            <v>VAR_fin</v>
          </cell>
          <cell r="C714" t="str">
            <v>TELC</v>
          </cell>
          <cell r="D714">
            <v>3.6321459520616278E-4</v>
          </cell>
          <cell r="E714">
            <v>4.1815975792071152E-4</v>
          </cell>
          <cell r="F714">
            <v>4.1802385468073109E-4</v>
          </cell>
          <cell r="G714">
            <v>4.4577120283439996E-4</v>
          </cell>
          <cell r="H714">
            <v>1.4620592528225511E-4</v>
          </cell>
          <cell r="I714">
            <v>9.9238634599981248E-5</v>
          </cell>
        </row>
        <row r="715">
          <cell r="A715" t="str">
            <v>D-T-ELC-TW_Bat_S2</v>
          </cell>
          <cell r="B715" t="str">
            <v>VAR_ncap</v>
          </cell>
          <cell r="C715" t="str">
            <v>-</v>
          </cell>
          <cell r="D715">
            <v>3.8787780927771999E-5</v>
          </cell>
          <cell r="E715">
            <v>5.5542382326005598E-6</v>
          </cell>
          <cell r="F715">
            <v>1.39776780425211E-8</v>
          </cell>
          <cell r="G715">
            <v>2.7581948373288401E-6</v>
          </cell>
          <cell r="H715">
            <v>4.6928666608357402E-8</v>
          </cell>
          <cell r="I715">
            <v>5.67010162328824E-6</v>
          </cell>
        </row>
        <row r="716">
          <cell r="A716" t="str">
            <v>D-T-ELC-TW_Bat_S2</v>
          </cell>
          <cell r="B716" t="str">
            <v>VAR_cap</v>
          </cell>
          <cell r="C716" t="str">
            <v>-</v>
          </cell>
          <cell r="D716">
            <v>3.8787780927771999E-5</v>
          </cell>
          <cell r="E716">
            <v>4.4342019160372497E-5</v>
          </cell>
          <cell r="F716">
            <v>4.4355996838415E-5</v>
          </cell>
          <cell r="G716">
            <v>4.7114191675743897E-5</v>
          </cell>
          <cell r="H716">
            <v>1.5447708436728802E-5</v>
          </cell>
          <cell r="I716">
            <v>1.0485974034462299E-5</v>
          </cell>
        </row>
        <row r="717">
          <cell r="A717" t="str">
            <v>T_C-FC-H2O-S4</v>
          </cell>
          <cell r="B717" t="str">
            <v>VAR_fout</v>
          </cell>
          <cell r="C717" t="str">
            <v>TPCAR</v>
          </cell>
          <cell r="E717">
            <v>1.0071059136539406E-6</v>
          </cell>
          <cell r="F717">
            <v>2.1253433821471057E-6</v>
          </cell>
          <cell r="G717">
            <v>2.8587902252383509E-6</v>
          </cell>
          <cell r="H717">
            <v>7.4503115355702016E-5</v>
          </cell>
          <cell r="I717">
            <v>1.1233657344360246E-2</v>
          </cell>
        </row>
        <row r="718">
          <cell r="A718" t="str">
            <v>T_C-FC-H2O-S4</v>
          </cell>
          <cell r="B718" t="str">
            <v>VAR_fin</v>
          </cell>
          <cell r="C718" t="str">
            <v>TH2O</v>
          </cell>
          <cell r="E718">
            <v>1.2035883099750076E-6</v>
          </cell>
          <cell r="F718">
            <v>2.5399895033423368E-6</v>
          </cell>
          <cell r="G718">
            <v>3.4165289361512155E-6</v>
          </cell>
          <cell r="H718">
            <v>7.9835942666921285E-5</v>
          </cell>
          <cell r="I718">
            <v>1.0594981187562641E-2</v>
          </cell>
        </row>
        <row r="719">
          <cell r="A719" t="str">
            <v>T_C-FC-H2O-S4</v>
          </cell>
          <cell r="B719" t="str">
            <v>VAR_ncap</v>
          </cell>
          <cell r="C719" t="str">
            <v>-</v>
          </cell>
          <cell r="E719">
            <v>1.3808386428441801E-7</v>
          </cell>
          <cell r="F719">
            <v>1.7701102114737099E-7</v>
          </cell>
          <cell r="G719">
            <v>1.8034691310664099E-7</v>
          </cell>
          <cell r="H719">
            <v>6.9294019718883298E-6</v>
          </cell>
          <cell r="I719">
            <v>1.4270803864663199E-3</v>
          </cell>
        </row>
        <row r="720">
          <cell r="A720" t="str">
            <v>T_C-FC-H2O-S4</v>
          </cell>
          <cell r="B720" t="str">
            <v>VAR_cap</v>
          </cell>
          <cell r="C720" t="str">
            <v>-</v>
          </cell>
          <cell r="E720">
            <v>1.3624553295986201E-7</v>
          </cell>
          <cell r="F720">
            <v>3.0310146487759302E-7</v>
          </cell>
          <cell r="G720">
            <v>4.27662080471785E-7</v>
          </cell>
          <cell r="H720">
            <v>7.9247080245206695E-6</v>
          </cell>
          <cell r="I720">
            <v>1.22182035496922E-3</v>
          </cell>
        </row>
        <row r="721">
          <cell r="A721" t="str">
            <v>T_B_c-ICEDSL-S4</v>
          </cell>
          <cell r="B721" t="str">
            <v>VAR_fout</v>
          </cell>
          <cell r="C721" t="str">
            <v>CO2_T</v>
          </cell>
          <cell r="D721">
            <v>0.89012891499155611</v>
          </cell>
        </row>
        <row r="722">
          <cell r="A722" t="str">
            <v>T_B_c-ICEDSL-S4</v>
          </cell>
          <cell r="B722" t="str">
            <v>VAR_fout</v>
          </cell>
          <cell r="C722" t="str">
            <v>TPBSc</v>
          </cell>
          <cell r="D722">
            <v>4.6930901154290731E-4</v>
          </cell>
        </row>
        <row r="723">
          <cell r="A723" t="str">
            <v>T_B_c-ICEDSL-S4</v>
          </cell>
          <cell r="B723" t="str">
            <v>VAR_fin</v>
          </cell>
          <cell r="C723" t="str">
            <v>TDSL</v>
          </cell>
          <cell r="D723">
            <v>1.2143641405068987E-2</v>
          </cell>
        </row>
        <row r="724">
          <cell r="A724" t="str">
            <v>T_B_c-ICEDSL-S4</v>
          </cell>
          <cell r="B724" t="str">
            <v>VAR_cap</v>
          </cell>
          <cell r="C724" t="str">
            <v>-</v>
          </cell>
          <cell r="D724">
            <v>1.0221750043021702E-5</v>
          </cell>
          <cell r="E724">
            <v>1.1767977693995083E-9</v>
          </cell>
          <cell r="F724">
            <v>1.7461621371048556E-9</v>
          </cell>
          <cell r="G724">
            <v>3.4960786827979294E-10</v>
          </cell>
        </row>
        <row r="725">
          <cell r="A725" t="str">
            <v>D-T-ELC-HGV</v>
          </cell>
          <cell r="B725" t="str">
            <v>VAR_fout</v>
          </cell>
          <cell r="C725" t="str">
            <v>T-ELC-HGV_BatSTGin</v>
          </cell>
          <cell r="D725">
            <v>7.2009730239073226E-3</v>
          </cell>
          <cell r="E725">
            <v>2.6669472130424223E-2</v>
          </cell>
          <cell r="F725">
            <v>8.1844371860567311E-2</v>
          </cell>
          <cell r="G725">
            <v>0.28518066625136163</v>
          </cell>
          <cell r="H725">
            <v>1.1723177170416086</v>
          </cell>
          <cell r="I725">
            <v>4.0525472272496987</v>
          </cell>
        </row>
        <row r="726">
          <cell r="A726" t="str">
            <v>D-T-ELC-HGV</v>
          </cell>
          <cell r="B726" t="str">
            <v>VAR_fin</v>
          </cell>
          <cell r="C726" t="str">
            <v>TELC</v>
          </cell>
          <cell r="D726">
            <v>7.2009730239073226E-3</v>
          </cell>
          <cell r="E726">
            <v>2.6669472130424223E-2</v>
          </cell>
          <cell r="F726">
            <v>8.1844371860567311E-2</v>
          </cell>
          <cell r="G726">
            <v>0.28518066625136163</v>
          </cell>
          <cell r="H726">
            <v>1.1723177170416086</v>
          </cell>
          <cell r="I726">
            <v>4.0525472272496987</v>
          </cell>
        </row>
        <row r="727">
          <cell r="A727" t="str">
            <v>D-T-ELC-HGV</v>
          </cell>
          <cell r="B727" t="str">
            <v>VAR_ncap</v>
          </cell>
          <cell r="C727" t="str">
            <v>-</v>
          </cell>
          <cell r="D727">
            <v>9.7758603467487507E-4</v>
          </cell>
          <cell r="E727">
            <v>2.3862708532468402E-3</v>
          </cell>
          <cell r="F727">
            <v>6.99718373265354E-3</v>
          </cell>
          <cell r="G727">
            <v>2.9904065853178001E-2</v>
          </cell>
          <cell r="H727">
            <v>0.102698428300299</v>
          </cell>
          <cell r="I727">
            <v>0.49472226815035603</v>
          </cell>
        </row>
        <row r="728">
          <cell r="A728" t="str">
            <v>D-T-ELC-HGV</v>
          </cell>
          <cell r="B728" t="str">
            <v>VAR_cap</v>
          </cell>
          <cell r="C728" t="str">
            <v>-</v>
          </cell>
          <cell r="D728">
            <v>9.7758603467487507E-4</v>
          </cell>
          <cell r="E728">
            <v>3.3638568879217198E-3</v>
          </cell>
          <cell r="F728">
            <v>1.03610406205753E-2</v>
          </cell>
          <cell r="G728">
            <v>3.5898470134017903E-2</v>
          </cell>
          <cell r="H728">
            <v>0.148081195772827</v>
          </cell>
          <cell r="I728">
            <v>0.51274467528533696</v>
          </cell>
        </row>
        <row r="729">
          <cell r="A729" t="str">
            <v>T_TW-FCLH2O-S3</v>
          </cell>
          <cell r="B729" t="str">
            <v>VAR_fout</v>
          </cell>
          <cell r="C729" t="str">
            <v>TPTWL</v>
          </cell>
          <cell r="G729">
            <v>4.7676444189650968E-7</v>
          </cell>
          <cell r="H729">
            <v>2.5219875900471902E-6</v>
          </cell>
          <cell r="I729">
            <v>1.8628837541757427E-6</v>
          </cell>
        </row>
        <row r="730">
          <cell r="A730" t="str">
            <v>T_TW-FCLH2O-S3</v>
          </cell>
          <cell r="B730" t="str">
            <v>VAR_fin</v>
          </cell>
          <cell r="C730" t="str">
            <v>TH2O</v>
          </cell>
          <cell r="G730">
            <v>2.7078910547569115E-7</v>
          </cell>
          <cell r="H730">
            <v>1.4099555527646429E-6</v>
          </cell>
          <cell r="I730">
            <v>1.0194887069090415E-6</v>
          </cell>
        </row>
        <row r="731">
          <cell r="A731" t="str">
            <v>T_TW-FCLH2O-S3</v>
          </cell>
          <cell r="B731" t="str">
            <v>VAR_ncap</v>
          </cell>
          <cell r="C731" t="str">
            <v>-</v>
          </cell>
          <cell r="G731">
            <v>3.67367912655728E-7</v>
          </cell>
          <cell r="H731">
            <v>4.6891651832040902E-7</v>
          </cell>
          <cell r="I731">
            <v>4.3526005619447298E-7</v>
          </cell>
        </row>
        <row r="732">
          <cell r="A732" t="str">
            <v>T_TW-FCLH2O-S3</v>
          </cell>
          <cell r="B732" t="str">
            <v>VAR_cap</v>
          </cell>
          <cell r="C732" t="str">
            <v>-</v>
          </cell>
          <cell r="G732">
            <v>3.67367912655728E-7</v>
          </cell>
          <cell r="H732">
            <v>1.35766610688449E-6</v>
          </cell>
          <cell r="I732">
            <v>1.4151738118305501E-6</v>
          </cell>
        </row>
        <row r="733">
          <cell r="A733" t="str">
            <v>D-T-ELC-TW_Bat_S3</v>
          </cell>
          <cell r="B733" t="str">
            <v>VAR_fout</v>
          </cell>
          <cell r="C733" t="str">
            <v>T-ELC-TWSTGin_S3</v>
          </cell>
          <cell r="D733">
            <v>7.6259631219528431E-5</v>
          </cell>
          <cell r="E733">
            <v>1.1558670495104569E-4</v>
          </cell>
          <cell r="F733">
            <v>1.1527224470301605E-4</v>
          </cell>
          <cell r="G733">
            <v>1.9393567884791533E-4</v>
          </cell>
          <cell r="H733">
            <v>2.5677439369458104E-4</v>
          </cell>
          <cell r="I733">
            <v>1.5341570108057752E-4</v>
          </cell>
        </row>
        <row r="734">
          <cell r="A734" t="str">
            <v>D-T-ELC-TW_Bat_S3</v>
          </cell>
          <cell r="B734" t="str">
            <v>VAR_fin</v>
          </cell>
          <cell r="C734" t="str">
            <v>TELC</v>
          </cell>
          <cell r="D734">
            <v>7.6259631219528431E-5</v>
          </cell>
          <cell r="E734">
            <v>1.1558670495104569E-4</v>
          </cell>
          <cell r="F734">
            <v>1.1527224470301605E-4</v>
          </cell>
          <cell r="G734">
            <v>1.9393567884791533E-4</v>
          </cell>
          <cell r="H734">
            <v>2.5677439369458104E-4</v>
          </cell>
          <cell r="I734">
            <v>1.5341570108057752E-4</v>
          </cell>
        </row>
        <row r="735">
          <cell r="A735" t="str">
            <v>D-T-ELC-TW_Bat_S3</v>
          </cell>
          <cell r="B735" t="str">
            <v>VAR_ncap</v>
          </cell>
          <cell r="C735" t="str">
            <v>-</v>
          </cell>
          <cell r="D735">
            <v>9.0107866468814795E-6</v>
          </cell>
          <cell r="E735">
            <v>4.0493921449191299E-6</v>
          </cell>
          <cell r="F735">
            <v>5.4804947081400197E-8</v>
          </cell>
          <cell r="G735">
            <v>7.3767863190767796E-6</v>
          </cell>
          <cell r="H735">
            <v>1.2881466440870699E-6</v>
          </cell>
          <cell r="I735">
            <v>2.5149056992101801E-6</v>
          </cell>
        </row>
        <row r="736">
          <cell r="A736" t="str">
            <v>D-T-ELC-TW_Bat_S3</v>
          </cell>
          <cell r="B736" t="str">
            <v>VAR_cap</v>
          </cell>
          <cell r="C736" t="str">
            <v>-</v>
          </cell>
          <cell r="D736">
            <v>9.0107866468814795E-6</v>
          </cell>
          <cell r="E736">
            <v>1.3060178791800599E-5</v>
          </cell>
          <cell r="F736">
            <v>1.3114983738881999E-5</v>
          </cell>
          <cell r="G736">
            <v>2.0491770057958799E-5</v>
          </cell>
          <cell r="H736">
            <v>2.7139760083676401E-5</v>
          </cell>
          <cell r="I736">
            <v>1.62137642268759E-5</v>
          </cell>
        </row>
        <row r="737">
          <cell r="A737" t="str">
            <v>T_TW-FCLH2O-S4</v>
          </cell>
          <cell r="B737" t="str">
            <v>VAR_fout</v>
          </cell>
          <cell r="C737" t="str">
            <v>TPTWL</v>
          </cell>
          <cell r="G737">
            <v>7.2721183396410396E-8</v>
          </cell>
          <cell r="H737">
            <v>8.0170550895827109E-7</v>
          </cell>
          <cell r="I737">
            <v>5.2668621333184171E-7</v>
          </cell>
        </row>
        <row r="738">
          <cell r="A738" t="str">
            <v>T_TW-FCLH2O-S4</v>
          </cell>
          <cell r="B738" t="str">
            <v>VAR_fin</v>
          </cell>
          <cell r="C738" t="str">
            <v>TH2O</v>
          </cell>
          <cell r="G738">
            <v>4.6555228116729255E-8</v>
          </cell>
          <cell r="H738">
            <v>5.0378724267559786E-7</v>
          </cell>
          <cell r="I738">
            <v>3.2409859790588315E-7</v>
          </cell>
        </row>
        <row r="739">
          <cell r="A739" t="str">
            <v>T_TW-FCLH2O-S4</v>
          </cell>
          <cell r="B739" t="str">
            <v>VAR_ncap</v>
          </cell>
          <cell r="C739" t="str">
            <v>-</v>
          </cell>
          <cell r="G739">
            <v>1.47783352875417E-7</v>
          </cell>
          <cell r="H739">
            <v>2.2229968711996501E-7</v>
          </cell>
          <cell r="I739">
            <v>1.9419481366991199E-7</v>
          </cell>
        </row>
        <row r="740">
          <cell r="A740" t="str">
            <v>T_TW-FCLH2O-S4</v>
          </cell>
          <cell r="B740" t="str">
            <v>VAR_cap</v>
          </cell>
          <cell r="C740" t="str">
            <v>-</v>
          </cell>
          <cell r="G740">
            <v>1.47783352875417E-7</v>
          </cell>
          <cell r="H740">
            <v>5.92104894801386E-7</v>
          </cell>
          <cell r="I740">
            <v>7.3499355364009503E-7</v>
          </cell>
        </row>
        <row r="741">
          <cell r="A741" t="str">
            <v>D-T-ELC-TW_Bat_S4</v>
          </cell>
          <cell r="B741" t="str">
            <v>VAR_fout</v>
          </cell>
          <cell r="C741" t="str">
            <v>T-ELC-TWSTGin_S4</v>
          </cell>
          <cell r="D741">
            <v>1.0193516312104133E-5</v>
          </cell>
          <cell r="E741">
            <v>2.1566794879525628E-5</v>
          </cell>
          <cell r="F741">
            <v>2.1586326424500104E-5</v>
          </cell>
          <cell r="G741">
            <v>1.2926861345638279E-4</v>
          </cell>
          <cell r="H741">
            <v>2.8201459506824845E-4</v>
          </cell>
          <cell r="I741">
            <v>2.5235635645704202E-4</v>
          </cell>
        </row>
        <row r="742">
          <cell r="A742" t="str">
            <v>D-T-ELC-TW_Bat_S4</v>
          </cell>
          <cell r="B742" t="str">
            <v>VAR_fin</v>
          </cell>
          <cell r="C742" t="str">
            <v>TELC</v>
          </cell>
          <cell r="D742">
            <v>1.0193516312104133E-5</v>
          </cell>
          <cell r="E742">
            <v>2.1566794879525628E-5</v>
          </cell>
          <cell r="F742">
            <v>2.1586326424500104E-5</v>
          </cell>
          <cell r="G742">
            <v>1.2926861345638279E-4</v>
          </cell>
          <cell r="H742">
            <v>2.8201459506824845E-4</v>
          </cell>
          <cell r="I742">
            <v>2.5235635645704202E-4</v>
          </cell>
        </row>
        <row r="743">
          <cell r="A743" t="str">
            <v>D-T-ELC-TW_Bat_S4</v>
          </cell>
          <cell r="B743" t="str">
            <v>VAR_ncap</v>
          </cell>
          <cell r="C743" t="str">
            <v>-</v>
          </cell>
          <cell r="D743">
            <v>3.9391632441156797E-6</v>
          </cell>
          <cell r="E743">
            <v>2.5561596669763501E-8</v>
          </cell>
          <cell r="F743">
            <v>6.6489773788553997E-8</v>
          </cell>
          <cell r="G743">
            <v>9.6259421900151606E-6</v>
          </cell>
          <cell r="H743">
            <v>2.0274771703770299E-7</v>
          </cell>
          <cell r="I743">
            <v>3.8610700845124597E-6</v>
          </cell>
        </row>
        <row r="744">
          <cell r="A744" t="str">
            <v>D-T-ELC-TW_Bat_S4</v>
          </cell>
          <cell r="B744" t="str">
            <v>VAR_cap</v>
          </cell>
          <cell r="C744" t="str">
            <v>-</v>
          </cell>
          <cell r="D744">
            <v>3.9391632441156797E-6</v>
          </cell>
          <cell r="E744">
            <v>3.9647248407854501E-6</v>
          </cell>
          <cell r="F744">
            <v>4.0312146145739998E-6</v>
          </cell>
          <cell r="G744">
            <v>1.36571568045892E-5</v>
          </cell>
          <cell r="H744">
            <v>2.98052186101406E-5</v>
          </cell>
          <cell r="I744">
            <v>2.6675739099821999E-5</v>
          </cell>
        </row>
        <row r="745">
          <cell r="A745" t="str">
            <v>T_B_u-ICENGA-S1</v>
          </cell>
          <cell r="B745" t="str">
            <v>VAR_fout</v>
          </cell>
          <cell r="C745" t="str">
            <v>CO2_T</v>
          </cell>
          <cell r="E745">
            <v>7.8009369779646204E-4</v>
          </cell>
          <cell r="F745">
            <v>4.7608692158615185</v>
          </cell>
          <cell r="G745">
            <v>1.3286374152997591E-3</v>
          </cell>
          <cell r="H745">
            <v>8.4847304356388802E-3</v>
          </cell>
          <cell r="I745">
            <v>1.5798916921296944E-3</v>
          </cell>
        </row>
        <row r="746">
          <cell r="A746" t="str">
            <v>T_B_u-ICENGA-S1</v>
          </cell>
          <cell r="B746" t="str">
            <v>VAR_fout</v>
          </cell>
          <cell r="C746" t="str">
            <v>TPBSu</v>
          </cell>
          <cell r="E746">
            <v>1.6630590672776744E-6</v>
          </cell>
          <cell r="F746">
            <v>1.0703452229542118E-2</v>
          </cell>
          <cell r="G746">
            <v>3.0879564526097506E-6</v>
          </cell>
          <cell r="H746">
            <v>2.2803212790767078E-5</v>
          </cell>
          <cell r="I746">
            <v>4.3712529469478512E-6</v>
          </cell>
        </row>
        <row r="747">
          <cell r="A747" t="str">
            <v>T_B_u-ICENGA-S1</v>
          </cell>
          <cell r="B747" t="str">
            <v>VAR_fin</v>
          </cell>
          <cell r="C747" t="str">
            <v>TNGA</v>
          </cell>
          <cell r="E747">
            <v>1.3831448542490458E-5</v>
          </cell>
          <cell r="F747">
            <v>8.4412574749317695E-2</v>
          </cell>
          <cell r="G747">
            <v>2.3557400980492172E-5</v>
          </cell>
          <cell r="H747">
            <v>1.5043848290139839E-4</v>
          </cell>
          <cell r="I747">
            <v>2.8012264044852828E-5</v>
          </cell>
        </row>
        <row r="748">
          <cell r="A748" t="str">
            <v>T_B_u-ICENGA-S1</v>
          </cell>
          <cell r="B748" t="str">
            <v>VAR_ncap</v>
          </cell>
          <cell r="C748" t="str">
            <v>-</v>
          </cell>
          <cell r="E748">
            <v>5.7777333298685303E-8</v>
          </cell>
          <cell r="F748">
            <v>2.01806156706989E-4</v>
          </cell>
          <cell r="G748">
            <v>4.9279796495338002E-8</v>
          </cell>
          <cell r="H748">
            <v>3.7465595091020903E-7</v>
          </cell>
          <cell r="I748">
            <v>4.2011984992640598E-8</v>
          </cell>
        </row>
        <row r="749">
          <cell r="A749" t="str">
            <v>T_B_u-ICENGA-S1</v>
          </cell>
          <cell r="B749" t="str">
            <v>VAR_cap</v>
          </cell>
          <cell r="C749" t="str">
            <v>-</v>
          </cell>
          <cell r="E749">
            <v>5.7777333298685303E-8</v>
          </cell>
          <cell r="F749">
            <v>2.01863934040287E-4</v>
          </cell>
          <cell r="G749">
            <v>1.0676713657400689E-7</v>
          </cell>
          <cell r="H749">
            <v>4.7239050730225502E-7</v>
          </cell>
          <cell r="I749">
            <v>1.5401365966142222E-7</v>
          </cell>
        </row>
        <row r="750">
          <cell r="A750" t="str">
            <v>T_B_u-ICENGA-S2</v>
          </cell>
          <cell r="B750" t="str">
            <v>VAR_fout</v>
          </cell>
          <cell r="C750" t="str">
            <v>CO2_T</v>
          </cell>
          <cell r="E750">
            <v>5.1127113431910097E-4</v>
          </cell>
          <cell r="F750">
            <v>2.8014115669936722E-3</v>
          </cell>
          <cell r="G750">
            <v>3.9911901391553595E-3</v>
          </cell>
          <cell r="H750">
            <v>3.0081444743093808E-3</v>
          </cell>
          <cell r="I750">
            <v>2.81028296103644E-4</v>
          </cell>
        </row>
        <row r="751">
          <cell r="A751" t="str">
            <v>T_B_u-ICENGA-S2</v>
          </cell>
          <cell r="B751" t="str">
            <v>VAR_fout</v>
          </cell>
          <cell r="C751" t="str">
            <v>TPBSu</v>
          </cell>
          <cell r="E751">
            <v>7.7051529877479828E-7</v>
          </cell>
          <cell r="F751">
            <v>4.3909837413504448E-6</v>
          </cell>
          <cell r="G751">
            <v>6.4572972258150087E-6</v>
          </cell>
          <cell r="H751">
            <v>5.5944791632274227E-6</v>
          </cell>
          <cell r="I751">
            <v>5.3268714239116908E-7</v>
          </cell>
        </row>
        <row r="752">
          <cell r="A752" t="str">
            <v>T_B_u-ICENGA-S2</v>
          </cell>
          <cell r="B752" t="str">
            <v>VAR_fin</v>
          </cell>
          <cell r="C752" t="str">
            <v>TNGA</v>
          </cell>
          <cell r="E752">
            <v>9.0650910340266139E-6</v>
          </cell>
          <cell r="F752">
            <v>4.9670417854497792E-5</v>
          </cell>
          <cell r="G752">
            <v>7.076578260913752E-5</v>
          </cell>
          <cell r="H752">
            <v>5.3335894934563478E-5</v>
          </cell>
          <cell r="I752">
            <v>4.982771207511426E-6</v>
          </cell>
        </row>
        <row r="753">
          <cell r="A753" t="str">
            <v>T_B_u-ICENGA-S2</v>
          </cell>
          <cell r="B753" t="str">
            <v>VAR_ncap</v>
          </cell>
          <cell r="C753" t="str">
            <v>-</v>
          </cell>
          <cell r="E753">
            <v>3.03830040516061E-8</v>
          </cell>
          <cell r="F753">
            <v>7.5348138438865404E-8</v>
          </cell>
          <cell r="G753">
            <v>5.6313937480738301E-8</v>
          </cell>
          <cell r="H753">
            <v>7.6600223668308505E-8</v>
          </cell>
        </row>
        <row r="754">
          <cell r="A754" t="str">
            <v>T_B_u-ICENGA-S2</v>
          </cell>
          <cell r="B754" t="str">
            <v>VAR_cap</v>
          </cell>
          <cell r="C754" t="str">
            <v>-</v>
          </cell>
          <cell r="E754">
            <v>3.03830040516061E-8</v>
          </cell>
          <cell r="F754">
            <v>1.0573114249047099E-7</v>
          </cell>
          <cell r="G754">
            <v>1.5801947083000501E-7</v>
          </cell>
          <cell r="H754">
            <v>1.41544805283208E-7</v>
          </cell>
          <cell r="I754">
            <v>3.4268047673254296E-8</v>
          </cell>
        </row>
        <row r="755">
          <cell r="A755" t="str">
            <v>T_B_c-ICEDSLEXT</v>
          </cell>
          <cell r="B755" t="str">
            <v>VAR_fout</v>
          </cell>
          <cell r="C755" t="str">
            <v>CO2_T</v>
          </cell>
          <cell r="D755">
            <v>0.44184832363028298</v>
          </cell>
          <cell r="E755">
            <v>0.440762153304531</v>
          </cell>
          <cell r="F755">
            <v>0.43755036627631699</v>
          </cell>
        </row>
        <row r="756">
          <cell r="A756" t="str">
            <v>T_B_c-ICEDSLEXT</v>
          </cell>
          <cell r="B756" t="str">
            <v>VAR_fout</v>
          </cell>
          <cell r="C756" t="str">
            <v>TPBSc</v>
          </cell>
          <cell r="D756">
            <v>5.997955119915771E-2</v>
          </cell>
          <cell r="E756">
            <v>4.7983103704837632E-2</v>
          </cell>
          <cell r="F756">
            <v>2.9989464745188765E-2</v>
          </cell>
        </row>
        <row r="757">
          <cell r="A757" t="str">
            <v>T_B_c-ICEDSLEXT</v>
          </cell>
          <cell r="B757" t="str">
            <v>VAR_fin</v>
          </cell>
          <cell r="C757" t="str">
            <v>TDSL</v>
          </cell>
          <cell r="D757">
            <v>6.0279443878619807E-3</v>
          </cell>
          <cell r="E757">
            <v>6.0131262388066894E-3</v>
          </cell>
          <cell r="F757">
            <v>5.9693092261434875E-3</v>
          </cell>
        </row>
        <row r="758">
          <cell r="A758" t="str">
            <v>T_B_c-ICEDSLEXT</v>
          </cell>
          <cell r="B758" t="str">
            <v>VAR_cap</v>
          </cell>
          <cell r="C758" t="str">
            <v>-</v>
          </cell>
          <cell r="D758">
            <v>1.30332047521267E-3</v>
          </cell>
          <cell r="E758">
            <v>1.04265638017014E-3</v>
          </cell>
          <cell r="F758">
            <v>6.5166023760633498E-4</v>
          </cell>
        </row>
        <row r="759">
          <cell r="A759" t="str">
            <v>T_B_u-ICENGA-S3</v>
          </cell>
          <cell r="B759" t="str">
            <v>VAR_fout</v>
          </cell>
          <cell r="C759" t="str">
            <v>CO2_T</v>
          </cell>
          <cell r="E759">
            <v>7.03202633878998E-4</v>
          </cell>
          <cell r="F759">
            <v>6.1194944176824846</v>
          </cell>
          <cell r="G759">
            <v>6.1247092134808705</v>
          </cell>
          <cell r="H759">
            <v>13.163758456986621</v>
          </cell>
          <cell r="I759">
            <v>0.57091348342939496</v>
          </cell>
        </row>
        <row r="760">
          <cell r="A760" t="str">
            <v>T_B_u-ICENGA-S3</v>
          </cell>
          <cell r="B760" t="str">
            <v>VAR_fout</v>
          </cell>
          <cell r="C760" t="str">
            <v>TPBSu</v>
          </cell>
          <cell r="E760">
            <v>7.0347859679103304E-7</v>
          </cell>
          <cell r="F760">
            <v>6.4402560459885629E-3</v>
          </cell>
          <cell r="G760">
            <v>6.4462612084034646E-3</v>
          </cell>
          <cell r="H760">
            <v>1.6047471366774892E-2</v>
          </cell>
          <cell r="I760">
            <v>7.1827864222993518E-4</v>
          </cell>
        </row>
        <row r="761">
          <cell r="A761" t="str">
            <v>T_B_u-ICENGA-S3</v>
          </cell>
          <cell r="B761" t="str">
            <v>VAR_fin</v>
          </cell>
          <cell r="C761" t="str">
            <v>TNGA</v>
          </cell>
          <cell r="E761">
            <v>1.246813180636521E-5</v>
          </cell>
          <cell r="F761">
            <v>0.10850167407238455</v>
          </cell>
          <cell r="G761">
            <v>0.10859413499079559</v>
          </cell>
          <cell r="H761">
            <v>0.23339997264160667</v>
          </cell>
          <cell r="I761">
            <v>1.0122579493428995E-2</v>
          </cell>
        </row>
        <row r="762">
          <cell r="A762" t="str">
            <v>T_B_u-ICENGA-S3</v>
          </cell>
          <cell r="B762" t="str">
            <v>VAR_ncap</v>
          </cell>
          <cell r="C762" t="str">
            <v>-</v>
          </cell>
          <cell r="E762">
            <v>2.3812833482330801E-8</v>
          </cell>
          <cell r="F762">
            <v>1.21434685980133E-4</v>
          </cell>
          <cell r="G762">
            <v>1.2827693024122399E-7</v>
          </cell>
          <cell r="H762">
            <v>1.07273112984272E-4</v>
          </cell>
        </row>
        <row r="763">
          <cell r="A763" t="str">
            <v>T_B_u-ICENGA-S3</v>
          </cell>
          <cell r="B763" t="str">
            <v>VAR_cap</v>
          </cell>
          <cell r="C763" t="str">
            <v>-</v>
          </cell>
          <cell r="E763">
            <v>2.3812833482330801E-8</v>
          </cell>
          <cell r="F763">
            <v>1.2145849881361499E-4</v>
          </cell>
          <cell r="G763">
            <v>1.21577071865263E-4</v>
          </cell>
          <cell r="H763">
            <v>3.0261645034552798E-4</v>
          </cell>
          <cell r="I763">
            <v>1.3547649519508803E-5</v>
          </cell>
        </row>
        <row r="764">
          <cell r="A764"/>
          <cell r="B764"/>
          <cell r="C764"/>
        </row>
        <row r="765">
          <cell r="A765"/>
          <cell r="B765"/>
          <cell r="C765"/>
        </row>
        <row r="766">
          <cell r="A766"/>
          <cell r="B766"/>
          <cell r="C766"/>
        </row>
        <row r="767">
          <cell r="A767"/>
          <cell r="B767"/>
          <cell r="C767"/>
        </row>
        <row r="768">
          <cell r="A768"/>
          <cell r="B768"/>
          <cell r="C768"/>
        </row>
        <row r="769">
          <cell r="A769"/>
          <cell r="B769"/>
          <cell r="C769"/>
        </row>
        <row r="770">
          <cell r="A770"/>
          <cell r="B770"/>
          <cell r="C770"/>
        </row>
        <row r="771">
          <cell r="A771"/>
          <cell r="B771"/>
          <cell r="C771"/>
        </row>
        <row r="772">
          <cell r="A772"/>
          <cell r="B772"/>
          <cell r="C772"/>
        </row>
        <row r="773">
          <cell r="A773"/>
          <cell r="B773"/>
          <cell r="C773"/>
        </row>
        <row r="774">
          <cell r="A774"/>
          <cell r="B774"/>
          <cell r="C774"/>
        </row>
        <row r="775">
          <cell r="A775"/>
          <cell r="B775"/>
          <cell r="C775"/>
        </row>
        <row r="776">
          <cell r="A776"/>
          <cell r="B776"/>
          <cell r="C776"/>
        </row>
        <row r="777">
          <cell r="A777"/>
          <cell r="B777"/>
          <cell r="C777"/>
        </row>
        <row r="778">
          <cell r="A778"/>
          <cell r="B778"/>
          <cell r="C778"/>
        </row>
        <row r="779">
          <cell r="A779"/>
          <cell r="B779"/>
          <cell r="C779"/>
        </row>
        <row r="780">
          <cell r="A780"/>
          <cell r="B780"/>
          <cell r="C780"/>
        </row>
        <row r="781">
          <cell r="A781"/>
          <cell r="B781"/>
          <cell r="C781"/>
        </row>
        <row r="782">
          <cell r="A782"/>
          <cell r="B782"/>
          <cell r="C782"/>
        </row>
        <row r="783">
          <cell r="A783"/>
          <cell r="B783"/>
          <cell r="C783"/>
        </row>
        <row r="784">
          <cell r="A784"/>
          <cell r="B784"/>
          <cell r="C784"/>
        </row>
        <row r="785">
          <cell r="A785"/>
          <cell r="B785"/>
          <cell r="C785"/>
        </row>
        <row r="786">
          <cell r="A786"/>
          <cell r="B786"/>
          <cell r="C786"/>
        </row>
        <row r="787">
          <cell r="A787"/>
          <cell r="B787"/>
          <cell r="C787"/>
        </row>
        <row r="788">
          <cell r="A788"/>
          <cell r="B788"/>
          <cell r="C788"/>
        </row>
        <row r="789">
          <cell r="A789"/>
          <cell r="B789"/>
          <cell r="C789"/>
        </row>
        <row r="790">
          <cell r="A790"/>
          <cell r="B790"/>
          <cell r="C790"/>
        </row>
        <row r="791">
          <cell r="A791"/>
          <cell r="B791"/>
          <cell r="C791"/>
        </row>
        <row r="792">
          <cell r="A792"/>
          <cell r="B792"/>
          <cell r="C792"/>
        </row>
        <row r="793">
          <cell r="A793"/>
          <cell r="B793"/>
          <cell r="C793"/>
        </row>
        <row r="794">
          <cell r="A794"/>
          <cell r="B794"/>
          <cell r="C794"/>
        </row>
        <row r="795">
          <cell r="A795"/>
          <cell r="B795"/>
          <cell r="C795"/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/>
      <sheetData sheetId="30">
        <row r="9">
          <cell r="B9">
            <v>18.873008024018464</v>
          </cell>
          <cell r="C9">
            <v>22.214989386933073</v>
          </cell>
          <cell r="D9">
            <v>28.298472009070892</v>
          </cell>
          <cell r="E9">
            <v>34.308499384003362</v>
          </cell>
          <cell r="F9">
            <v>44.284060144071198</v>
          </cell>
          <cell r="G9">
            <v>82.266932100284421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2.2320782923722928E-3</v>
          </cell>
          <cell r="G28">
            <v>2.2322057922291435E-3</v>
          </cell>
        </row>
      </sheetData>
      <sheetData sheetId="31"/>
      <sheetData sheetId="32"/>
      <sheetData sheetId="33">
        <row r="14">
          <cell r="B14">
            <v>82.76000008230848</v>
          </cell>
          <cell r="C14">
            <v>82.759998470708695</v>
          </cell>
          <cell r="D14">
            <v>53.121280014213106</v>
          </cell>
          <cell r="E14">
            <v>31.721674845769353</v>
          </cell>
          <cell r="F14">
            <v>4.576308383766575</v>
          </cell>
          <cell r="G14">
            <v>0</v>
          </cell>
        </row>
        <row r="15">
          <cell r="B15">
            <v>66.745680002872163</v>
          </cell>
          <cell r="C15">
            <v>49.798800002463281</v>
          </cell>
          <cell r="D15">
            <v>68.537768713280514</v>
          </cell>
          <cell r="E15">
            <v>70.236580192006386</v>
          </cell>
          <cell r="F15">
            <v>70.772673766883926</v>
          </cell>
          <cell r="G15">
            <v>74.336052671360676</v>
          </cell>
        </row>
        <row r="16">
          <cell r="B16">
            <v>66.63240014542761</v>
          </cell>
          <cell r="C16">
            <v>55.764000132074905</v>
          </cell>
          <cell r="D16">
            <v>65.547570272046912</v>
          </cell>
          <cell r="E16">
            <v>64.462689527748623</v>
          </cell>
          <cell r="F16">
            <v>66.300764346031571</v>
          </cell>
          <cell r="G16">
            <v>66.134970788592852</v>
          </cell>
        </row>
        <row r="17">
          <cell r="B17">
            <v>12.841920166852155</v>
          </cell>
          <cell r="C17">
            <v>16.033023445308128</v>
          </cell>
          <cell r="D17">
            <v>3.0906704073130951</v>
          </cell>
          <cell r="E17">
            <v>12.901669326484317</v>
          </cell>
          <cell r="F17">
            <v>13.513597124989477</v>
          </cell>
          <cell r="G17">
            <v>14.204006051851927</v>
          </cell>
        </row>
        <row r="18">
          <cell r="B18">
            <v>3.9600082626038043E-2</v>
          </cell>
          <cell r="C18">
            <v>0</v>
          </cell>
          <cell r="D18">
            <v>1.1661150254330397E-4</v>
          </cell>
          <cell r="E18">
            <v>3.0902502194427289E-5</v>
          </cell>
          <cell r="F18">
            <v>1.1783478721086932E-4</v>
          </cell>
          <cell r="G18">
            <v>0</v>
          </cell>
        </row>
        <row r="19">
          <cell r="B19">
            <v>6.5070000365350298</v>
          </cell>
          <cell r="C19">
            <v>7.3422574330378723</v>
          </cell>
          <cell r="D19">
            <v>7.8486232128797493</v>
          </cell>
          <cell r="E19">
            <v>7.8213104223918535</v>
          </cell>
          <cell r="F19">
            <v>6.2033902209380969</v>
          </cell>
          <cell r="G19">
            <v>5.1263695623580139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1.4451410489258227</v>
          </cell>
          <cell r="G20">
            <v>4.8957817205803025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1.1341757198526778E-2</v>
          </cell>
          <cell r="G21">
            <v>2.6203030957048346E-5</v>
          </cell>
        </row>
        <row r="22">
          <cell r="B22">
            <v>0</v>
          </cell>
          <cell r="C22">
            <v>8.0217810645886912E-6</v>
          </cell>
          <cell r="D22">
            <v>1.0770915087497878E-3</v>
          </cell>
          <cell r="E22">
            <v>0.2450461440425474</v>
          </cell>
          <cell r="F22">
            <v>1.738871181380143</v>
          </cell>
          <cell r="G22">
            <v>7.3776317834011972E-3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1.0848508963677682E-4</v>
          </cell>
          <cell r="G23">
            <v>5.8076731446465575E-5</v>
          </cell>
        </row>
        <row r="24">
          <cell r="B24">
            <v>0.96588005439121005</v>
          </cell>
          <cell r="C24">
            <v>6.6694459192081806E-6</v>
          </cell>
          <cell r="D24">
            <v>0.32793053408429507</v>
          </cell>
          <cell r="E24">
            <v>0.4463893908660766</v>
          </cell>
          <cell r="F24">
            <v>0.10540365698350418</v>
          </cell>
          <cell r="G24">
            <v>5.4921594984951805E-6</v>
          </cell>
        </row>
        <row r="25">
          <cell r="B25">
            <v>0</v>
          </cell>
          <cell r="C25">
            <v>3.1671040842140648E-6</v>
          </cell>
          <cell r="D25">
            <v>0.26175965993436201</v>
          </cell>
          <cell r="E25">
            <v>0.15766698351654237</v>
          </cell>
          <cell r="F25">
            <v>0.53215642401093721</v>
          </cell>
          <cell r="G25">
            <v>1.3579319691788365</v>
          </cell>
        </row>
        <row r="26">
          <cell r="B26">
            <v>1.5475482310279296</v>
          </cell>
          <cell r="C26">
            <v>1.4215049776474196</v>
          </cell>
          <cell r="D26">
            <v>1.4185072613390379</v>
          </cell>
          <cell r="E26">
            <v>1.4921864940674994</v>
          </cell>
          <cell r="F26">
            <v>1.1784691560415759</v>
          </cell>
          <cell r="G26">
            <v>0.75039383464138831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0.24173451744298621</v>
          </cell>
          <cell r="G27">
            <v>0.78408855711524272</v>
          </cell>
        </row>
        <row r="28">
          <cell r="B28">
            <v>1.8000826539148324E-3</v>
          </cell>
          <cell r="C28">
            <v>0</v>
          </cell>
          <cell r="D28">
            <v>3.3675282717906457E-5</v>
          </cell>
          <cell r="E28">
            <v>1.642753048653415E-5</v>
          </cell>
          <cell r="F28">
            <v>2.1464726674794424E-5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1.5583948882726278E-4</v>
          </cell>
          <cell r="G29">
            <v>9.8414829406429692E-6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4.6889977480317174E-2</v>
          </cell>
          <cell r="G30">
            <v>3.7470507599158577E-2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1.6136901677229642E-5</v>
          </cell>
          <cell r="G31">
            <v>0.58196827173809873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3.3454970097034851E-4</v>
          </cell>
          <cell r="G32">
            <v>3.3465597797272098E-4</v>
          </cell>
        </row>
        <row r="33">
          <cell r="B33">
            <v>0.52400000000000047</v>
          </cell>
          <cell r="C33">
            <v>0.54529201988128251</v>
          </cell>
          <cell r="D33">
            <v>2.1870138945433744</v>
          </cell>
          <cell r="E33">
            <v>11.016902071503011</v>
          </cell>
          <cell r="F33">
            <v>21.142542540082655</v>
          </cell>
          <cell r="G33">
            <v>34.43897433099238</v>
          </cell>
        </row>
        <row r="34">
          <cell r="B34">
            <v>0</v>
          </cell>
          <cell r="C34">
            <v>0</v>
          </cell>
          <cell r="D34">
            <v>0.14080554346780666</v>
          </cell>
          <cell r="E34">
            <v>0.27099925213379572</v>
          </cell>
          <cell r="F34">
            <v>4.9407891569675098</v>
          </cell>
          <cell r="G34">
            <v>25.974740063523107</v>
          </cell>
        </row>
        <row r="35">
          <cell r="B35">
            <v>3.517953999707534</v>
          </cell>
          <cell r="C35">
            <v>4.849835727311385</v>
          </cell>
          <cell r="D35">
            <v>9.594502625248591</v>
          </cell>
          <cell r="E35">
            <v>17.736887127628659</v>
          </cell>
          <cell r="F35">
            <v>39.100486962321192</v>
          </cell>
          <cell r="G35">
            <v>62.600446721574222</v>
          </cell>
        </row>
        <row r="36">
          <cell r="B36">
            <v>2.1349390887346629</v>
          </cell>
          <cell r="C36">
            <v>3.3906651713588358</v>
          </cell>
          <cell r="D36">
            <v>8.0481894497507831</v>
          </cell>
          <cell r="E36">
            <v>10.326566528556089</v>
          </cell>
          <cell r="F36">
            <v>13.878042307444717</v>
          </cell>
          <cell r="G36">
            <v>18.650928593728409</v>
          </cell>
        </row>
        <row r="37">
          <cell r="B37">
            <v>0.86248322578584768</v>
          </cell>
          <cell r="C37">
            <v>1.2875826169016571</v>
          </cell>
          <cell r="D37">
            <v>4.184102218742515</v>
          </cell>
          <cell r="E37">
            <v>9.1198248247657876</v>
          </cell>
          <cell r="F37">
            <v>15.853075955921867</v>
          </cell>
          <cell r="G37">
            <v>21.513092995650183</v>
          </cell>
        </row>
        <row r="38">
          <cell r="B38">
            <v>2.8396236857719668</v>
          </cell>
          <cell r="C38">
            <v>3.2944550392484055</v>
          </cell>
          <cell r="D38">
            <v>6.8323998909449211</v>
          </cell>
          <cell r="E38">
            <v>17.902342571084187</v>
          </cell>
          <cell r="F38">
            <v>29.842998910879011</v>
          </cell>
          <cell r="G38">
            <v>40.106495098642554</v>
          </cell>
        </row>
        <row r="39">
          <cell r="B39">
            <v>0.66996041278163865</v>
          </cell>
          <cell r="C39">
            <v>0.42152864327780004</v>
          </cell>
          <cell r="D39">
            <v>5.2624664161041904E-2</v>
          </cell>
          <cell r="E39">
            <v>3.7343472282377776E-2</v>
          </cell>
          <cell r="F39">
            <v>0.14348300030779285</v>
          </cell>
          <cell r="G39">
            <v>3.2910592571408923E-2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1.2800976384515924E-4</v>
          </cell>
          <cell r="G40">
            <v>1.9029832483419221E-2</v>
          </cell>
        </row>
        <row r="41">
          <cell r="B41">
            <v>7.0500168136885699E-2</v>
          </cell>
          <cell r="C41">
            <v>0.17152477497443427</v>
          </cell>
          <cell r="D41">
            <v>3.8380379417266384E-3</v>
          </cell>
          <cell r="E41">
            <v>0.1714805731036789</v>
          </cell>
          <cell r="F41">
            <v>8.0466324093351319E-2</v>
          </cell>
          <cell r="G41">
            <v>9.4622650684358191E-5</v>
          </cell>
        </row>
        <row r="42">
          <cell r="B42">
            <v>0.17245227117563069</v>
          </cell>
          <cell r="C42">
            <v>0.21285825899084782</v>
          </cell>
          <cell r="D42">
            <v>1.1823489384734922</v>
          </cell>
          <cell r="E42">
            <v>2.4840924752840796</v>
          </cell>
          <cell r="F42">
            <v>2.1093335891338034</v>
          </cell>
          <cell r="G42">
            <v>0.50924253893216254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0.92589179201364036</v>
          </cell>
          <cell r="G43">
            <v>3.8267809969854985</v>
          </cell>
        </row>
        <row r="44">
          <cell r="B44">
            <v>0.23004013310936267</v>
          </cell>
          <cell r="C44">
            <v>0.24354393816241954</v>
          </cell>
          <cell r="D44">
            <v>0.33670550278097083</v>
          </cell>
          <cell r="E44">
            <v>0.33294517236176369</v>
          </cell>
          <cell r="F44">
            <v>0.12326751126902455</v>
          </cell>
          <cell r="G44">
            <v>4.6506423928200833E-4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0.18383069443187994</v>
          </cell>
          <cell r="G45">
            <v>0.65281056226549461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6.1984967548488684E-5</v>
          </cell>
          <cell r="F46">
            <v>0.17233544157482225</v>
          </cell>
          <cell r="G46">
            <v>0.35203357438985533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2.0961296512268455E-5</v>
          </cell>
          <cell r="F47">
            <v>1.494331883446523E-4</v>
          </cell>
          <cell r="G47">
            <v>2.1894249093645308E-5</v>
          </cell>
        </row>
        <row r="48">
          <cell r="B48">
            <v>4.3874220991151659E-2</v>
          </cell>
          <cell r="C48">
            <v>8.3601271364045523E-4</v>
          </cell>
          <cell r="D48">
            <v>1.9830549550429169E-3</v>
          </cell>
          <cell r="E48">
            <v>1.9689615547210928E-3</v>
          </cell>
          <cell r="F48">
            <v>1.6799722252300215E-3</v>
          </cell>
          <cell r="G48">
            <v>9.3660543196108352E-4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3.7499187799096523E-6</v>
          </cell>
          <cell r="F49">
            <v>1.966299730480074E-5</v>
          </cell>
          <cell r="G49">
            <v>1.1965230668675799E-5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3.1657926947784411E-5</v>
          </cell>
          <cell r="F50">
            <v>6.0876321735899544E-5</v>
          </cell>
          <cell r="G50">
            <v>4.7517898758551812E-4</v>
          </cell>
        </row>
        <row r="51">
          <cell r="B51">
            <v>5.2558673933120331E-2</v>
          </cell>
          <cell r="C51">
            <v>1.2340094110127426E-3</v>
          </cell>
          <cell r="D51">
            <v>0.24177869908528027</v>
          </cell>
          <cell r="E51">
            <v>0.24911101523487031</v>
          </cell>
          <cell r="F51">
            <v>0.25416254237887065</v>
          </cell>
          <cell r="G51">
            <v>6.1689138997101208E-5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3.7035131750060555E-5</v>
          </cell>
          <cell r="F52">
            <v>1.1330740346306178E-4</v>
          </cell>
          <cell r="G52">
            <v>5.4703375989321418E-5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5.9515037964144458E-5</v>
          </cell>
          <cell r="F53">
            <v>2.5578937860937809E-4</v>
          </cell>
          <cell r="G53">
            <v>0.19224974765390365</v>
          </cell>
        </row>
        <row r="54">
          <cell r="B54">
            <v>0.95936410042247722</v>
          </cell>
          <cell r="C54">
            <v>1.1059429711240891</v>
          </cell>
          <cell r="D54">
            <v>1.1059430301590538</v>
          </cell>
          <cell r="E54">
            <v>1.1059431294840969</v>
          </cell>
          <cell r="F54">
            <v>1.1059431658572334</v>
          </cell>
          <cell r="G54">
            <v>1.1059430966781996</v>
          </cell>
        </row>
        <row r="55">
          <cell r="B55">
            <v>0.59439641283106937</v>
          </cell>
          <cell r="C55">
            <v>0.6258606048362263</v>
          </cell>
          <cell r="D55">
            <v>1.1838319357462073</v>
          </cell>
          <cell r="E55">
            <v>3.0874534069331245</v>
          </cell>
          <cell r="F55">
            <v>2.6365018042815827</v>
          </cell>
          <cell r="G55">
            <v>3.1394517559765158E-5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5.6702427001202524E-5</v>
          </cell>
          <cell r="F56">
            <v>8.5097507807132202E-5</v>
          </cell>
          <cell r="G56">
            <v>4.0604009328213196E-5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2.9976314694555315E-5</v>
          </cell>
          <cell r="F57">
            <v>5.9722331601365475E-5</v>
          </cell>
          <cell r="G57">
            <v>5.7924666155953299E-5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2.9297342876728635E-5</v>
          </cell>
          <cell r="F58">
            <v>8.9327580092598964E-5</v>
          </cell>
          <cell r="G58">
            <v>1.4476897531165095E-5</v>
          </cell>
        </row>
        <row r="70">
          <cell r="B70">
            <v>1.7702113664758857E-6</v>
          </cell>
          <cell r="C70">
            <v>5.5677105845795783E-3</v>
          </cell>
          <cell r="D70">
            <v>2.6923288069272921E-2</v>
          </cell>
          <cell r="E70">
            <v>4.9432861793656151E-3</v>
          </cell>
          <cell r="F70">
            <v>9.4497964305114451E-2</v>
          </cell>
          <cell r="G70">
            <v>8.1332068144307393E-2</v>
          </cell>
        </row>
        <row r="71">
          <cell r="B71">
            <v>4.7012188832196864E-6</v>
          </cell>
          <cell r="C71">
            <v>7.0684327746692744E-5</v>
          </cell>
          <cell r="D71">
            <v>8.3865940062543824E-5</v>
          </cell>
          <cell r="E71">
            <v>9.2112058920298072E-5</v>
          </cell>
          <cell r="F71">
            <v>2.6654426364648458</v>
          </cell>
          <cell r="G71">
            <v>2.6654451626890459</v>
          </cell>
        </row>
        <row r="72">
          <cell r="B72">
            <v>5.8449086822434361E-6</v>
          </cell>
          <cell r="C72">
            <v>6.4757431751197148E-5</v>
          </cell>
          <cell r="D72">
            <v>7.5779703559794172E-5</v>
          </cell>
          <cell r="E72">
            <v>8.8507647194160377E-5</v>
          </cell>
          <cell r="F72">
            <v>2.7157365199153329E-3</v>
          </cell>
          <cell r="G72">
            <v>8.9616871939842877</v>
          </cell>
        </row>
        <row r="73">
          <cell r="B73">
            <v>6.2902436550745008E-6</v>
          </cell>
          <cell r="C73">
            <v>2.607546840865107E-5</v>
          </cell>
          <cell r="D73">
            <v>2.6332457245703666E-5</v>
          </cell>
          <cell r="E73">
            <v>1.3307925690802451E-4</v>
          </cell>
          <cell r="F73">
            <v>2.3734004955085317E-4</v>
          </cell>
          <cell r="G73">
            <v>1.8966027862770082E-4</v>
          </cell>
        </row>
        <row r="74">
          <cell r="B74">
            <v>1.2646518240461714E-5</v>
          </cell>
          <cell r="C74">
            <v>6.0959598332680917E-5</v>
          </cell>
          <cell r="D74">
            <v>6.1570494067797899E-5</v>
          </cell>
          <cell r="E74">
            <v>2.2224266806547158E-2</v>
          </cell>
          <cell r="F74">
            <v>8.4440536450896192E-2</v>
          </cell>
          <cell r="G74">
            <v>0.38694494646050492</v>
          </cell>
        </row>
        <row r="75">
          <cell r="B75">
            <v>1.2645776743288075E-5</v>
          </cell>
          <cell r="C75">
            <v>6.0933398907007579E-5</v>
          </cell>
          <cell r="D75">
            <v>6.1528508211650237E-5</v>
          </cell>
          <cell r="E75">
            <v>5.2358438802535046E-2</v>
          </cell>
          <cell r="F75">
            <v>0.4850752203039006</v>
          </cell>
          <cell r="G75">
            <v>0.50363259952864625</v>
          </cell>
        </row>
        <row r="76">
          <cell r="B76">
            <v>6.223277081972113E-6</v>
          </cell>
          <cell r="C76">
            <v>2.6151599616103217E-5</v>
          </cell>
          <cell r="D76">
            <v>2.6378965191162807E-5</v>
          </cell>
          <cell r="E76">
            <v>1.2578351389006304E-4</v>
          </cell>
          <cell r="F76">
            <v>2.0218773248015563E-4</v>
          </cell>
          <cell r="G76">
            <v>1.4986267264520699E-4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1.484909684475189E-6</v>
          </cell>
          <cell r="G90">
            <v>9.9104821602018534E-7</v>
          </cell>
        </row>
        <row r="91">
          <cell r="B91">
            <v>1.8035499217996773</v>
          </cell>
          <cell r="C91">
            <v>1.2815706921949562E-5</v>
          </cell>
          <cell r="D91">
            <v>0.65684363900768494</v>
          </cell>
          <cell r="E91">
            <v>0.95470718429857304</v>
          </cell>
          <cell r="F91">
            <v>0.22300617262304107</v>
          </cell>
          <cell r="G91">
            <v>1.1613076869864956E-5</v>
          </cell>
        </row>
        <row r="92">
          <cell r="B92">
            <v>0</v>
          </cell>
          <cell r="C92">
            <v>1.9935845692287227E-5</v>
          </cell>
          <cell r="D92">
            <v>0.94208441349246097</v>
          </cell>
          <cell r="E92">
            <v>0.41233028795963217</v>
          </cell>
          <cell r="F92">
            <v>1.3916898222129337</v>
          </cell>
          <cell r="G92">
            <v>4.9444658250704903</v>
          </cell>
        </row>
        <row r="93">
          <cell r="B93">
            <v>14.461259363301222</v>
          </cell>
          <cell r="C93">
            <v>13.122222530051676</v>
          </cell>
          <cell r="D93">
            <v>13.114407767753967</v>
          </cell>
          <cell r="E93">
            <v>13.510626616466812</v>
          </cell>
          <cell r="F93">
            <v>12.004190179643789</v>
          </cell>
          <cell r="G93">
            <v>11.851040750862611</v>
          </cell>
        </row>
        <row r="94">
          <cell r="B94">
            <v>9.2575679344191319E-3</v>
          </cell>
          <cell r="C94">
            <v>5.9295693116225075E-6</v>
          </cell>
          <cell r="D94">
            <v>1.7318716826351892E-4</v>
          </cell>
          <cell r="E94">
            <v>8.448444250217558E-5</v>
          </cell>
          <cell r="F94">
            <v>1.1039002289894266E-4</v>
          </cell>
          <cell r="G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1.986953482547603E-4</v>
          </cell>
          <cell r="G95">
            <v>1.316816101112694E-5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5.6937829797527775E-2</v>
          </cell>
          <cell r="G96">
            <v>4.7284223584900975E-2</v>
          </cell>
        </row>
        <row r="97">
          <cell r="B97">
            <v>1.7328977668444521</v>
          </cell>
          <cell r="C97">
            <v>5.3674299905009621E-5</v>
          </cell>
          <cell r="D97">
            <v>2.6074462765863315</v>
          </cell>
          <cell r="E97">
            <v>4.0774597765855464E-4</v>
          </cell>
          <cell r="F97">
            <v>1.7799038584255704E-5</v>
          </cell>
          <cell r="G97">
            <v>0</v>
          </cell>
        </row>
        <row r="98">
          <cell r="B98">
            <v>0.90177376464566961</v>
          </cell>
          <cell r="C98">
            <v>5.038613949333598E-6</v>
          </cell>
          <cell r="D98">
            <v>3.5634761216220643E-5</v>
          </cell>
          <cell r="E98">
            <v>1.2045965029252568E-5</v>
          </cell>
          <cell r="F98">
            <v>1.2949743364268549</v>
          </cell>
          <cell r="G98">
            <v>0</v>
          </cell>
        </row>
        <row r="99">
          <cell r="B99">
            <v>1.4500003295488022</v>
          </cell>
          <cell r="C99">
            <v>3.8018894088457182</v>
          </cell>
          <cell r="D99">
            <v>3.8019170355349732</v>
          </cell>
          <cell r="E99">
            <v>0.78074851885163332</v>
          </cell>
          <cell r="F99">
            <v>0</v>
          </cell>
          <cell r="G99">
            <v>0</v>
          </cell>
        </row>
        <row r="100">
          <cell r="B100">
            <v>0.18406380153671531</v>
          </cell>
          <cell r="C100">
            <v>4.0637997040911156</v>
          </cell>
          <cell r="D100">
            <v>4.1723940085221968E-5</v>
          </cell>
          <cell r="E100">
            <v>1.5240068554876192E-5</v>
          </cell>
          <cell r="F100">
            <v>9.1871169262481471E-6</v>
          </cell>
          <cell r="G100">
            <v>0</v>
          </cell>
        </row>
        <row r="101">
          <cell r="B101">
            <v>2.51503727100835</v>
          </cell>
          <cell r="C101">
            <v>2.2698211173182377</v>
          </cell>
          <cell r="D101">
            <v>1.9460879059269431</v>
          </cell>
          <cell r="E101">
            <v>1.5058457456237588</v>
          </cell>
          <cell r="F101">
            <v>0.90160567086252874</v>
          </cell>
          <cell r="G101">
            <v>0.53982426327447031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0.36457740357137935</v>
          </cell>
        </row>
        <row r="103">
          <cell r="F103">
            <v>0.1626550029981951</v>
          </cell>
          <cell r="G103">
            <v>5.7407838218494392E-2</v>
          </cell>
        </row>
        <row r="104">
          <cell r="B104">
            <v>0.92932039816803991</v>
          </cell>
          <cell r="C104">
            <v>2.0729297969384399</v>
          </cell>
          <cell r="D104">
            <v>4.0071202573321543E-2</v>
          </cell>
          <cell r="E104">
            <v>1.3202750730346537</v>
          </cell>
          <cell r="F104">
            <v>0.17837131854966951</v>
          </cell>
          <cell r="G104">
            <v>2.0981771559567335E-4</v>
          </cell>
        </row>
        <row r="105">
          <cell r="B105">
            <v>0.6595313409163075</v>
          </cell>
          <cell r="C105">
            <v>0.74130433162437093</v>
          </cell>
          <cell r="D105">
            <v>3.511465729219581</v>
          </cell>
          <cell r="E105">
            <v>5.2548110054086381</v>
          </cell>
          <cell r="F105">
            <v>6.4206690903201675</v>
          </cell>
          <cell r="G105">
            <v>9.1723574898407509</v>
          </cell>
        </row>
        <row r="106">
          <cell r="B106">
            <v>1.9347806527641083</v>
          </cell>
          <cell r="C106">
            <v>1.96687640278321</v>
          </cell>
          <cell r="D106">
            <v>2.5502837051061058</v>
          </cell>
          <cell r="E106">
            <v>2.2433281609727316</v>
          </cell>
          <cell r="F106">
            <v>1.5554645514931962</v>
          </cell>
          <cell r="G106">
            <v>2.2160727126347846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1.0480648256134239E-5</v>
          </cell>
          <cell r="F107">
            <v>6.7176387420990547E-5</v>
          </cell>
          <cell r="G107">
            <v>8.7586533242337914E-6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4.6332197965537087E-5</v>
          </cell>
          <cell r="F108">
            <v>0.10340126494489341</v>
          </cell>
          <cell r="G108">
            <v>0.17601678719492769</v>
          </cell>
        </row>
        <row r="109">
          <cell r="B109">
            <v>0.1349467704463114</v>
          </cell>
          <cell r="C109">
            <v>2.0020465030218594E-3</v>
          </cell>
          <cell r="D109">
            <v>4.8971894716775179E-3</v>
          </cell>
          <cell r="E109">
            <v>4.8193699150094922E-3</v>
          </cell>
          <cell r="F109">
            <v>4.1242585568392184E-3</v>
          </cell>
          <cell r="G109">
            <v>2.1862844328460855E-3</v>
          </cell>
        </row>
        <row r="110">
          <cell r="B110">
            <v>1.0280913022146998E-5</v>
          </cell>
          <cell r="C110">
            <v>7.8656794478866762E-6</v>
          </cell>
          <cell r="D110">
            <v>1.0494695585856297E-5</v>
          </cell>
          <cell r="E110">
            <v>1.347745430995275E-4</v>
          </cell>
          <cell r="F110">
            <v>2.5169083590000015E-4</v>
          </cell>
          <cell r="G110">
            <v>1.2771910821487661E-3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0.31125905195032588</v>
          </cell>
          <cell r="C112">
            <v>2.7031309913688371E-3</v>
          </cell>
          <cell r="D112">
            <v>0.52670336729936118</v>
          </cell>
          <cell r="E112">
            <v>0.53846671095208842</v>
          </cell>
          <cell r="F112">
            <v>0.5336469497488685</v>
          </cell>
          <cell r="G112">
            <v>2.1467848762262288E-4</v>
          </cell>
        </row>
        <row r="113">
          <cell r="B113">
            <v>1.1593034140689373E-5</v>
          </cell>
          <cell r="C113">
            <v>8.5527992969214038E-6</v>
          </cell>
          <cell r="D113">
            <v>1.3021032828855206E-5</v>
          </cell>
          <cell r="E113">
            <v>2.3670435991988119E-4</v>
          </cell>
          <cell r="F113">
            <v>8.3626043620432387E-4</v>
          </cell>
          <cell r="G113">
            <v>0.53096584672517211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1.4243076122260281</v>
          </cell>
          <cell r="C115">
            <v>1.5783227790347549</v>
          </cell>
          <cell r="D115">
            <v>1.4829209466326549</v>
          </cell>
          <cell r="E115">
            <v>1.3239178711130994</v>
          </cell>
          <cell r="F115">
            <v>1.0059114867941306</v>
          </cell>
          <cell r="G115">
            <v>1.0059114238722855</v>
          </cell>
        </row>
        <row r="116">
          <cell r="B116">
            <v>0.69257455550211977</v>
          </cell>
          <cell r="C116">
            <v>0.7501912903946738</v>
          </cell>
          <cell r="D116">
            <v>1.4784635885195765</v>
          </cell>
          <cell r="E116">
            <v>4.1142984800670952</v>
          </cell>
          <cell r="F116">
            <v>3.9547527064223713</v>
          </cell>
          <cell r="G116">
            <v>4.7133706166009474E-5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9.0620027963726342E-5</v>
          </cell>
          <cell r="F117">
            <v>1.3013807388715439E-4</v>
          </cell>
          <cell r="G117">
            <v>5.9630888083613596E-5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8.7892028630185877E-6</v>
          </cell>
          <cell r="F118">
            <v>2.6358958060111182E-5</v>
          </cell>
          <cell r="G118">
            <v>3.6400234034580544E-6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2.2281412761376438E-5</v>
          </cell>
          <cell r="F119">
            <v>3.7602949526785707E-5</v>
          </cell>
          <cell r="G119">
            <v>3.2740028696843196E-5</v>
          </cell>
        </row>
        <row r="123">
          <cell r="B123">
            <v>0</v>
          </cell>
          <cell r="C123">
            <v>2.2860001381332675</v>
          </cell>
          <cell r="D123">
            <v>2.3552684682178233</v>
          </cell>
          <cell r="E123">
            <v>9.2701353030776872</v>
          </cell>
          <cell r="F123">
            <v>11.392779180411825</v>
          </cell>
          <cell r="G123">
            <v>12.584722747267183</v>
          </cell>
        </row>
      </sheetData>
      <sheetData sheetId="34">
        <row r="13">
          <cell r="B13">
            <v>16.052400318770282</v>
          </cell>
          <cell r="C13">
            <v>20.041279407984348</v>
          </cell>
          <cell r="D13">
            <v>3.8633381187746085</v>
          </cell>
          <cell r="E13">
            <v>16.127086593116932</v>
          </cell>
          <cell r="F13">
            <v>16.891996238066852</v>
          </cell>
          <cell r="G13">
            <v>17.755007432577951</v>
          </cell>
        </row>
        <row r="14">
          <cell r="B14">
            <v>250.94817036317045</v>
          </cell>
          <cell r="C14">
            <v>253.30005458394629</v>
          </cell>
          <cell r="D14">
            <v>163.94766546724603</v>
          </cell>
          <cell r="E14">
            <v>96.412694103067437</v>
          </cell>
          <cell r="F14">
            <v>13.796285235907813</v>
          </cell>
          <cell r="G14">
            <v>0</v>
          </cell>
        </row>
        <row r="15">
          <cell r="B15">
            <v>66.745680002872163</v>
          </cell>
          <cell r="C15">
            <v>49.798800002463281</v>
          </cell>
          <cell r="D15">
            <v>68.537768713280514</v>
          </cell>
          <cell r="E15">
            <v>70.236580192006386</v>
          </cell>
          <cell r="F15">
            <v>70.772673766883926</v>
          </cell>
          <cell r="G15">
            <v>74.336052671360676</v>
          </cell>
        </row>
        <row r="16">
          <cell r="B16">
            <v>66.63240014542761</v>
          </cell>
          <cell r="C16">
            <v>55.764000132074905</v>
          </cell>
          <cell r="D16">
            <v>65.547570272046912</v>
          </cell>
          <cell r="E16">
            <v>64.462689527748623</v>
          </cell>
          <cell r="F16">
            <v>66.300764346031571</v>
          </cell>
          <cell r="G16">
            <v>66.134970788592852</v>
          </cell>
        </row>
        <row r="18">
          <cell r="B18">
            <v>0.11322719953652029</v>
          </cell>
          <cell r="C18">
            <v>4.023234500212876E-3</v>
          </cell>
          <cell r="D18">
            <v>3.8843861620821532E-4</v>
          </cell>
          <cell r="E18">
            <v>1.0372482134393399E-4</v>
          </cell>
          <cell r="F18">
            <v>3.5512248912439591E-4</v>
          </cell>
          <cell r="G18">
            <v>0</v>
          </cell>
        </row>
        <row r="19">
          <cell r="B19">
            <v>18.20359058086996</v>
          </cell>
          <cell r="C19">
            <v>20.540256262476053</v>
          </cell>
          <cell r="D19">
            <v>21.956834607127956</v>
          </cell>
          <cell r="E19">
            <v>21.880425992886209</v>
          </cell>
          <cell r="F19">
            <v>17.354230084722968</v>
          </cell>
          <cell r="G19">
            <v>14.341222092429978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4.317612220627999</v>
          </cell>
          <cell r="G20">
            <v>14.340202091594833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1.8571704948302643E-2</v>
          </cell>
          <cell r="G21">
            <v>4.8830109628865134E-5</v>
          </cell>
        </row>
        <row r="22">
          <cell r="B22">
            <v>0</v>
          </cell>
          <cell r="C22">
            <v>6.176144936602549E-5</v>
          </cell>
          <cell r="D22">
            <v>2.8558623674483914E-3</v>
          </cell>
          <cell r="E22">
            <v>0.59471795670308769</v>
          </cell>
          <cell r="F22">
            <v>4.2049750084920872</v>
          </cell>
          <cell r="G22">
            <v>1.8091310002589268E-2</v>
          </cell>
          <cell r="L22">
            <v>2.6044601079189245</v>
          </cell>
          <cell r="M22">
            <v>0.754975832766549</v>
          </cell>
          <cell r="N22">
            <v>2.2977656657583929</v>
          </cell>
          <cell r="O22">
            <v>3.3105145572108894</v>
          </cell>
          <cell r="P22">
            <v>3.6274568306249013</v>
          </cell>
          <cell r="Q22">
            <v>3.4512198828669341E-4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2.1674822216061462E-4</v>
          </cell>
          <cell r="G23">
            <v>1.1413616053792251E-4</v>
          </cell>
          <cell r="L23">
            <v>6.3949780654628696E-2</v>
          </cell>
          <cell r="M23">
            <v>6.2685480012475508E-2</v>
          </cell>
          <cell r="N23">
            <v>9.3273307706077627E-2</v>
          </cell>
          <cell r="O23">
            <v>3.1251673508884015E-3</v>
          </cell>
          <cell r="P23">
            <v>3.7114671070491045E-2</v>
          </cell>
          <cell r="Q23">
            <v>6.3445712105840324E-2</v>
          </cell>
        </row>
        <row r="24">
          <cell r="B24">
            <v>3.6657135498820796</v>
          </cell>
          <cell r="C24">
            <v>6.8017442763219978E-5</v>
          </cell>
          <cell r="D24">
            <v>1.2857238896393548</v>
          </cell>
          <cell r="E24">
            <v>1.8101537294001855</v>
          </cell>
          <cell r="F24">
            <v>0.42284330840647072</v>
          </cell>
          <cell r="G24">
            <v>2.6687496180692538E-5</v>
          </cell>
        </row>
        <row r="25">
          <cell r="B25">
            <v>0</v>
          </cell>
          <cell r="C25">
            <v>3.1271440627481163E-5</v>
          </cell>
          <cell r="D25">
            <v>1.0087062722864653</v>
          </cell>
          <cell r="E25">
            <v>0.57316587916688921</v>
          </cell>
          <cell r="F25">
            <v>1.7377482180517496</v>
          </cell>
          <cell r="G25">
            <v>4.4418460041964725</v>
          </cell>
        </row>
        <row r="26">
          <cell r="B26">
            <v>40.317898259413553</v>
          </cell>
          <cell r="C26">
            <v>37.778825680738109</v>
          </cell>
          <cell r="D26">
            <v>37.134420677591841</v>
          </cell>
          <cell r="E26">
            <v>40.145472266836101</v>
          </cell>
          <cell r="F26">
            <v>34.260773762149881</v>
          </cell>
          <cell r="G26">
            <v>28.745276906446382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5.0107843551546276</v>
          </cell>
          <cell r="G27">
            <v>14.520158465097087</v>
          </cell>
        </row>
        <row r="28">
          <cell r="B28">
            <v>1.5644328255073371E-2</v>
          </cell>
          <cell r="C28">
            <v>4.0391148813525238E-3</v>
          </cell>
          <cell r="D28">
            <v>3.4190761752675951E-4</v>
          </cell>
          <cell r="E28">
            <v>1.5896675352696245E-4</v>
          </cell>
          <cell r="F28">
            <v>2.0150395511139152E-4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3.8959872206815685E-4</v>
          </cell>
          <cell r="G29">
            <v>2.4963207123592791E-5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0.11164280352456449</v>
          </cell>
          <cell r="G30">
            <v>8.9215516197926586E-2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9.6267127710883066E-5</v>
          </cell>
          <cell r="G31">
            <v>2.2006415120555034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2.230331339802322E-3</v>
          </cell>
          <cell r="G32">
            <v>2.2310398531514728E-3</v>
          </cell>
        </row>
        <row r="33">
          <cell r="B33">
            <v>0.52400000000000047</v>
          </cell>
          <cell r="C33">
            <v>0.54529201988128251</v>
          </cell>
          <cell r="D33">
            <v>2.1870138945433744</v>
          </cell>
          <cell r="E33">
            <v>11.016902071503011</v>
          </cell>
          <cell r="F33">
            <v>21.142542540082655</v>
          </cell>
          <cell r="G33">
            <v>34.43897433099238</v>
          </cell>
        </row>
        <row r="34">
          <cell r="B34">
            <v>0</v>
          </cell>
          <cell r="C34">
            <v>0</v>
          </cell>
          <cell r="D34">
            <v>0.14080554346780666</v>
          </cell>
          <cell r="E34">
            <v>0.27099925213379572</v>
          </cell>
          <cell r="F34">
            <v>4.9407891569675098</v>
          </cell>
          <cell r="G34">
            <v>25.974740063523107</v>
          </cell>
        </row>
        <row r="35">
          <cell r="B35">
            <v>3.517953999707534</v>
          </cell>
          <cell r="C35">
            <v>4.849835727311385</v>
          </cell>
          <cell r="D35">
            <v>9.594502625248591</v>
          </cell>
          <cell r="E35">
            <v>17.736887127628659</v>
          </cell>
          <cell r="F35">
            <v>39.100486962321192</v>
          </cell>
          <cell r="G35">
            <v>62.600446721574222</v>
          </cell>
        </row>
        <row r="36">
          <cell r="B36">
            <v>2.1349390887346629</v>
          </cell>
          <cell r="C36">
            <v>3.3906651713588358</v>
          </cell>
          <cell r="D36">
            <v>8.0481894497507831</v>
          </cell>
          <cell r="E36">
            <v>10.326566528556089</v>
          </cell>
          <cell r="F36">
            <v>13.878042307444717</v>
          </cell>
          <cell r="G36">
            <v>18.650928593728409</v>
          </cell>
        </row>
        <row r="37">
          <cell r="B37">
            <v>0.86248322578584768</v>
          </cell>
          <cell r="C37">
            <v>1.2875826169016571</v>
          </cell>
          <cell r="D37">
            <v>4.184102218742515</v>
          </cell>
          <cell r="E37">
            <v>9.1198248247657876</v>
          </cell>
          <cell r="F37">
            <v>15.853075955921867</v>
          </cell>
          <cell r="G37">
            <v>21.513092995650183</v>
          </cell>
        </row>
        <row r="38">
          <cell r="B38">
            <v>2.8396236857719668</v>
          </cell>
          <cell r="C38">
            <v>3.2944550392484055</v>
          </cell>
          <cell r="D38">
            <v>6.8323998909449211</v>
          </cell>
          <cell r="E38">
            <v>17.902342571084187</v>
          </cell>
          <cell r="F38">
            <v>29.842998910879011</v>
          </cell>
          <cell r="G38">
            <v>40.106495098642554</v>
          </cell>
        </row>
        <row r="39">
          <cell r="B39">
            <v>1.9145076708961504</v>
          </cell>
          <cell r="C39">
            <v>1.197545571898639</v>
          </cell>
          <cell r="D39">
            <v>0.15056098411491312</v>
          </cell>
          <cell r="E39">
            <v>0.10375998644874779</v>
          </cell>
          <cell r="F39">
            <v>0.39938274842519206</v>
          </cell>
          <cell r="G39">
            <v>0.15147250572124585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4.1226027294138327E-4</v>
          </cell>
          <cell r="G40">
            <v>5.8940640567346797E-2</v>
          </cell>
        </row>
        <row r="41">
          <cell r="B41">
            <v>0.29095219787024534</v>
          </cell>
          <cell r="C41">
            <v>0.69535458167454067</v>
          </cell>
          <cell r="D41">
            <v>1.521324376944482E-2</v>
          </cell>
          <cell r="E41">
            <v>0.65107751913183121</v>
          </cell>
          <cell r="F41">
            <v>0.3054939880485234</v>
          </cell>
          <cell r="G41">
            <v>3.6986321267181089E-4</v>
          </cell>
        </row>
        <row r="42">
          <cell r="B42">
            <v>0.8725363259216804</v>
          </cell>
          <cell r="C42">
            <v>0.94261179976367482</v>
          </cell>
          <cell r="D42">
            <v>4.6142641890339702</v>
          </cell>
          <cell r="E42">
            <v>7.3381976867342491</v>
          </cell>
          <cell r="F42">
            <v>5.9843199977303518</v>
          </cell>
          <cell r="G42">
            <v>1.3857593972130786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2.7621061913424274</v>
          </cell>
          <cell r="G43">
            <v>10.976314836820739</v>
          </cell>
        </row>
        <row r="44">
          <cell r="B44">
            <v>3.7119601622495515</v>
          </cell>
          <cell r="C44">
            <v>3.9298605915043332</v>
          </cell>
          <cell r="D44">
            <v>5.4331305777380106</v>
          </cell>
          <cell r="E44">
            <v>5.3724533211614132</v>
          </cell>
          <cell r="F44">
            <v>1.9890636823470997</v>
          </cell>
          <cell r="G44">
            <v>7.5055883871216226E-3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3.2959107812330259</v>
          </cell>
          <cell r="G45">
            <v>11.70427700838032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1.2522215666361359E-4</v>
          </cell>
          <cell r="F46">
            <v>0.31333716649967702</v>
          </cell>
          <cell r="G46">
            <v>0.58672263683331405</v>
          </cell>
        </row>
        <row r="47">
          <cell r="B47">
            <v>0</v>
          </cell>
        </row>
        <row r="48">
          <cell r="B48">
            <v>0.16315018468012282</v>
          </cell>
          <cell r="C48">
            <v>3.0846881540434971E-3</v>
          </cell>
          <cell r="D48">
            <v>7.358299708172711E-3</v>
          </cell>
          <cell r="E48">
            <v>7.0810960660556586E-3</v>
          </cell>
          <cell r="F48">
            <v>5.9460045522234271E-3</v>
          </cell>
          <cell r="G48">
            <v>3.2449796057955195E-3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1.5748062257599933E-5</v>
          </cell>
          <cell r="F49">
            <v>4.4688630238183503E-5</v>
          </cell>
          <cell r="G49">
            <v>2.7115922846727005E-5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1.5013589235167763E-4</v>
          </cell>
          <cell r="F50">
            <v>2.7092476876721273E-4</v>
          </cell>
          <cell r="G50">
            <v>1.807580126936045E-3</v>
          </cell>
        </row>
        <row r="51">
          <cell r="B51">
            <v>0.18303016985108714</v>
          </cell>
          <cell r="C51">
            <v>4.2501093688372968E-3</v>
          </cell>
          <cell r="D51">
            <v>0.82160420060187223</v>
          </cell>
          <cell r="E51">
            <v>0.83242130387520119</v>
          </cell>
          <cell r="F51">
            <v>0.83601416925151095</v>
          </cell>
          <cell r="G51">
            <v>2.0679063580753782E-4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8.8178885119191789E-5</v>
          </cell>
          <cell r="F52">
            <v>2.5751682605241311E-4</v>
          </cell>
          <cell r="G52">
            <v>1.215630577540476E-4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2.4591707853364179E-4</v>
          </cell>
          <cell r="F53">
            <v>9.6426641197224351E-4</v>
          </cell>
          <cell r="G53">
            <v>0.67395747779925963</v>
          </cell>
        </row>
        <row r="54">
          <cell r="B54">
            <v>2.6453918277993593</v>
          </cell>
          <cell r="C54">
            <v>3.0460227172905721</v>
          </cell>
          <cell r="D54">
            <v>3.0407777530758353</v>
          </cell>
          <cell r="E54">
            <v>3.0322885659199206</v>
          </cell>
          <cell r="F54">
            <v>2.9520562046547565</v>
          </cell>
          <cell r="G54">
            <v>2.8755200252893722</v>
          </cell>
        </row>
        <row r="55">
          <cell r="B55">
            <v>1.6518002873025761</v>
          </cell>
          <cell r="C55">
            <v>1.7385035097633827</v>
          </cell>
          <cell r="D55">
            <v>3.2886514526505293</v>
          </cell>
          <cell r="E55">
            <v>8.5803125532570093</v>
          </cell>
          <cell r="F55">
            <v>7.3330285159510398</v>
          </cell>
          <cell r="G55">
            <v>9.1116905214235627E-5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1.7727453289030396E-4</v>
          </cell>
          <cell r="F56">
            <v>2.5740376567868074E-4</v>
          </cell>
          <cell r="G56">
            <v>1.1653857600209208E-4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6.3128731727031122E-5</v>
          </cell>
          <cell r="F57">
            <v>1.1059691037289913E-4</v>
          </cell>
          <cell r="G57">
            <v>1.0073854983644056E-4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4.8828904794547716E-5</v>
          </cell>
          <cell r="F58">
            <v>1.4643865588950635E-4</v>
          </cell>
          <cell r="G58">
            <v>2.3349834727685623E-5</v>
          </cell>
        </row>
        <row r="63">
          <cell r="B63">
            <v>1.7612277751596221E-6</v>
          </cell>
          <cell r="C63">
            <v>7.9540708488657474E-3</v>
          </cell>
          <cell r="D63">
            <v>3.8461916292995189E-2</v>
          </cell>
          <cell r="E63">
            <v>7.0619129559770909E-3</v>
          </cell>
          <cell r="F63">
            <v>0.13499724297219887</v>
          </cell>
          <cell r="G63">
            <v>0.11618875248900729</v>
          </cell>
        </row>
        <row r="64">
          <cell r="B64">
            <v>5.9364509829672101E-6</v>
          </cell>
          <cell r="C64">
            <v>8.1824709127203228E-5</v>
          </cell>
          <cell r="D64">
            <v>9.6779145765806749E-5</v>
          </cell>
          <cell r="E64">
            <v>1.0630414484051139E-4</v>
          </cell>
          <cell r="F64">
            <v>3.0741888570526577</v>
          </cell>
          <cell r="G64">
            <v>3.0741917063868636</v>
          </cell>
        </row>
        <row r="65">
          <cell r="B65">
            <v>6.563509351346963E-6</v>
          </cell>
          <cell r="C65">
            <v>7.2421014978420878E-5</v>
          </cell>
          <cell r="D65">
            <v>8.478769842250768E-5</v>
          </cell>
          <cell r="E65">
            <v>9.9033354798413643E-5</v>
          </cell>
          <cell r="F65">
            <v>3.0368387413509555E-3</v>
          </cell>
          <cell r="G65">
            <v>10.021235707863651</v>
          </cell>
        </row>
        <row r="66">
          <cell r="B66">
            <v>7.1398373349937915E-6</v>
          </cell>
          <cell r="C66">
            <v>2.9010436962263727E-5</v>
          </cell>
          <cell r="D66">
            <v>2.9151448141762956E-5</v>
          </cell>
          <cell r="E66">
            <v>1.471949377227765E-4</v>
          </cell>
          <cell r="F66">
            <v>2.6248797180501699E-4</v>
          </cell>
          <cell r="G66">
            <v>2.0973372825763975E-4</v>
          </cell>
        </row>
        <row r="67">
          <cell r="B67">
            <v>1.4352695951288168E-5</v>
          </cell>
          <cell r="C67">
            <v>6.7760340613236226E-5</v>
          </cell>
          <cell r="D67">
            <v>6.8151263228253354E-5</v>
          </cell>
          <cell r="E67">
            <v>2.4577136438119637E-2</v>
          </cell>
          <cell r="F67">
            <v>9.3379860029654385E-2</v>
          </cell>
          <cell r="G67">
            <v>0.42790878476714056</v>
          </cell>
        </row>
        <row r="68">
          <cell r="B68">
            <v>1.4351875955668899E-5</v>
          </cell>
          <cell r="C68">
            <v>6.7731367590699151E-5</v>
          </cell>
          <cell r="D68">
            <v>6.8104832547994152E-5</v>
          </cell>
          <cell r="E68">
            <v>5.7901458637655487E-2</v>
          </cell>
          <cell r="F68">
            <v>0.53642766447297718</v>
          </cell>
          <cell r="G68">
            <v>0.55694955246208933</v>
          </cell>
        </row>
        <row r="69">
          <cell r="B69">
            <v>7.0657813592662894E-6</v>
          </cell>
          <cell r="C69">
            <v>2.9093766792381392E-5</v>
          </cell>
          <cell r="D69">
            <v>2.9232237317970001E-5</v>
          </cell>
          <cell r="E69">
            <v>1.3915174670846235E-4</v>
          </cell>
          <cell r="F69">
            <v>2.2363332436581355E-4</v>
          </cell>
          <cell r="G69">
            <v>1.6572318128931128E-4</v>
          </cell>
        </row>
        <row r="90">
          <cell r="B90">
            <v>2.0280737362527752</v>
          </cell>
          <cell r="C90">
            <v>6.2816999382096789E-5</v>
          </cell>
          <cell r="D90">
            <v>3.0515898937675181</v>
          </cell>
          <cell r="E90">
            <v>4.7720005425239413E-4</v>
          </cell>
          <cell r="F90">
            <v>2.0830866871628339E-5</v>
          </cell>
          <cell r="G90">
            <v>0</v>
          </cell>
        </row>
        <row r="91">
          <cell r="B91">
            <v>1.183949302255894</v>
          </cell>
          <cell r="C91">
            <v>6.6152550712032627E-6</v>
          </cell>
          <cell r="D91">
            <v>4.6785293975121651E-5</v>
          </cell>
          <cell r="E91">
            <v>1.5815288102760805E-5</v>
          </cell>
          <cell r="F91">
            <v>1.7001869228855768</v>
          </cell>
          <cell r="G91">
            <v>0</v>
          </cell>
        </row>
        <row r="92">
          <cell r="B92">
            <v>1.4500003295488022</v>
          </cell>
          <cell r="C92">
            <v>3.8018894088457182</v>
          </cell>
          <cell r="D92">
            <v>3.8019170355349732</v>
          </cell>
          <cell r="E92">
            <v>0.78074851885163332</v>
          </cell>
          <cell r="F92">
            <v>0</v>
          </cell>
          <cell r="G92">
            <v>0</v>
          </cell>
        </row>
        <row r="93">
          <cell r="B93">
            <v>0.21541660958523418</v>
          </cell>
          <cell r="C93">
            <v>4.7560136592863289</v>
          </cell>
          <cell r="D93">
            <v>4.8831055518013486E-5</v>
          </cell>
          <cell r="E93">
            <v>1.783601050575449E-5</v>
          </cell>
          <cell r="F93">
            <v>1.0752019482335477E-5</v>
          </cell>
          <cell r="G93">
            <v>0</v>
          </cell>
        </row>
        <row r="94">
          <cell r="B94">
            <v>3.5929103871547889</v>
          </cell>
          <cell r="C94">
            <v>3.2426015961689107</v>
          </cell>
          <cell r="D94">
            <v>2.7801255798956315</v>
          </cell>
          <cell r="E94">
            <v>2.1512082080339416</v>
          </cell>
          <cell r="F94">
            <v>1.2880081012321833</v>
          </cell>
          <cell r="G94">
            <v>0.7711775189635286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0.36457740357137935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1.7469525699708107E-6</v>
          </cell>
          <cell r="G96">
            <v>1.1659390776708066E-6</v>
          </cell>
        </row>
        <row r="97">
          <cell r="B97">
            <v>0</v>
          </cell>
          <cell r="C97">
            <v>0.76200004604442295</v>
          </cell>
          <cell r="D97">
            <v>0.78508948940594048</v>
          </cell>
          <cell r="E97">
            <v>3.0900451010258956</v>
          </cell>
          <cell r="F97">
            <v>3.7975930601372747</v>
          </cell>
          <cell r="G97">
            <v>4.1949075824223971</v>
          </cell>
        </row>
      </sheetData>
      <sheetData sheetId="35">
        <row r="14">
          <cell r="B14">
            <v>3.0805587219222113</v>
          </cell>
          <cell r="C14">
            <v>3.0805587219222113</v>
          </cell>
          <cell r="D14">
            <v>2.1442518217110589</v>
          </cell>
          <cell r="E14">
            <v>1.2566928524193282</v>
          </cell>
          <cell r="F14">
            <v>0.18789497283440071</v>
          </cell>
          <cell r="G14">
            <v>0</v>
          </cell>
        </row>
        <row r="15">
          <cell r="B15">
            <v>7.3394300010600002</v>
          </cell>
          <cell r="C15">
            <v>7.3395052321913345</v>
          </cell>
          <cell r="D15">
            <v>7.3396412623470653</v>
          </cell>
          <cell r="E15">
            <v>7.4147600726505782</v>
          </cell>
          <cell r="F15">
            <v>7.5849005489575969</v>
          </cell>
          <cell r="G15">
            <v>7.6707129184540346</v>
          </cell>
        </row>
        <row r="16">
          <cell r="B16">
            <v>4.7247299999999992</v>
          </cell>
          <cell r="C16">
            <v>4.8070772440977692</v>
          </cell>
          <cell r="D16">
            <v>4.8581085535795099</v>
          </cell>
          <cell r="E16">
            <v>4.8618663858815081</v>
          </cell>
          <cell r="F16">
            <v>5.1467919699482954</v>
          </cell>
          <cell r="G16">
            <v>5.289257289303543</v>
          </cell>
        </row>
        <row r="17">
          <cell r="B17">
            <v>3.3394499999999998</v>
          </cell>
          <cell r="C17">
            <v>3.9710381514733517</v>
          </cell>
          <cell r="D17">
            <v>4.3594592227948494</v>
          </cell>
          <cell r="E17">
            <v>4.3594592342903384</v>
          </cell>
          <cell r="F17">
            <v>4.359461372735975</v>
          </cell>
          <cell r="G17">
            <v>4.3594613834216025</v>
          </cell>
        </row>
        <row r="18">
          <cell r="B18">
            <v>6.1073981984510056E-3</v>
          </cell>
          <cell r="C18">
            <v>5.535086325596239E-5</v>
          </cell>
          <cell r="D18">
            <v>5.5228239011120839E-5</v>
          </cell>
          <cell r="E18">
            <v>5.5213276014616681E-5</v>
          </cell>
          <cell r="F18">
            <v>5.9072747091828796E-5</v>
          </cell>
          <cell r="G18">
            <v>4.2175023362801899E-6</v>
          </cell>
        </row>
        <row r="19">
          <cell r="B19">
            <v>0.29279795546580439</v>
          </cell>
          <cell r="C19">
            <v>0.29279792470865385</v>
          </cell>
          <cell r="D19">
            <v>0.29279793849224772</v>
          </cell>
          <cell r="E19">
            <v>0.29177901282491819</v>
          </cell>
          <cell r="F19">
            <v>0.26363445410659841</v>
          </cell>
          <cell r="G19">
            <v>0.21135858342000793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5.3911907315515803E-2</v>
          </cell>
          <cell r="G20">
            <v>0.25160030624732899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1.15561739934528E-3</v>
          </cell>
          <cell r="G21">
            <v>6.7033134036700338E-6</v>
          </cell>
        </row>
        <row r="22">
          <cell r="B22">
            <v>0</v>
          </cell>
          <cell r="C22">
            <v>0.25</v>
          </cell>
          <cell r="D22">
            <v>0.24883495353138313</v>
          </cell>
          <cell r="E22">
            <v>0.24883494414744917</v>
          </cell>
          <cell r="F22">
            <v>0.24883491812544034</v>
          </cell>
          <cell r="G22">
            <v>2.5546495469259103E-2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9.7664694888512493E-6</v>
          </cell>
          <cell r="G23">
            <v>9.7664694888512493E-6</v>
          </cell>
        </row>
        <row r="24">
          <cell r="B24">
            <v>4.3771301838571697E-2</v>
          </cell>
          <cell r="C24">
            <v>2.2624271185933686E-6</v>
          </cell>
          <cell r="D24">
            <v>1.6645826260302699E-2</v>
          </cell>
          <cell r="E24">
            <v>1.6652895962376901E-2</v>
          </cell>
          <cell r="F24">
            <v>1.6650562034626216E-2</v>
          </cell>
          <cell r="G24">
            <v>1.8851586508355693E-6</v>
          </cell>
        </row>
        <row r="25">
          <cell r="B25">
            <v>8.8810849500908784E-8</v>
          </cell>
          <cell r="C25">
            <v>7.32986097977395E-7</v>
          </cell>
          <cell r="D25">
            <v>9.7651018681395169E-3</v>
          </cell>
          <cell r="E25">
            <v>5.8818912486136785E-3</v>
          </cell>
          <cell r="F25">
            <v>3.1793151609663228E-2</v>
          </cell>
          <cell r="G25">
            <v>6.1470447048003557E-2</v>
          </cell>
        </row>
        <row r="26">
          <cell r="B26">
            <v>7.8399999999999997E-2</v>
          </cell>
          <cell r="C26">
            <v>7.3599964961796382E-2</v>
          </cell>
          <cell r="D26">
            <v>7.3599947423781967E-2</v>
          </cell>
          <cell r="E26">
            <v>7.4521642945908073E-2</v>
          </cell>
          <cell r="F26">
            <v>5.6693586467920415E-2</v>
          </cell>
          <cell r="G26">
            <v>7.1214784383172441E-2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2.4535844089441601E-2</v>
          </cell>
          <cell r="G27">
            <v>4.3253186928265401E-2</v>
          </cell>
        </row>
        <row r="28">
          <cell r="B28">
            <v>1.0115909094237704E-3</v>
          </cell>
          <cell r="C28">
            <v>2.3252994625983653E-5</v>
          </cell>
          <cell r="D28">
            <v>2.2402381367558552E-5</v>
          </cell>
          <cell r="E28">
            <v>2.0516380817738392E-5</v>
          </cell>
          <cell r="F28">
            <v>7.1126022718354673E-6</v>
          </cell>
          <cell r="G28">
            <v>1.7629595358804246E-6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6.6211719282930404E-6</v>
          </cell>
          <cell r="G29">
            <v>3.3904872930154803E-6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5.4895106327084798E-3</v>
          </cell>
          <cell r="G30">
            <v>5.4895254455599399E-3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2.9812386417917601E-6</v>
          </cell>
          <cell r="G31">
            <v>2.6344697004243401E-2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1.3275456601309301E-5</v>
          </cell>
          <cell r="G32">
            <v>1.3275456601309301E-5</v>
          </cell>
        </row>
        <row r="33">
          <cell r="B33">
            <v>8.7120000000000003E-2</v>
          </cell>
          <cell r="C33">
            <v>9.0660001473391913E-2</v>
          </cell>
          <cell r="D33">
            <v>0.36361192811029119</v>
          </cell>
          <cell r="E33">
            <v>1.8316650926077862</v>
          </cell>
          <cell r="F33">
            <v>3.5151494605364269</v>
          </cell>
          <cell r="G33">
            <v>5.7258081210705498</v>
          </cell>
        </row>
        <row r="34">
          <cell r="B34">
            <v>0</v>
          </cell>
          <cell r="C34">
            <v>0</v>
          </cell>
          <cell r="D34">
            <v>4.4925411968095602E-2</v>
          </cell>
          <cell r="E34">
            <v>7.8121181482396593E-2</v>
          </cell>
          <cell r="F34">
            <v>1.4242854423230329</v>
          </cell>
          <cell r="G34">
            <v>7.4877606923305402</v>
          </cell>
        </row>
        <row r="35">
          <cell r="B35">
            <v>1.1186210000000001</v>
          </cell>
          <cell r="C35">
            <v>1.65292701458705</v>
          </cell>
          <cell r="D35">
            <v>3.0611854416214896</v>
          </cell>
          <cell r="E35">
            <v>5.1146854495939404</v>
          </cell>
          <cell r="F35">
            <v>11.275185436821737</v>
          </cell>
          <cell r="G35">
            <v>18.0517353983787</v>
          </cell>
        </row>
        <row r="36">
          <cell r="B36">
            <v>0.67885700000000004</v>
          </cell>
          <cell r="C36">
            <v>1.1559000311311276</v>
          </cell>
          <cell r="D36">
            <v>2.5678550555178461</v>
          </cell>
          <cell r="E36">
            <v>2.9768479860026353</v>
          </cell>
          <cell r="F36">
            <v>4.0006348712427622</v>
          </cell>
          <cell r="G36">
            <v>5.3765187882325804</v>
          </cell>
        </row>
        <row r="37">
          <cell r="B37">
            <v>0.27424799999999999</v>
          </cell>
          <cell r="C37">
            <v>0.43894543763057181</v>
          </cell>
          <cell r="D37">
            <v>1.3349795282309951</v>
          </cell>
          <cell r="E37">
            <v>2.6289795608579039</v>
          </cell>
          <cell r="F37">
            <v>4.569979497034212</v>
          </cell>
          <cell r="G37">
            <v>6.20159732299095</v>
          </cell>
        </row>
        <row r="38">
          <cell r="B38">
            <v>0.90292899999999998</v>
          </cell>
          <cell r="C38">
            <v>1.12310126156801</v>
          </cell>
          <cell r="D38">
            <v>2.1799452813588802</v>
          </cell>
          <cell r="E38">
            <v>5.1607232736228301</v>
          </cell>
          <cell r="F38">
            <v>8.6028662620955796</v>
          </cell>
          <cell r="G38">
            <v>11.561532887417799</v>
          </cell>
        </row>
        <row r="39">
          <cell r="B39">
            <v>2.6607170933141903E-2</v>
          </cell>
          <cell r="C39">
            <v>1.9678670772980203E-2</v>
          </cell>
          <cell r="D39">
            <v>1.2516737880121351E-2</v>
          </cell>
          <cell r="E39">
            <v>5.8883199840266791E-3</v>
          </cell>
          <cell r="F39">
            <v>9.5115177468784243E-3</v>
          </cell>
          <cell r="G39">
            <v>7.8274461276995749E-3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1.5921875718118601E-5</v>
          </cell>
          <cell r="G40">
            <v>2.2259362208742902E-3</v>
          </cell>
        </row>
        <row r="41">
          <cell r="B41">
            <v>8.3053317839590496E-3</v>
          </cell>
          <cell r="C41">
            <v>9.8376995480894732E-3</v>
          </cell>
          <cell r="D41">
            <v>9.837692413515408E-3</v>
          </cell>
          <cell r="E41">
            <v>2.6837894956135332E-2</v>
          </cell>
          <cell r="F41">
            <v>1.2171608334032755E-2</v>
          </cell>
          <cell r="G41">
            <v>2.3721958868762037E-4</v>
          </cell>
        </row>
        <row r="42">
          <cell r="B42">
            <v>6.376477980101351E-3</v>
          </cell>
          <cell r="C42">
            <v>7.8703158730622693E-3</v>
          </cell>
          <cell r="D42">
            <v>4.3716701429723163E-2</v>
          </cell>
          <cell r="E42">
            <v>9.1847958265292462E-2</v>
          </cell>
          <cell r="F42">
            <v>0.10031416874947052</v>
          </cell>
          <cell r="G42">
            <v>3.8101227399648552E-2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4.7083413448321697E-2</v>
          </cell>
          <cell r="G43">
            <v>0.170267031734851</v>
          </cell>
        </row>
        <row r="44">
          <cell r="B44">
            <v>4.8741549371699701E-2</v>
          </cell>
          <cell r="C44">
            <v>1.3698704976591099E-2</v>
          </cell>
          <cell r="D44">
            <v>1.3698708182782217E-2</v>
          </cell>
          <cell r="E44">
            <v>1.3545673121759715E-2</v>
          </cell>
          <cell r="F44">
            <v>1.0137970518198529E-2</v>
          </cell>
          <cell r="G44">
            <v>5.0006810968289701E-3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1.8414557400059602E-2</v>
          </cell>
          <cell r="G45">
            <v>6.6729696901872596E-2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4.6679086287349097E-6</v>
          </cell>
          <cell r="F46">
            <v>2.10634851777869E-2</v>
          </cell>
          <cell r="G46">
            <v>4.3497657301574802E-2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2.5551144874665898E-6</v>
          </cell>
          <cell r="F47">
            <v>6.6287948584218501E-6</v>
          </cell>
          <cell r="G47">
            <v>3.0293036932122098E-6</v>
          </cell>
        </row>
        <row r="48">
          <cell r="B48">
            <v>4.1880550201976209E-3</v>
          </cell>
          <cell r="C48">
            <v>1.7469391135044386E-4</v>
          </cell>
          <cell r="D48">
            <v>1.7627614739513931E-4</v>
          </cell>
          <cell r="E48">
            <v>1.7507586260535974E-4</v>
          </cell>
          <cell r="F48">
            <v>1.4934133058367924E-4</v>
          </cell>
          <cell r="G48">
            <v>8.3405724869753473E-5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5.8220044207712799E-7</v>
          </cell>
          <cell r="F49">
            <v>1.719973113098791E-6</v>
          </cell>
          <cell r="G49">
            <v>1.0826123138189109E-6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2.8147706632427898E-6</v>
          </cell>
          <cell r="F50">
            <v>5.4093187993237599E-6</v>
          </cell>
          <cell r="G50">
            <v>4.2272769605385941E-5</v>
          </cell>
        </row>
        <row r="51">
          <cell r="B51">
            <v>8.350988738092131E-3</v>
          </cell>
          <cell r="C51">
            <v>1.0530064527906495E-4</v>
          </cell>
          <cell r="D51">
            <v>1.7942316477005407E-2</v>
          </cell>
          <cell r="E51">
            <v>1.8487388164951161E-2</v>
          </cell>
          <cell r="F51">
            <v>1.8862084484402523E-2</v>
          </cell>
          <cell r="G51">
            <v>9.4950593261020141E-6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3.28858391542258E-6</v>
          </cell>
          <cell r="F52">
            <v>1.004262036202547E-5</v>
          </cell>
          <cell r="G52">
            <v>6.2338976323285061E-6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4.4189674220424204E-6</v>
          </cell>
          <cell r="F53">
            <v>1.9022880808062211E-5</v>
          </cell>
          <cell r="G53">
            <v>1.4266442793254399E-2</v>
          </cell>
        </row>
        <row r="54">
          <cell r="B54">
            <v>7.35127E-2</v>
          </cell>
          <cell r="C54">
            <v>8.4744551796680403E-2</v>
          </cell>
          <cell r="D54">
            <v>8.4744575220817117E-2</v>
          </cell>
          <cell r="E54">
            <v>8.4744578750012581E-2</v>
          </cell>
          <cell r="F54">
            <v>8.4744545086300027E-2</v>
          </cell>
          <cell r="G54">
            <v>8.4744541865094475E-2</v>
          </cell>
        </row>
        <row r="55">
          <cell r="B55">
            <v>6.5199999999999994E-2</v>
          </cell>
          <cell r="C55">
            <v>4.7876867651230733E-2</v>
          </cell>
          <cell r="D55">
            <v>8.8172561775057806E-2</v>
          </cell>
          <cell r="E55">
            <v>0.22213232507267436</v>
          </cell>
          <cell r="F55">
            <v>0.19801500278472947</v>
          </cell>
          <cell r="G55">
            <v>5.1040938640958822E-6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3.83130111869346E-6</v>
          </cell>
          <cell r="F56">
            <v>6.6729223067106898E-6</v>
          </cell>
          <cell r="G56">
            <v>3.69377283125121E-6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1.9862732234656402E-6</v>
          </cell>
          <cell r="F57">
            <v>3.9507305091514298E-6</v>
          </cell>
          <cell r="G57">
            <v>4.2393829353178E-6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1.71941771784689E-6</v>
          </cell>
          <cell r="F58">
            <v>5.23968514541602E-6</v>
          </cell>
          <cell r="G58">
            <v>1.74589739142145E-6</v>
          </cell>
        </row>
        <row r="63">
          <cell r="B63">
            <v>0.1</v>
          </cell>
          <cell r="C63">
            <v>9.999991648490858E-2</v>
          </cell>
          <cell r="D63">
            <v>9.9999920143110932E-2</v>
          </cell>
          <cell r="E63">
            <v>9.999992087255799E-2</v>
          </cell>
          <cell r="F63">
            <v>9.9999991801687088E-2</v>
          </cell>
          <cell r="G63">
            <v>9.9999980711674707E-2</v>
          </cell>
        </row>
        <row r="64">
          <cell r="B64">
            <v>1.4506819874447301E-5</v>
          </cell>
          <cell r="C64">
            <v>1.45465723629397E-5</v>
          </cell>
          <cell r="D64">
            <v>1.47917578200794E-5</v>
          </cell>
          <cell r="E64">
            <v>1.5758939902367102E-5</v>
          </cell>
          <cell r="F64">
            <v>1.0959089907488586</v>
          </cell>
          <cell r="G64">
            <v>1.0959095442038524</v>
          </cell>
        </row>
        <row r="65">
          <cell r="B65">
            <v>1.0887985430528501E-5</v>
          </cell>
          <cell r="C65">
            <v>1.0917142415543801E-5</v>
          </cell>
          <cell r="D65">
            <v>1.11051705932643E-5</v>
          </cell>
          <cell r="E65">
            <v>1.2233279374997099E-5</v>
          </cell>
          <cell r="F65">
            <v>5.5294706176400909E-4</v>
          </cell>
          <cell r="G65">
            <v>2.1986811840392648</v>
          </cell>
        </row>
        <row r="66">
          <cell r="B66">
            <v>1.0675781984928669E-5</v>
          </cell>
          <cell r="C66">
            <v>1.070299781981501E-5</v>
          </cell>
          <cell r="D66">
            <v>1.0795773197020919E-5</v>
          </cell>
          <cell r="E66">
            <v>5.4518235627118601E-5</v>
          </cell>
          <cell r="F66">
            <v>9.7213025308803873E-5</v>
          </cell>
          <cell r="G66">
            <v>7.7690079673282481E-5</v>
          </cell>
        </row>
        <row r="67">
          <cell r="B67">
            <v>2.4962012097147932E-5</v>
          </cell>
          <cell r="C67">
            <v>2.5026786576157622E-5</v>
          </cell>
          <cell r="D67">
            <v>2.5231221577260893E-5</v>
          </cell>
          <cell r="E67">
            <v>5.0181866080671197E-2</v>
          </cell>
          <cell r="F67">
            <v>4.7075848587129432E-2</v>
          </cell>
          <cell r="G67">
            <v>0.21134814184692699</v>
          </cell>
        </row>
        <row r="68">
          <cell r="B68">
            <v>2.4951175552450722E-5</v>
          </cell>
          <cell r="C68">
            <v>2.5015862863927007E-5</v>
          </cell>
          <cell r="D68">
            <v>2.5218484319067627E-5</v>
          </cell>
          <cell r="E68">
            <v>0.1204218116346536</v>
          </cell>
          <cell r="F68">
            <v>0.27383258137693867</v>
          </cell>
          <cell r="G68">
            <v>0.27556116371866057</v>
          </cell>
        </row>
        <row r="69">
          <cell r="B69">
            <v>1.070620446070082E-5</v>
          </cell>
          <cell r="C69">
            <v>1.0733629336596659E-5</v>
          </cell>
          <cell r="D69">
            <v>1.0828290395386771E-5</v>
          </cell>
          <cell r="E69">
            <v>5.1537975498519701E-5</v>
          </cell>
          <cell r="F69">
            <v>8.2817515907918589E-5</v>
          </cell>
          <cell r="G69">
            <v>6.138397316578158E-5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1.6152630722964861E-5</v>
          </cell>
        </row>
      </sheetData>
      <sheetData sheetId="43">
        <row r="5">
          <cell r="B5">
            <v>0</v>
          </cell>
          <cell r="C5">
            <v>2.3078154672581802E-5</v>
          </cell>
          <cell r="D5">
            <v>0.66034499094386112</v>
          </cell>
          <cell r="E5">
            <v>9.0787055832810621E-6</v>
          </cell>
          <cell r="F5">
            <v>1.0196992016000971E-5</v>
          </cell>
          <cell r="G5">
            <v>3.5723611977997241</v>
          </cell>
        </row>
        <row r="12">
          <cell r="B12">
            <v>0.90273232614534205</v>
          </cell>
          <cell r="C12">
            <v>4.7164470837423957E-6</v>
          </cell>
          <cell r="D12">
            <v>1.3711913863168532E-5</v>
          </cell>
          <cell r="E12">
            <v>5.9888284036815599E-7</v>
          </cell>
          <cell r="F12">
            <v>4.0543457748092236E-6</v>
          </cell>
          <cell r="G12">
            <v>5.0276470935100464E-5</v>
          </cell>
        </row>
        <row r="19">
          <cell r="B19">
            <v>1.3280000162247354</v>
          </cell>
          <cell r="C19">
            <v>3.431922844583704</v>
          </cell>
          <cell r="D19">
            <v>4.8259057955986195</v>
          </cell>
          <cell r="E19">
            <v>4.8259062119203522</v>
          </cell>
          <cell r="F19">
            <v>4.8259065479158041</v>
          </cell>
          <cell r="G19">
            <v>9.4405594485065691</v>
          </cell>
        </row>
        <row r="20">
          <cell r="B20">
            <v>5.6294110757237021</v>
          </cell>
          <cell r="C20">
            <v>5.7471287082863469</v>
          </cell>
          <cell r="D20">
            <v>5.2980418784195109</v>
          </cell>
          <cell r="E20">
            <v>6.4106167625975914</v>
          </cell>
          <cell r="F20">
            <v>7.0401832780990405</v>
          </cell>
          <cell r="G20">
            <v>9.8446921145098134</v>
          </cell>
        </row>
        <row r="21">
          <cell r="B21">
            <v>0</v>
          </cell>
          <cell r="C21">
            <v>7.336304042408516E-6</v>
          </cell>
          <cell r="D21">
            <v>8.1740487681566798E-6</v>
          </cell>
          <cell r="E21">
            <v>6.3549415187640211E-6</v>
          </cell>
          <cell r="F21">
            <v>1.5412414410092221E-5</v>
          </cell>
          <cell r="G21">
            <v>6.1961177172459346E-5</v>
          </cell>
        </row>
        <row r="28">
          <cell r="B28">
            <v>2.8582743722145266E-3</v>
          </cell>
          <cell r="C28">
            <v>1.7984815483711412E-2</v>
          </cell>
          <cell r="D28">
            <v>1.798511395613021E-2</v>
          </cell>
          <cell r="E28">
            <v>2.8971589448360507E-2</v>
          </cell>
          <cell r="F28">
            <v>16.715110047867448</v>
          </cell>
          <cell r="G28">
            <v>55.35402115198778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3.1053811970572182E-6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7.7624553004505104E-6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4.8015739739516387E-2</v>
          </cell>
          <cell r="F31">
            <v>6.0164870719357078</v>
          </cell>
          <cell r="G31">
            <v>1.2801497963010888E-5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5.9040689284970629</v>
          </cell>
        </row>
        <row r="38">
          <cell r="B38">
            <v>1.2890703008641036</v>
          </cell>
          <cell r="C38">
            <v>4.2129658228243612</v>
          </cell>
          <cell r="D38">
            <v>2.6855653227029053</v>
          </cell>
          <cell r="E38">
            <v>2.6855650173020353</v>
          </cell>
          <cell r="F38">
            <v>3.0850142541174117</v>
          </cell>
          <cell r="G38">
            <v>9.9231346019077602</v>
          </cell>
        </row>
        <row r="39">
          <cell r="B39">
            <v>1.1764707174213245</v>
          </cell>
          <cell r="C39">
            <v>3.8449655699361394</v>
          </cell>
          <cell r="D39">
            <v>2.4509826653862206</v>
          </cell>
          <cell r="E39">
            <v>2.4509823866619502</v>
          </cell>
          <cell r="F39">
            <v>2.8155399518269881</v>
          </cell>
          <cell r="G39">
            <v>9.056354239446188</v>
          </cell>
        </row>
      </sheetData>
      <sheetData sheetId="44">
        <row r="3">
          <cell r="B3">
            <v>48.063397652170998</v>
          </cell>
          <cell r="C3">
            <v>50.546769171788675</v>
          </cell>
          <cell r="D3">
            <v>52.134499242445983</v>
          </cell>
          <cell r="E3">
            <v>53.585444026288705</v>
          </cell>
          <cell r="F3">
            <v>55.066211772535432</v>
          </cell>
          <cell r="G3">
            <v>56.762771830624231</v>
          </cell>
        </row>
        <row r="6">
          <cell r="B6">
            <v>0</v>
          </cell>
          <cell r="C6">
            <v>4.8941873771754576</v>
          </cell>
          <cell r="D6">
            <v>4.8941854282999646</v>
          </cell>
          <cell r="E6">
            <v>6.3969029110257063</v>
          </cell>
          <cell r="F6">
            <v>7.5010624195966047</v>
          </cell>
          <cell r="G6">
            <v>7.8011480476806083</v>
          </cell>
        </row>
        <row r="11">
          <cell r="B11">
            <v>60.070001473031283</v>
          </cell>
          <cell r="C11">
            <v>60.631250283757346</v>
          </cell>
          <cell r="D11">
            <v>62.388026825307598</v>
          </cell>
          <cell r="E11">
            <v>64.655930824765221</v>
          </cell>
          <cell r="F11">
            <v>68.330060256888615</v>
          </cell>
          <cell r="G11">
            <v>76.758277969518346</v>
          </cell>
        </row>
        <row r="18">
          <cell r="B18">
            <v>3.5600001240462817</v>
          </cell>
          <cell r="C18">
            <v>3.464716444973678</v>
          </cell>
          <cell r="D18">
            <v>4.4951593566751861E-4</v>
          </cell>
          <cell r="E18">
            <v>1.6828916904845837E-5</v>
          </cell>
          <cell r="F18">
            <v>3.172177957732584E-5</v>
          </cell>
          <cell r="G18">
            <v>0</v>
          </cell>
        </row>
        <row r="19">
          <cell r="B19">
            <v>12.728639988355171</v>
          </cell>
          <cell r="C19">
            <v>13.638425383516271</v>
          </cell>
          <cell r="D19">
            <v>13.744325796505361</v>
          </cell>
          <cell r="E19">
            <v>17.281099692468658</v>
          </cell>
          <cell r="F19">
            <v>18.25503412675878</v>
          </cell>
          <cell r="G19">
            <v>24.035930477490041</v>
          </cell>
        </row>
        <row r="21">
          <cell r="B21">
            <v>7.7980401555582262</v>
          </cell>
          <cell r="C21">
            <v>8.0801402584779645</v>
          </cell>
          <cell r="D21">
            <v>5.6082619118221704</v>
          </cell>
          <cell r="E21">
            <v>5.5456292890955563</v>
          </cell>
          <cell r="F21">
            <v>5.4553221422486606</v>
          </cell>
          <cell r="G21">
            <v>1.3448197573749969E-5</v>
          </cell>
        </row>
        <row r="22">
          <cell r="B22">
            <v>6.762755789151853E-2</v>
          </cell>
          <cell r="C22">
            <v>8.5488346665263865E-2</v>
          </cell>
          <cell r="D22">
            <v>8.5488394874871879E-2</v>
          </cell>
          <cell r="E22">
            <v>8.5488595544893006E-2</v>
          </cell>
          <cell r="F22">
            <v>8.5690441003190843E-2</v>
          </cell>
          <cell r="G22">
            <v>8.5688807869253106E-2</v>
          </cell>
        </row>
        <row r="23">
          <cell r="B23">
            <v>0</v>
          </cell>
          <cell r="C23">
            <v>0</v>
          </cell>
          <cell r="D23">
            <v>2.6873692658789506E-3</v>
          </cell>
          <cell r="E23">
            <v>2.0780477833618081E-3</v>
          </cell>
          <cell r="F23">
            <v>9.9868879808692377</v>
          </cell>
          <cell r="G23">
            <v>19.47179003179858</v>
          </cell>
        </row>
        <row r="24">
          <cell r="B24">
            <v>0.74846180310158206</v>
          </cell>
          <cell r="C24">
            <v>0.9497280432001407</v>
          </cell>
          <cell r="D24">
            <v>1.1420837205491452</v>
          </cell>
          <cell r="E24">
            <v>2.6590355502448006</v>
          </cell>
          <cell r="F24">
            <v>3.5758285731044785</v>
          </cell>
          <cell r="G24">
            <v>4.5812962839031979</v>
          </cell>
        </row>
        <row r="33">
          <cell r="B33">
            <v>12.006603820860285</v>
          </cell>
          <cell r="C33">
            <v>12.710039621017492</v>
          </cell>
          <cell r="D33">
            <v>12.87908148578717</v>
          </cell>
          <cell r="E33">
            <v>13.701751408605713</v>
          </cell>
          <cell r="F33">
            <v>13.999805302090817</v>
          </cell>
          <cell r="G33">
            <v>18.525397921683258</v>
          </cell>
        </row>
        <row r="34">
          <cell r="B34">
            <v>8.8978004217093858</v>
          </cell>
          <cell r="C34">
            <v>8.1046463800402986</v>
          </cell>
          <cell r="D34">
            <v>8.1323148619260071</v>
          </cell>
          <cell r="E34">
            <v>6.4891430840849882</v>
          </cell>
          <cell r="F34">
            <v>2.9983003217888049</v>
          </cell>
          <cell r="G34">
            <v>0</v>
          </cell>
        </row>
        <row r="35">
          <cell r="B35">
            <v>2.7300001219677288</v>
          </cell>
          <cell r="C35">
            <v>2.3453494848423846</v>
          </cell>
          <cell r="D35">
            <v>8.7283001191845624E-5</v>
          </cell>
          <cell r="E35">
            <v>1.8964831874446884E-5</v>
          </cell>
          <cell r="F35">
            <v>3.8944717059065945E-5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4.489358862472335E-6</v>
          </cell>
          <cell r="E36">
            <v>4.195719956356176E-6</v>
          </cell>
          <cell r="F36">
            <v>0.22112173370496616</v>
          </cell>
          <cell r="G36">
            <v>0.24173413789850867</v>
          </cell>
        </row>
        <row r="37">
          <cell r="B37">
            <v>35.238251191806043</v>
          </cell>
          <cell r="C37">
            <v>31.902453418529067</v>
          </cell>
          <cell r="D37">
            <v>35.624130111866549</v>
          </cell>
          <cell r="E37">
            <v>23.021502626512348</v>
          </cell>
          <cell r="F37">
            <v>12.751491611883903</v>
          </cell>
          <cell r="G37">
            <v>3.1351604102588861E-6</v>
          </cell>
        </row>
        <row r="38">
          <cell r="B38">
            <v>0.31410906758029428</v>
          </cell>
          <cell r="C38">
            <v>1.1945133712441942E-6</v>
          </cell>
          <cell r="D38">
            <v>2.0162606223713953</v>
          </cell>
          <cell r="E38">
            <v>2.3409628299503389</v>
          </cell>
          <cell r="F38">
            <v>2.2900450653077309</v>
          </cell>
          <cell r="G38">
            <v>2.20059778565953</v>
          </cell>
        </row>
        <row r="39">
          <cell r="B39">
            <v>0.43672394728568953</v>
          </cell>
          <cell r="C39">
            <v>0.55206477076039173</v>
          </cell>
          <cell r="D39">
            <v>2.9808637557639046</v>
          </cell>
          <cell r="E39">
            <v>4.6904253418480479</v>
          </cell>
          <cell r="F39">
            <v>4.6904255349063915</v>
          </cell>
          <cell r="G39">
            <v>4.6904255503129058</v>
          </cell>
        </row>
        <row r="55">
          <cell r="B55">
            <v>9.813887899748492</v>
          </cell>
          <cell r="C55">
            <v>10.335082628305873</v>
          </cell>
          <cell r="D55">
            <v>10.417295787888284</v>
          </cell>
          <cell r="E55">
            <v>10.557121443961655</v>
          </cell>
          <cell r="F55">
            <v>10.557121506056113</v>
          </cell>
          <cell r="G55">
            <v>14.14541765032463</v>
          </cell>
        </row>
        <row r="56">
          <cell r="B56">
            <v>1.1081297180030354</v>
          </cell>
          <cell r="C56">
            <v>1.4007900895379632</v>
          </cell>
          <cell r="D56">
            <v>1.6730143824873269</v>
          </cell>
          <cell r="E56">
            <v>3.8634220943277473</v>
          </cell>
          <cell r="F56">
            <v>5.1126422389352824</v>
          </cell>
          <cell r="G56">
            <v>6.4516296948508103</v>
          </cell>
        </row>
        <row r="57">
          <cell r="B57">
            <v>6.9177028881404947</v>
          </cell>
          <cell r="C57">
            <v>6.3112493022931924</v>
          </cell>
          <cell r="D57">
            <v>6.3481414738366642</v>
          </cell>
          <cell r="E57">
            <v>5.08587501605607</v>
          </cell>
          <cell r="F57">
            <v>2.543471126402832</v>
          </cell>
          <cell r="G57">
            <v>0.19249976731484625</v>
          </cell>
        </row>
        <row r="58">
          <cell r="B58">
            <v>1.8458213324654318</v>
          </cell>
          <cell r="C58">
            <v>1.5926095676822203</v>
          </cell>
          <cell r="D58">
            <v>5.9652476127052055E-5</v>
          </cell>
          <cell r="E58">
            <v>1.3099957617274172E-5</v>
          </cell>
          <cell r="F58">
            <v>2.7470629795538599E-5</v>
          </cell>
          <cell r="G58">
            <v>0</v>
          </cell>
        </row>
        <row r="59">
          <cell r="B59">
            <v>28.619768437084868</v>
          </cell>
          <cell r="C59">
            <v>25.704061462196254</v>
          </cell>
          <cell r="D59">
            <v>30.367770698240946</v>
          </cell>
          <cell r="E59">
            <v>20.506540629906727</v>
          </cell>
          <cell r="F59">
            <v>12.285030991503879</v>
          </cell>
          <cell r="G59">
            <v>1.8134661341298883</v>
          </cell>
        </row>
        <row r="60">
          <cell r="B60">
            <v>0</v>
          </cell>
          <cell r="C60">
            <v>0</v>
          </cell>
          <cell r="D60">
            <v>3.138823119426478E-3</v>
          </cell>
          <cell r="E60">
            <v>3.154408329302181E-3</v>
          </cell>
          <cell r="F60">
            <v>2.1081127839792991E-4</v>
          </cell>
          <cell r="G60">
            <v>1.2036831527210332E-4</v>
          </cell>
        </row>
        <row r="61">
          <cell r="B61">
            <v>2.3674000824907759</v>
          </cell>
          <cell r="C61">
            <v>2.3075011523524696</v>
          </cell>
          <cell r="D61">
            <v>3.0005188705806862E-4</v>
          </cell>
          <cell r="E61">
            <v>1.1275374326246699E-5</v>
          </cell>
          <cell r="F61">
            <v>2.1412201214694952E-5</v>
          </cell>
          <cell r="G61">
            <v>0</v>
          </cell>
        </row>
        <row r="62">
          <cell r="B62">
            <v>5.1850539220871985</v>
          </cell>
          <cell r="C62">
            <v>5.5675575403329729</v>
          </cell>
          <cell r="D62">
            <v>5.790641959136666</v>
          </cell>
          <cell r="E62">
            <v>8.3029956213833191</v>
          </cell>
          <cell r="F62">
            <v>7.9473084961420541</v>
          </cell>
          <cell r="G62">
            <v>11.03871485390281</v>
          </cell>
        </row>
        <row r="63">
          <cell r="B63">
            <v>6.5822715993466216</v>
          </cell>
          <cell r="C63">
            <v>7.0678484529142471</v>
          </cell>
          <cell r="D63">
            <v>6.9836988912896016</v>
          </cell>
          <cell r="E63">
            <v>7.8440625116768592</v>
          </cell>
          <cell r="F63">
            <v>9.2905255187012497</v>
          </cell>
          <cell r="G63">
            <v>11.005124057252251</v>
          </cell>
        </row>
        <row r="64">
          <cell r="B64">
            <v>5.3111175299529014</v>
          </cell>
          <cell r="C64">
            <v>6.2669381698569149</v>
          </cell>
          <cell r="D64">
            <v>5.9345880412714047</v>
          </cell>
          <cell r="E64">
            <v>9.7236668554919703</v>
          </cell>
          <cell r="F64">
            <v>7.5390606523322345</v>
          </cell>
          <cell r="G64">
            <v>5.6342397766254146</v>
          </cell>
        </row>
        <row r="65">
          <cell r="B65">
            <v>0.46151743770727838</v>
          </cell>
          <cell r="C65">
            <v>0.54457480116261936</v>
          </cell>
          <cell r="D65">
            <v>0.54457491280083492</v>
          </cell>
          <cell r="E65">
            <v>0.54457499190506009</v>
          </cell>
          <cell r="F65">
            <v>0.54457522267516945</v>
          </cell>
          <cell r="G65">
            <v>0.54457527323534904</v>
          </cell>
        </row>
        <row r="66">
          <cell r="B66">
            <v>4.1173652021347467</v>
          </cell>
          <cell r="C66">
            <v>4.2663140564763635</v>
          </cell>
          <cell r="D66">
            <v>2.9611622894421079</v>
          </cell>
          <cell r="E66">
            <v>2.9280922646424532</v>
          </cell>
          <cell r="F66">
            <v>2.8804100911072887</v>
          </cell>
          <cell r="G66">
            <v>7.3158194801199821E-6</v>
          </cell>
        </row>
        <row r="67">
          <cell r="B67">
            <v>6.762755789151853E-2</v>
          </cell>
          <cell r="C67">
            <v>8.5488346665263865E-2</v>
          </cell>
          <cell r="D67">
            <v>8.5488394874871879E-2</v>
          </cell>
          <cell r="E67">
            <v>8.5488595544893006E-2</v>
          </cell>
          <cell r="F67">
            <v>8.5690441003190843E-2</v>
          </cell>
          <cell r="G67">
            <v>8.5688807869253106E-2</v>
          </cell>
        </row>
        <row r="68">
          <cell r="B68">
            <v>0.31051072652012507</v>
          </cell>
          <cell r="C68">
            <v>0.39251805201063877</v>
          </cell>
          <cell r="D68">
            <v>2.1193941303481361</v>
          </cell>
          <cell r="E68">
            <v>3.3348924180539647</v>
          </cell>
          <cell r="F68">
            <v>3.3348925553184419</v>
          </cell>
          <cell r="G68">
            <v>3.3771063962252925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3.6742898961522099E-5</v>
          </cell>
          <cell r="F69">
            <v>8.0043261920519999</v>
          </cell>
          <cell r="G69">
            <v>15.793376198929705</v>
          </cell>
        </row>
        <row r="70">
          <cell r="B70">
            <v>0</v>
          </cell>
          <cell r="C70">
            <v>2.2686287854713889</v>
          </cell>
          <cell r="D70">
            <v>2.2686314372303369</v>
          </cell>
          <cell r="E70">
            <v>3.7656409470601675</v>
          </cell>
          <cell r="F70">
            <v>6.7651124254815969</v>
          </cell>
          <cell r="G70">
            <v>7.0861937351932527</v>
          </cell>
        </row>
        <row r="71">
          <cell r="B71">
            <v>72.708174333573467</v>
          </cell>
          <cell r="C71">
            <v>74.111162407258391</v>
          </cell>
          <cell r="D71">
            <v>75.49790092632982</v>
          </cell>
          <cell r="E71">
            <v>76.545588916571091</v>
          </cell>
          <cell r="F71">
            <v>76.890427151820745</v>
          </cell>
          <cell r="G71">
            <v>77.168160029988258</v>
          </cell>
        </row>
      </sheetData>
      <sheetData sheetId="45">
        <row r="3">
          <cell r="B3">
            <v>56.994774574912441</v>
          </cell>
          <cell r="C3">
            <v>58.701894574691607</v>
          </cell>
          <cell r="D3">
            <v>61.828462212260909</v>
          </cell>
          <cell r="E3">
            <v>62.677221789108003</v>
          </cell>
          <cell r="F3">
            <v>63.475783963320318</v>
          </cell>
          <cell r="G3">
            <v>62.440025686050753</v>
          </cell>
        </row>
        <row r="6">
          <cell r="B6">
            <v>0</v>
          </cell>
          <cell r="C6">
            <v>9.1170733239171149</v>
          </cell>
          <cell r="D6">
            <v>9.1168255484246643</v>
          </cell>
          <cell r="E6">
            <v>9.1170712648954417</v>
          </cell>
          <cell r="F6">
            <v>17.195630529184427</v>
          </cell>
          <cell r="G6">
            <v>28.210681514153254</v>
          </cell>
        </row>
        <row r="11">
          <cell r="B11">
            <v>60.950000714919575</v>
          </cell>
          <cell r="C11">
            <v>60.772350227215831</v>
          </cell>
          <cell r="D11">
            <v>65.666513132941375</v>
          </cell>
          <cell r="E11">
            <v>66.264680302527438</v>
          </cell>
          <cell r="F11">
            <v>66.369084844203059</v>
          </cell>
          <cell r="G11">
            <v>66.276643111439782</v>
          </cell>
        </row>
        <row r="12">
          <cell r="B12">
            <v>30.256633735620319</v>
          </cell>
          <cell r="C12">
            <v>23.411516970548444</v>
          </cell>
          <cell r="D12">
            <v>23.706923672149763</v>
          </cell>
          <cell r="E12">
            <v>19.523442003694349</v>
          </cell>
          <cell r="F12">
            <v>5.778249021076113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4.8275876053211644E-6</v>
          </cell>
          <cell r="E13">
            <v>0</v>
          </cell>
          <cell r="F13">
            <v>6.9379904096213509E-6</v>
          </cell>
          <cell r="G13">
            <v>0.65982826151303131</v>
          </cell>
        </row>
        <row r="14">
          <cell r="B14">
            <v>25.257427506242028</v>
          </cell>
          <cell r="C14">
            <v>23.277739433978166</v>
          </cell>
          <cell r="D14">
            <v>24.775482313411722</v>
          </cell>
          <cell r="E14">
            <v>25.662347549129191</v>
          </cell>
          <cell r="F14">
            <v>22.465116730186494</v>
          </cell>
          <cell r="G14">
            <v>0.87718194954653983</v>
          </cell>
        </row>
        <row r="15">
          <cell r="B15">
            <v>0.29125937337862462</v>
          </cell>
          <cell r="C15">
            <v>3.4720409705464603</v>
          </cell>
          <cell r="D15">
            <v>5.7756010598699646E-5</v>
          </cell>
          <cell r="E15">
            <v>5.97659118988592E-6</v>
          </cell>
          <cell r="F15">
            <v>0.16147386269351779</v>
          </cell>
          <cell r="G15">
            <v>1.7472286868999789</v>
          </cell>
        </row>
        <row r="16">
          <cell r="B16">
            <v>1.4022764915321184</v>
          </cell>
          <cell r="C16">
            <v>1.5372227279799953</v>
          </cell>
          <cell r="D16">
            <v>1.5705175243590253</v>
          </cell>
          <cell r="E16">
            <v>1.5707762421673401</v>
          </cell>
          <cell r="F16">
            <v>1.7197351091101485</v>
          </cell>
          <cell r="G16">
            <v>1.7962710377114726</v>
          </cell>
        </row>
        <row r="17">
          <cell r="B17">
            <v>7.726882230644958</v>
          </cell>
          <cell r="C17">
            <v>8.3696902699533258</v>
          </cell>
          <cell r="D17">
            <v>8.9058304267360153</v>
          </cell>
          <cell r="E17">
            <v>11.103319360066054</v>
          </cell>
          <cell r="F17">
            <v>11.065880500562717</v>
          </cell>
          <cell r="G17">
            <v>7.0901227626147909</v>
          </cell>
        </row>
        <row r="19">
          <cell r="B19">
            <v>0.62699335417326996</v>
          </cell>
          <cell r="C19">
            <v>0.68733127363266378</v>
          </cell>
          <cell r="D19">
            <v>0.68733924087141773</v>
          </cell>
          <cell r="E19">
            <v>0.70077788209559977</v>
          </cell>
          <cell r="F19">
            <v>5.5087772995850592</v>
          </cell>
          <cell r="G19">
            <v>5.5979698183872442</v>
          </cell>
        </row>
        <row r="20">
          <cell r="B20">
            <v>0</v>
          </cell>
          <cell r="C20">
            <v>0</v>
          </cell>
          <cell r="D20">
            <v>1.0733835633585025E-4</v>
          </cell>
          <cell r="E20">
            <v>1.4087316673128051E-5</v>
          </cell>
          <cell r="F20">
            <v>5.8026141833227136E-2</v>
          </cell>
          <cell r="G20">
            <v>7.363348040087106E-2</v>
          </cell>
        </row>
        <row r="21">
          <cell r="B21">
            <v>2.9295786873247867</v>
          </cell>
          <cell r="C21">
            <v>3.1924481122464514</v>
          </cell>
          <cell r="D21">
            <v>3.365356873586336</v>
          </cell>
          <cell r="E21">
            <v>3.6718088982583086</v>
          </cell>
          <cell r="F21">
            <v>4.3598421774687877</v>
          </cell>
          <cell r="G21">
            <v>10.237972919753679</v>
          </cell>
        </row>
        <row r="28">
          <cell r="B28">
            <v>3.9552261400071353</v>
          </cell>
          <cell r="C28">
            <v>2.0704556525242288</v>
          </cell>
          <cell r="D28">
            <v>3.8380509206804643</v>
          </cell>
          <cell r="E28">
            <v>3.5874585134194379</v>
          </cell>
          <cell r="F28">
            <v>2.8933008808827454</v>
          </cell>
          <cell r="G28">
            <v>3.8366174253890186</v>
          </cell>
        </row>
        <row r="47">
          <cell r="B47">
            <v>4.2612053633815092</v>
          </cell>
          <cell r="C47">
            <v>4.6176481623564749</v>
          </cell>
          <cell r="D47">
            <v>4.8285066509639876</v>
          </cell>
          <cell r="E47">
            <v>5.2016831928064882</v>
          </cell>
          <cell r="F47">
            <v>6.0363139266839401</v>
          </cell>
          <cell r="G47">
            <v>12.525065008829387</v>
          </cell>
        </row>
        <row r="48">
          <cell r="B48">
            <v>24.843069366256891</v>
          </cell>
          <cell r="C48">
            <v>19.260756366131186</v>
          </cell>
          <cell r="D48">
            <v>19.561610277429637</v>
          </cell>
          <cell r="E48">
            <v>16.188992750588138</v>
          </cell>
          <cell r="F48">
            <v>4.8392893657182174</v>
          </cell>
          <cell r="G48">
            <v>0.55260616901716264</v>
          </cell>
        </row>
        <row r="49">
          <cell r="B49">
            <v>24.189714173257858</v>
          </cell>
          <cell r="C49">
            <v>25.326919744709528</v>
          </cell>
          <cell r="D49">
            <v>23.457760919457264</v>
          </cell>
          <cell r="E49">
            <v>24.297308016591433</v>
          </cell>
          <cell r="F49">
            <v>21.477740381772747</v>
          </cell>
          <cell r="G49">
            <v>1.8081517669230314</v>
          </cell>
        </row>
        <row r="50">
          <cell r="B50">
            <v>0</v>
          </cell>
          <cell r="C50">
            <v>0</v>
          </cell>
          <cell r="D50">
            <v>6.8807521063445491E-5</v>
          </cell>
          <cell r="E50">
            <v>6.3802697701226434E-5</v>
          </cell>
          <cell r="F50">
            <v>5.2532560830577824E-4</v>
          </cell>
          <cell r="G50">
            <v>1.7972412768108652</v>
          </cell>
        </row>
        <row r="51">
          <cell r="B51">
            <v>2.0957131837200449</v>
          </cell>
          <cell r="C51">
            <v>2.2700578866282539</v>
          </cell>
          <cell r="D51">
            <v>2.8008365531622461</v>
          </cell>
          <cell r="E51">
            <v>4.976350566019895</v>
          </cell>
          <cell r="F51">
            <v>4.5948784497249875</v>
          </cell>
          <cell r="G51">
            <v>0.65887782317997889</v>
          </cell>
        </row>
        <row r="52">
          <cell r="B52">
            <v>5.5539002246184603</v>
          </cell>
          <cell r="C52">
            <v>6.0159354806255392</v>
          </cell>
          <cell r="D52">
            <v>6.015935569306408</v>
          </cell>
          <cell r="E52">
            <v>6.0159356004455029</v>
          </cell>
          <cell r="F52">
            <v>6.3603432458321052</v>
          </cell>
          <cell r="G52">
            <v>6.3603437118086656</v>
          </cell>
        </row>
        <row r="53">
          <cell r="B53">
            <v>6.1735443675669979</v>
          </cell>
          <cell r="C53">
            <v>7.1868581909042399</v>
          </cell>
          <cell r="D53">
            <v>5.9242051533029088</v>
          </cell>
          <cell r="E53">
            <v>4.7616802619973155</v>
          </cell>
          <cell r="F53">
            <v>2.1213620688303032</v>
          </cell>
          <cell r="G53">
            <v>5.551428320867732</v>
          </cell>
        </row>
        <row r="54">
          <cell r="B54">
            <v>1.8770698326619919</v>
          </cell>
          <cell r="C54">
            <v>2.1600817163687611</v>
          </cell>
          <cell r="D54">
            <v>2.026241618234625</v>
          </cell>
          <cell r="E54">
            <v>2.2119352201579296</v>
          </cell>
          <cell r="F54">
            <v>2.1272019728529434</v>
          </cell>
          <cell r="G54">
            <v>1.6850841430420451</v>
          </cell>
        </row>
        <row r="55">
          <cell r="B55">
            <v>0.62699335417326996</v>
          </cell>
          <cell r="C55">
            <v>0.68733127363266378</v>
          </cell>
          <cell r="D55">
            <v>0.68733924087141773</v>
          </cell>
          <cell r="E55">
            <v>0.70077788209559977</v>
          </cell>
          <cell r="F55">
            <v>5.5087772995850592</v>
          </cell>
          <cell r="G55">
            <v>5.5979698183872442</v>
          </cell>
        </row>
        <row r="56">
          <cell r="B56">
            <v>1.223065555914314</v>
          </cell>
          <cell r="C56">
            <v>1.3407656633441523</v>
          </cell>
          <cell r="D56">
            <v>1.3698053847459415</v>
          </cell>
          <cell r="E56">
            <v>1.3700310384183525</v>
          </cell>
          <cell r="F56">
            <v>1.4999529621658727</v>
          </cell>
          <cell r="G56">
            <v>1.5667075990919457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1.0430336597936562E-5</v>
          </cell>
          <cell r="F57">
            <v>1.7533426914337238E-5</v>
          </cell>
          <cell r="G57">
            <v>4.4568251032517247E-5</v>
          </cell>
        </row>
        <row r="58">
          <cell r="B58">
            <v>0</v>
          </cell>
          <cell r="C58">
            <v>9.1170733239171149</v>
          </cell>
          <cell r="D58">
            <v>9.1168255484246643</v>
          </cell>
          <cell r="E58">
            <v>9.1170712648954417</v>
          </cell>
          <cell r="F58">
            <v>17.195630529184427</v>
          </cell>
          <cell r="G58">
            <v>28.210681514153254</v>
          </cell>
        </row>
        <row r="59">
          <cell r="B59">
            <v>73.238309932406082</v>
          </cell>
          <cell r="C59">
            <v>78.573836684826915</v>
          </cell>
          <cell r="D59">
            <v>77.971044859651954</v>
          </cell>
          <cell r="E59">
            <v>76.745075342155715</v>
          </cell>
          <cell r="F59">
            <v>72.90254588547279</v>
          </cell>
          <cell r="G59">
            <v>66.827722108894193</v>
          </cell>
        </row>
      </sheetData>
      <sheetData sheetId="46">
        <row r="3">
          <cell r="B3">
            <v>44.576905697094318</v>
          </cell>
          <cell r="C3">
            <v>44.861180302167369</v>
          </cell>
          <cell r="D3">
            <v>44.662512491138365</v>
          </cell>
          <cell r="E3">
            <v>45.061913333802742</v>
          </cell>
          <cell r="F3">
            <v>46.180965021073696</v>
          </cell>
          <cell r="G3">
            <v>48.80890717748656</v>
          </cell>
        </row>
        <row r="10">
          <cell r="B10">
            <v>3.1350143930945293</v>
          </cell>
          <cell r="C10">
            <v>8.0018687728527702</v>
          </cell>
          <cell r="D10">
            <v>8.0017207589071901</v>
          </cell>
          <cell r="E10">
            <v>8.6510321024751882</v>
          </cell>
          <cell r="F10">
            <v>30.329468543392696</v>
          </cell>
          <cell r="G10">
            <v>34.571248996435273</v>
          </cell>
        </row>
        <row r="15">
          <cell r="B15">
            <v>69.470002286567734</v>
          </cell>
          <cell r="C15">
            <v>70.028400894731689</v>
          </cell>
          <cell r="D15">
            <v>67.505425339938668</v>
          </cell>
          <cell r="E15">
            <v>67.486973996835033</v>
          </cell>
          <cell r="F15">
            <v>64.102953791757358</v>
          </cell>
          <cell r="G15">
            <v>73.783577413476849</v>
          </cell>
        </row>
        <row r="16">
          <cell r="B16">
            <v>60.231816008630943</v>
          </cell>
          <cell r="C16">
            <v>50.136999493611334</v>
          </cell>
          <cell r="D16">
            <v>47.453215918806073</v>
          </cell>
          <cell r="E16">
            <v>43.404779241996366</v>
          </cell>
          <cell r="F16">
            <v>21.171570501415673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4.8256732263938342E-6</v>
          </cell>
          <cell r="E17">
            <v>0</v>
          </cell>
          <cell r="F17">
            <v>6.6922646973765142E-6</v>
          </cell>
          <cell r="G17">
            <v>1.614033882203883E-5</v>
          </cell>
        </row>
        <row r="18">
          <cell r="B18">
            <v>46.688049374435565</v>
          </cell>
          <cell r="C18">
            <v>48.183071157310494</v>
          </cell>
          <cell r="D18">
            <v>47.218484338505817</v>
          </cell>
          <cell r="E18">
            <v>46.171873218568457</v>
          </cell>
          <cell r="F18">
            <v>35.429744887603242</v>
          </cell>
          <cell r="G18">
            <v>1.8152373941705211</v>
          </cell>
        </row>
        <row r="19">
          <cell r="B19">
            <v>0.31386283396222675</v>
          </cell>
          <cell r="C19">
            <v>9.2595167294690806E-2</v>
          </cell>
          <cell r="D19">
            <v>9.1013635688153169E-2</v>
          </cell>
          <cell r="E19">
            <v>9.0957436872792105E-2</v>
          </cell>
          <cell r="F19">
            <v>0.13104353694765961</v>
          </cell>
          <cell r="G19">
            <v>3.4763508671648991</v>
          </cell>
        </row>
        <row r="20">
          <cell r="B20">
            <v>0.10000004869595301</v>
          </cell>
          <cell r="C20">
            <v>0.10000000717339259</v>
          </cell>
          <cell r="D20">
            <v>5.3682869743298011E-5</v>
          </cell>
          <cell r="E20">
            <v>3.5698964827795162E-5</v>
          </cell>
          <cell r="F20">
            <v>0</v>
          </cell>
          <cell r="G20">
            <v>0</v>
          </cell>
        </row>
        <row r="21">
          <cell r="B21">
            <v>5.6249252034395889</v>
          </cell>
          <cell r="C21">
            <v>9.669778611226814</v>
          </cell>
          <cell r="D21">
            <v>10.236413528560803</v>
          </cell>
          <cell r="E21">
            <v>10.433161462910833</v>
          </cell>
          <cell r="F21">
            <v>9.3609618521426583</v>
          </cell>
          <cell r="G21">
            <v>9.8401166424716191</v>
          </cell>
        </row>
        <row r="22">
          <cell r="B22">
            <v>16.99118625209703</v>
          </cell>
          <cell r="C22">
            <v>18.018668478585024</v>
          </cell>
          <cell r="D22">
            <v>14.451041272075686</v>
          </cell>
          <cell r="E22">
            <v>13.244603956537974</v>
          </cell>
          <cell r="F22">
            <v>13.209448211514768</v>
          </cell>
          <cell r="G22">
            <v>9.4654811504760676</v>
          </cell>
        </row>
        <row r="23">
          <cell r="B23">
            <v>2.5068244970084019</v>
          </cell>
          <cell r="C23">
            <v>2.9279869274558936</v>
          </cell>
          <cell r="D23">
            <v>2.9279971789496004</v>
          </cell>
          <cell r="E23">
            <v>3.2840961805402129</v>
          </cell>
          <cell r="F23">
            <v>5.4707181363014827</v>
          </cell>
          <cell r="G23">
            <v>5.470711549856758</v>
          </cell>
        </row>
        <row r="24">
          <cell r="B24">
            <v>0</v>
          </cell>
          <cell r="C24">
            <v>0</v>
          </cell>
          <cell r="D24">
            <v>1.7616504377542674E-4</v>
          </cell>
          <cell r="E24">
            <v>4.0327549998523316E-6</v>
          </cell>
          <cell r="F24">
            <v>8.2303958419279941E-2</v>
          </cell>
          <cell r="G24">
            <v>0.14540024618164435</v>
          </cell>
        </row>
        <row r="25">
          <cell r="B25">
            <v>15.194967533592097</v>
          </cell>
          <cell r="C25">
            <v>18.072813231486482</v>
          </cell>
          <cell r="D25">
            <v>23.791031414935411</v>
          </cell>
          <cell r="E25">
            <v>27.977654935500251</v>
          </cell>
          <cell r="F25">
            <v>36.346157315205559</v>
          </cell>
          <cell r="G25">
            <v>67.445430690835323</v>
          </cell>
        </row>
        <row r="26">
          <cell r="B26">
            <v>217.12163403842956</v>
          </cell>
          <cell r="C26">
            <v>217.23031396887583</v>
          </cell>
          <cell r="D26">
            <v>213.67485730104693</v>
          </cell>
          <cell r="E26">
            <v>212.09414016148179</v>
          </cell>
          <cell r="F26">
            <v>185.30490888357235</v>
          </cell>
          <cell r="G26">
            <v>171.4423220949725</v>
          </cell>
        </row>
        <row r="102">
          <cell r="B102">
            <v>8.907999264538244</v>
          </cell>
          <cell r="C102">
            <v>7.6987067664143609</v>
          </cell>
          <cell r="D102">
            <v>5.9135191672230283</v>
          </cell>
          <cell r="E102">
            <v>4.9664513514172937</v>
          </cell>
          <cell r="F102">
            <v>1.5114232006415598</v>
          </cell>
          <cell r="G102">
            <v>0.48618368634887332</v>
          </cell>
        </row>
        <row r="104">
          <cell r="B104">
            <v>19.060326837297914</v>
          </cell>
          <cell r="C104">
            <v>22.701801547884791</v>
          </cell>
          <cell r="D104">
            <v>24.936424526715705</v>
          </cell>
          <cell r="E104">
            <v>27.769766202371933</v>
          </cell>
          <cell r="F104">
            <v>34.248591068612328</v>
          </cell>
          <cell r="G104">
            <v>68.578041333764375</v>
          </cell>
        </row>
        <row r="105">
          <cell r="B105">
            <v>45.124386237315534</v>
          </cell>
          <cell r="C105">
            <v>37.696790628242503</v>
          </cell>
          <cell r="D105">
            <v>40.55833192920322</v>
          </cell>
          <cell r="E105">
            <v>38.883367268871382</v>
          </cell>
          <cell r="F105">
            <v>18.966187626461142</v>
          </cell>
          <cell r="G105">
            <v>1.2780086096448076E-5</v>
          </cell>
        </row>
        <row r="106">
          <cell r="B106">
            <v>36.569914817995169</v>
          </cell>
          <cell r="C106">
            <v>38.880227666210835</v>
          </cell>
          <cell r="D106">
            <v>36.96845259144655</v>
          </cell>
          <cell r="E106">
            <v>36.832809847419156</v>
          </cell>
          <cell r="F106">
            <v>29.345861877373963</v>
          </cell>
          <cell r="G106">
            <v>2.6115750846129471</v>
          </cell>
        </row>
        <row r="107">
          <cell r="B107">
            <v>0</v>
          </cell>
          <cell r="C107">
            <v>0</v>
          </cell>
          <cell r="D107">
            <v>3.259891320505839E-4</v>
          </cell>
          <cell r="E107">
            <v>3.9099359090559243E-4</v>
          </cell>
          <cell r="F107">
            <v>3.7701824411894361E-4</v>
          </cell>
          <cell r="G107">
            <v>4.2469514858377684</v>
          </cell>
        </row>
        <row r="108">
          <cell r="B108">
            <v>7.2000035061086196E-2</v>
          </cell>
          <cell r="C108">
            <v>7.2000005164842631E-2</v>
          </cell>
          <cell r="D108">
            <v>3.8651666215174566E-5</v>
          </cell>
          <cell r="E108">
            <v>2.5703254676012529E-5</v>
          </cell>
          <cell r="F108">
            <v>0</v>
          </cell>
          <cell r="G108">
            <v>0</v>
          </cell>
        </row>
        <row r="109">
          <cell r="B109">
            <v>7.3443688833714341E-2</v>
          </cell>
          <cell r="C109">
            <v>3.4665002163404299E-3</v>
          </cell>
          <cell r="D109">
            <v>0.50741355569838675</v>
          </cell>
          <cell r="E109">
            <v>0.50744526932494238</v>
          </cell>
          <cell r="F109">
            <v>0.50744391848380865</v>
          </cell>
          <cell r="G109">
            <v>0.5074436986519002</v>
          </cell>
        </row>
        <row r="110">
          <cell r="B110">
            <v>3.801896705858713</v>
          </cell>
          <cell r="C110">
            <v>7.6930056872583403</v>
          </cell>
          <cell r="D110">
            <v>7.7800900914094528</v>
          </cell>
          <cell r="E110">
            <v>7.9492252396732308</v>
          </cell>
          <cell r="F110">
            <v>7.097596502379802</v>
          </cell>
          <cell r="G110">
            <v>7.4868719821216505</v>
          </cell>
        </row>
        <row r="111">
          <cell r="B111">
            <v>9.13107186821318</v>
          </cell>
          <cell r="C111">
            <v>9.3543891831178083</v>
          </cell>
          <cell r="D111">
            <v>7.2942646081611118</v>
          </cell>
          <cell r="E111">
            <v>6.3710977369507749</v>
          </cell>
          <cell r="F111">
            <v>6.186577372204181</v>
          </cell>
          <cell r="G111">
            <v>3.5052168782203972</v>
          </cell>
        </row>
        <row r="112">
          <cell r="B112">
            <v>2.6968831365174779</v>
          </cell>
          <cell r="C112">
            <v>3.168219074525624</v>
          </cell>
          <cell r="D112">
            <v>3.168918088904443</v>
          </cell>
          <cell r="E112">
            <v>3.2971246364284621</v>
          </cell>
          <cell r="F112">
            <v>3.4978844634261228</v>
          </cell>
          <cell r="G112">
            <v>3.6663415264905312</v>
          </cell>
        </row>
        <row r="113">
          <cell r="B113">
            <v>0.78533647234855097</v>
          </cell>
          <cell r="C113">
            <v>0.94126964318275208</v>
          </cell>
          <cell r="D113">
            <v>0.94127978119758249</v>
          </cell>
          <cell r="E113">
            <v>0.98073131820251702</v>
          </cell>
          <cell r="F113">
            <v>2.4071160350339138</v>
          </cell>
          <cell r="G113">
            <v>2.4071133330901953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129.35827345707412</v>
          </cell>
          <cell r="C116">
            <v>136.21174547507096</v>
          </cell>
          <cell r="D116">
            <v>136.07077973966494</v>
          </cell>
          <cell r="E116">
            <v>136.20946766998048</v>
          </cell>
          <cell r="F116">
            <v>134.09852762625363</v>
          </cell>
          <cell r="G116">
            <v>128.06700078566001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26.978276845478987</v>
          </cell>
          <cell r="C224">
            <v>26.144861882622237</v>
          </cell>
          <cell r="D224">
            <v>26.122626656811732</v>
          </cell>
          <cell r="E224">
            <v>26.395762165364673</v>
          </cell>
          <cell r="F224">
            <v>26.695713241375785</v>
          </cell>
          <cell r="G224">
            <v>26.355706561410436</v>
          </cell>
        </row>
        <row r="231">
          <cell r="B231">
            <v>15.552694019099821</v>
          </cell>
          <cell r="C231">
            <v>14.667415167375452</v>
          </cell>
          <cell r="D231">
            <v>10.43287553063179</v>
          </cell>
          <cell r="E231">
            <v>8.7620191596432768</v>
          </cell>
          <cell r="F231">
            <v>2.6665155910925882</v>
          </cell>
          <cell r="G231">
            <v>0.85774583927653536</v>
          </cell>
        </row>
        <row r="233">
          <cell r="B233">
            <v>22.300216773540253</v>
          </cell>
          <cell r="C233">
            <v>26.337257721029516</v>
          </cell>
          <cell r="D233">
            <v>34.724271913030506</v>
          </cell>
          <cell r="E233">
            <v>40.430172698814744</v>
          </cell>
          <cell r="F233">
            <v>51.250880162391752</v>
          </cell>
          <cell r="G233">
            <v>88.626101143180506</v>
          </cell>
        </row>
        <row r="234">
          <cell r="B234">
            <v>52.10884198601687</v>
          </cell>
          <cell r="C234">
            <v>43.454089302074379</v>
          </cell>
          <cell r="D234">
            <v>42.135695029749378</v>
          </cell>
          <cell r="E234">
            <v>38.883433977568409</v>
          </cell>
          <cell r="F234">
            <v>18.966201909700928</v>
          </cell>
          <cell r="G234">
            <v>1.4195494687065031E-5</v>
          </cell>
        </row>
        <row r="235">
          <cell r="B235">
            <v>42.950363591665749</v>
          </cell>
          <cell r="C235">
            <v>44.421457274623165</v>
          </cell>
          <cell r="D235">
            <v>43.348890163327454</v>
          </cell>
          <cell r="E235">
            <v>42.601047342722048</v>
          </cell>
          <cell r="F235">
            <v>33.100324741413488</v>
          </cell>
          <cell r="G235">
            <v>2.9456959289071283</v>
          </cell>
        </row>
        <row r="236">
          <cell r="B236">
            <v>0</v>
          </cell>
          <cell r="C236">
            <v>0</v>
          </cell>
          <cell r="D236">
            <v>3.9126923814451347E-4</v>
          </cell>
          <cell r="E236">
            <v>4.7798669947008842E-4</v>
          </cell>
          <cell r="F236">
            <v>4.8096653121495992E-4</v>
          </cell>
          <cell r="G236">
            <v>5.0994139527777964</v>
          </cell>
        </row>
        <row r="238">
          <cell r="B238">
            <v>9.8403608604610907E-2</v>
          </cell>
          <cell r="C238">
            <v>4.1256063360484282E-3</v>
          </cell>
          <cell r="D238">
            <v>0.59591796584877943</v>
          </cell>
          <cell r="E238">
            <v>0.59595520296489635</v>
          </cell>
          <cell r="F238">
            <v>0.59595362753268755</v>
          </cell>
          <cell r="G238">
            <v>0.59595337390879399</v>
          </cell>
        </row>
        <row r="239">
          <cell r="B239">
            <v>5.0939755524199688</v>
          </cell>
          <cell r="C239">
            <v>9.1557222056416343</v>
          </cell>
          <cell r="D239">
            <v>9.1371139168951174</v>
          </cell>
          <cell r="E239">
            <v>9.3357499369839552</v>
          </cell>
          <cell r="F239">
            <v>8.3355780378546847</v>
          </cell>
          <cell r="G239">
            <v>8.7927520424869297</v>
          </cell>
        </row>
        <row r="240">
          <cell r="B240">
            <v>9.6515414338112677</v>
          </cell>
          <cell r="C240">
            <v>9.9516293723103164</v>
          </cell>
          <cell r="D240">
            <v>7.5907645894997327</v>
          </cell>
          <cell r="E240">
            <v>6.6300722592747903</v>
          </cell>
          <cell r="F240">
            <v>6.4380514748369597</v>
          </cell>
          <cell r="G240">
            <v>3.6476981179756107</v>
          </cell>
        </row>
        <row r="241">
          <cell r="B241">
            <v>2.866674412230545</v>
          </cell>
          <cell r="C241">
            <v>3.363055002829185</v>
          </cell>
          <cell r="D241">
            <v>3.2977294287327581</v>
          </cell>
          <cell r="E241">
            <v>3.4311472844034716</v>
          </cell>
          <cell r="F241">
            <v>3.6400676765809434</v>
          </cell>
          <cell r="G241">
            <v>3.8153722067704243</v>
          </cell>
        </row>
        <row r="242">
          <cell r="B242">
            <v>2.5068244970084019</v>
          </cell>
          <cell r="C242">
            <v>2.9279869274558936</v>
          </cell>
          <cell r="D242">
            <v>2.9279971789496004</v>
          </cell>
          <cell r="E242">
            <v>3.2840961805402129</v>
          </cell>
          <cell r="F242">
            <v>5.4707181363014827</v>
          </cell>
          <cell r="G242">
            <v>5.470711549856758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3.1350143930945293</v>
          </cell>
          <cell r="C244">
            <v>8.0018687728527702</v>
          </cell>
          <cell r="D244">
            <v>8.0017207589071901</v>
          </cell>
          <cell r="E244">
            <v>8.6510321024751882</v>
          </cell>
          <cell r="F244">
            <v>30.329468543392696</v>
          </cell>
          <cell r="G244">
            <v>34.571248996435273</v>
          </cell>
        </row>
        <row r="245">
          <cell r="B245">
            <v>156.33655030255309</v>
          </cell>
          <cell r="C245">
            <v>162.35660735769324</v>
          </cell>
          <cell r="D245">
            <v>162.19340639647666</v>
          </cell>
          <cell r="E245">
            <v>162.60522983534511</v>
          </cell>
          <cell r="F245">
            <v>160.79424086762941</v>
          </cell>
          <cell r="G245">
            <v>154.42270734707043</v>
          </cell>
        </row>
      </sheetData>
      <sheetData sheetId="47">
        <row r="21">
          <cell r="B21">
            <v>68.649845867520426</v>
          </cell>
          <cell r="C21">
            <v>75.746401597352687</v>
          </cell>
          <cell r="D21">
            <v>71.890478143288163</v>
          </cell>
          <cell r="E21">
            <v>40.66501187321451</v>
          </cell>
          <cell r="F21">
            <v>10.286258989954222</v>
          </cell>
          <cell r="G21">
            <v>1.9240814371560409</v>
          </cell>
        </row>
        <row r="22">
          <cell r="B22">
            <v>123.75140029058549</v>
          </cell>
          <cell r="C22">
            <v>111.02999997564223</v>
          </cell>
          <cell r="D22">
            <v>90.244612038473136</v>
          </cell>
          <cell r="E22">
            <v>63.537499019719789</v>
          </cell>
          <cell r="F22">
            <v>39.423841964982792</v>
          </cell>
          <cell r="G22">
            <v>16.978339650555824</v>
          </cell>
        </row>
        <row r="24">
          <cell r="B24">
            <v>0.2870155310113518</v>
          </cell>
          <cell r="C24">
            <v>0.29898149656964235</v>
          </cell>
          <cell r="D24">
            <v>6.1394150322476087</v>
          </cell>
          <cell r="E24">
            <v>7.3363945910437556</v>
          </cell>
          <cell r="F24">
            <v>1.5155625864140083</v>
          </cell>
          <cell r="G24">
            <v>0.60775764211113303</v>
          </cell>
        </row>
        <row r="25">
          <cell r="B25">
            <v>3.9755110400134308</v>
          </cell>
          <cell r="C25">
            <v>4.386475820982807</v>
          </cell>
          <cell r="D25">
            <v>4.1631822131433287</v>
          </cell>
          <cell r="E25">
            <v>2.3549127258623064</v>
          </cell>
          <cell r="F25">
            <v>0.59569338253859994</v>
          </cell>
          <cell r="G25">
            <v>1.7666021920593149</v>
          </cell>
        </row>
        <row r="26">
          <cell r="B26">
            <v>2.9709284922375461</v>
          </cell>
          <cell r="C26">
            <v>2.9709284733567887</v>
          </cell>
          <cell r="D26">
            <v>2.970928476200617</v>
          </cell>
          <cell r="E26">
            <v>2.9628997762704126</v>
          </cell>
          <cell r="F26">
            <v>2.9706381988269475</v>
          </cell>
          <cell r="G26">
            <v>5.215680864817573</v>
          </cell>
        </row>
        <row r="27">
          <cell r="B27">
            <v>2.3274796501858545E-2</v>
          </cell>
          <cell r="C27">
            <v>4.24195830838126E-2</v>
          </cell>
          <cell r="D27">
            <v>6.5224727633418644E-5</v>
          </cell>
          <cell r="E27">
            <v>7.9517511735969969E-6</v>
          </cell>
          <cell r="F27">
            <v>9.0473170355872004E-2</v>
          </cell>
          <cell r="G27">
            <v>1.4332548293140268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6.9183186506014377E-2</v>
          </cell>
          <cell r="F32">
            <v>3.6601376895271884</v>
          </cell>
          <cell r="G32">
            <v>10.040360362866551</v>
          </cell>
        </row>
      </sheetData>
      <sheetData sheetId="48">
        <row r="53">
          <cell r="B53">
            <v>2.6033622512118395</v>
          </cell>
          <cell r="C53">
            <v>2.6045778772325785</v>
          </cell>
          <cell r="D53">
            <v>2.5462901777684364</v>
          </cell>
          <cell r="E53">
            <v>2.5026681268835409</v>
          </cell>
          <cell r="F53">
            <v>2.527665279654904</v>
          </cell>
          <cell r="G53">
            <v>2.5529119686203341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6.4911332249236908</v>
          </cell>
          <cell r="C55">
            <v>6.2627591078044933</v>
          </cell>
          <cell r="D55">
            <v>5.7613122801387879</v>
          </cell>
          <cell r="E55">
            <v>4.9499216336831848</v>
          </cell>
          <cell r="F55">
            <v>4.0607113847051846</v>
          </cell>
          <cell r="G55">
            <v>3.1506029891295371</v>
          </cell>
        </row>
        <row r="56">
          <cell r="B56">
            <v>3.7892520281489501</v>
          </cell>
          <cell r="C56">
            <v>3.1573909015406496</v>
          </cell>
          <cell r="D56">
            <v>3.3647486274463598</v>
          </cell>
          <cell r="E56">
            <v>3.4007753161019298</v>
          </cell>
          <cell r="F56">
            <v>2.1150690592889561</v>
          </cell>
          <cell r="G56">
            <v>4.9633431218910097E-2</v>
          </cell>
        </row>
        <row r="57">
          <cell r="B57">
            <v>7.1848260951035048</v>
          </cell>
          <cell r="C57">
            <v>6.4937484041614333</v>
          </cell>
          <cell r="D57">
            <v>6.2751506700189239</v>
          </cell>
          <cell r="E57">
            <v>5.9130930516707414</v>
          </cell>
          <cell r="F57">
            <v>3.63883856795713</v>
          </cell>
          <cell r="G57">
            <v>0.102774512353434</v>
          </cell>
        </row>
        <row r="58">
          <cell r="B58">
            <v>14.327482248614546</v>
          </cell>
          <cell r="C58">
            <v>13.934846164241192</v>
          </cell>
          <cell r="D58">
            <v>12.580216083711671</v>
          </cell>
          <cell r="E58">
            <v>8.3755480290325117</v>
          </cell>
          <cell r="F58">
            <v>3.9457315764740466</v>
          </cell>
          <cell r="G58">
            <v>1.4415765860601122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-0.78487485186213957</v>
          </cell>
          <cell r="G59">
            <v>-2.7187144753901067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-0.50883794786366809</v>
          </cell>
          <cell r="G60">
            <v>-2.9142404588022894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-1.0260870267577902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-9.3293539772008819E-7</v>
          </cell>
          <cell r="G62">
            <v>-0.63845698677413432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-1.3062239784053258E-7</v>
          </cell>
          <cell r="G63">
            <v>-4.6442811034900151E-7</v>
          </cell>
        </row>
        <row r="77">
          <cell r="B77">
            <v>0.83333333719363567</v>
          </cell>
          <cell r="C77">
            <v>3.4615384655360164</v>
          </cell>
        </row>
        <row r="78">
          <cell r="B78">
            <v>0.4603790191383505</v>
          </cell>
          <cell r="C78">
            <v>1.5947198942165588</v>
          </cell>
        </row>
        <row r="79">
          <cell r="B79">
            <v>0</v>
          </cell>
          <cell r="C79">
            <v>2.2412399272375927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1667" activePane="bottomRight" state="frozen"/>
      <selection activeCell="B1" sqref="B1"/>
      <selection pane="topRight" activeCell="F1" sqref="F1"/>
      <selection pane="bottomLeft" activeCell="B2" sqref="B2"/>
      <selection pane="bottomRight" activeCell="K1685" sqref="K1685"/>
    </sheetView>
  </sheetViews>
  <sheetFormatPr defaultColWidth="11" defaultRowHeight="15.75" x14ac:dyDescent="0.2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25">
      <c r="A2" s="9" t="s">
        <v>5</v>
      </c>
      <c r="B2" s="9" t="s">
        <v>6</v>
      </c>
      <c r="C2" s="2" t="s">
        <v>7</v>
      </c>
      <c r="D2" s="2" t="s">
        <v>15</v>
      </c>
      <c r="E2" s="2" t="s">
        <v>8</v>
      </c>
      <c r="F2" s="3">
        <f>F3+F8+F11+F12+F16+F17+F18+F19</f>
        <v>299.98350524460852</v>
      </c>
      <c r="G2" s="3">
        <f t="shared" ref="G2:K2" si="0">G3+G8+G11+G12+G16+G17+G18+G19</f>
        <v>292.29298831472977</v>
      </c>
      <c r="H2" s="3">
        <f t="shared" si="0"/>
        <v>332.13062517908219</v>
      </c>
      <c r="I2" s="3">
        <f t="shared" si="0"/>
        <v>393.25287933718715</v>
      </c>
      <c r="J2" s="3">
        <f t="shared" si="0"/>
        <v>474.61740387198944</v>
      </c>
      <c r="K2" s="3">
        <f t="shared" si="0"/>
        <v>637.24684990138883</v>
      </c>
    </row>
    <row r="3" spans="1:11" x14ac:dyDescent="0.25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44.770000597441282</v>
      </c>
      <c r="G3" s="1">
        <f t="shared" ref="G3:K3" si="3">SUM(G4:G7)</f>
        <v>47.260900504754318</v>
      </c>
      <c r="H3" s="1">
        <f t="shared" si="3"/>
        <v>47.260900614231147</v>
      </c>
      <c r="I3" s="1">
        <f t="shared" si="3"/>
        <v>50.928066360439161</v>
      </c>
      <c r="J3" s="1">
        <f t="shared" si="3"/>
        <v>55.05899824178227</v>
      </c>
      <c r="K3" s="1">
        <f t="shared" si="3"/>
        <v>71.291585547060407</v>
      </c>
    </row>
    <row r="4" spans="1:11" x14ac:dyDescent="0.25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10.182339551201114</v>
      </c>
      <c r="G4" s="1" cm="1">
        <f t="array" ref="G4">SUMPRODUCT(("RNWWOD1"=[1]OUT_PrimaryEnergyCons!$A$1:$A$1000)*1,[1]OUT_PrimaryEnergyCons!E$1:E$1000)</f>
        <v>11.152950508191916</v>
      </c>
      <c r="H4" s="1" cm="1">
        <f t="array" ref="H4">SUMPRODUCT(("RNWWOD1"=[1]OUT_PrimaryEnergyCons!$A$1:$A$1000)*1,[1]OUT_PrimaryEnergyCons!F$1:F$1000)</f>
        <v>12.608867103713735</v>
      </c>
      <c r="I4" s="1" cm="1">
        <f t="array" ref="I4">SUMPRODUCT(("RNWWOD1"=[1]OUT_PrimaryEnergyCons!$A$1:$A$1000)*1,[1]OUT_PrimaryEnergyCons!G$1:G$1000)</f>
        <v>15.035394812230482</v>
      </c>
      <c r="J4" s="1" cm="1">
        <f t="array" ref="J4">SUMPRODUCT(("RNWWOD1"=[1]OUT_PrimaryEnergyCons!$A$1:$A$1000)*1,[1]OUT_PrimaryEnergyCons!H$1:H$1000)</f>
        <v>17.461922514801525</v>
      </c>
      <c r="K4" s="1" cm="1">
        <f t="array" ref="K4">SUMPRODUCT(("RNWWOD1"=[1]OUT_PrimaryEnergyCons!$A$1:$A$1000)*1,[1]OUT_PrimaryEnergyCons!I$1:I$1000)</f>
        <v>17.461922473136298</v>
      </c>
    </row>
    <row r="5" spans="1:11" x14ac:dyDescent="0.25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7.4592163890901029</v>
      </c>
      <c r="G5" s="1" cm="1">
        <f t="array" ref="G5">SUMPRODUCT(("RNWWOD2"=[1]OUT_PrimaryEnergyCons!$A$1:$A$1000)*1,[1]OUT_PrimaryEnergyCons!E$1:E$1000)</f>
        <v>8.0030401361911014</v>
      </c>
      <c r="H5" s="1" cm="1">
        <f t="array" ref="H5">SUMPRODUCT(("RNWWOD2"=[1]OUT_PrimaryEnergyCons!$A$1:$A$1000)*1,[1]OUT_PrimaryEnergyCons!F$1:F$1000)</f>
        <v>8.8187759176761755</v>
      </c>
      <c r="I5" s="1" cm="1">
        <f t="array" ref="I5">SUMPRODUCT(("RNWWOD2"=[1]OUT_PrimaryEnergyCons!$A$1:$A$1000)*1,[1]OUT_PrimaryEnergyCons!G$1:G$1000)</f>
        <v>10.1783355642216</v>
      </c>
      <c r="J5" s="1" cm="1">
        <f t="array" ref="J5">SUMPRODUCT(("RNWWOD2"=[1]OUT_PrimaryEnergyCons!$A$1:$A$1000)*1,[1]OUT_PrimaryEnergyCons!H$1:H$1000)</f>
        <v>11.537895285709068</v>
      </c>
      <c r="K5" s="1" cm="1">
        <f t="array" ref="K5">SUMPRODUCT(("RNWWOD2"=[1]OUT_PrimaryEnergyCons!$A$1:$A$1000)*1,[1]OUT_PrimaryEnergyCons!I$1:I$1000)</f>
        <v>7.6690269031142222</v>
      </c>
    </row>
    <row r="6" spans="1:11" x14ac:dyDescent="0.25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2.6225283074554864</v>
      </c>
      <c r="G6" s="1" cm="1">
        <f t="array" ref="G6">SUMPRODUCT(("RNWWOD3"=[1]OUT_PrimaryEnergyCons!$A$1:$A$1000)*1,[1]OUT_PrimaryEnergyCons!E$1:E$1000)</f>
        <v>3.2650043767420791</v>
      </c>
      <c r="H6" s="1" cm="1">
        <f t="array" ref="H6">SUMPRODUCT(("RNWWOD3"=[1]OUT_PrimaryEnergyCons!$A$1:$A$1000)*1,[1]OUT_PrimaryEnergyCons!F$1:F$1000)</f>
        <v>4.2287187072562995</v>
      </c>
      <c r="I6" s="1" cm="1">
        <f t="array" ref="I6">SUMPRODUCT(("RNWWOD3"=[1]OUT_PrimaryEnergyCons!$A$1:$A$1000)*1,[1]OUT_PrimaryEnergyCons!G$1:G$1000)</f>
        <v>5.8349093143248352</v>
      </c>
      <c r="J6" s="1" cm="1">
        <f t="array" ref="J6">SUMPRODUCT(("RNWWOD3"=[1]OUT_PrimaryEnergyCons!$A$1:$A$1000)*1,[1]OUT_PrimaryEnergyCons!H$1:H$1000)</f>
        <v>4.2596717006701237</v>
      </c>
      <c r="K6" s="1" cm="1">
        <f t="array" ref="K6">SUMPRODUCT(("RNWWOD3"=[1]OUT_PrimaryEnergyCons!$A$1:$A$1000)*1,[1]OUT_PrimaryEnergyCons!I$1:I$1000)</f>
        <v>4.805386224829971</v>
      </c>
    </row>
    <row r="7" spans="1:11" x14ac:dyDescent="0.25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24.50591634969458</v>
      </c>
      <c r="G7" s="1" cm="1">
        <f t="array" ref="G7">SUMPRODUCT(("RNWWOD4"=[1]OUT_PrimaryEnergyCons!$A$1:$A$1000)*1+("RNWWOD5"=[1]OUT_PrimaryEnergyCons!$A$1:$A$1000)*1,[1]OUT_PrimaryEnergyCons!E$1:E$1000)</f>
        <v>24.839905483629224</v>
      </c>
      <c r="H7" s="1" cm="1">
        <f t="array" ref="H7">SUMPRODUCT(("RNWWOD4"=[1]OUT_PrimaryEnergyCons!$A$1:$A$1000)*1+("RNWWOD5"=[1]OUT_PrimaryEnergyCons!$A$1:$A$1000)*1,[1]OUT_PrimaryEnergyCons!F$1:F$1000)</f>
        <v>21.604538885584937</v>
      </c>
      <c r="I7" s="1" cm="1">
        <f t="array" ref="I7">SUMPRODUCT(("RNWWOD4"=[1]OUT_PrimaryEnergyCons!$A$1:$A$1000)*1+("RNWWOD5"=[1]OUT_PrimaryEnergyCons!$A$1:$A$1000)*1,[1]OUT_PrimaryEnergyCons!G$1:G$1000)</f>
        <v>19.879426669662241</v>
      </c>
      <c r="J7" s="1" cm="1">
        <f t="array" ref="J7">SUMPRODUCT(("RNWWOD4"=[1]OUT_PrimaryEnergyCons!$A$1:$A$1000)*1+("RNWWOD5"=[1]OUT_PrimaryEnergyCons!$A$1:$A$1000)*1,[1]OUT_PrimaryEnergyCons!H$1:H$1000)</f>
        <v>21.799508740601553</v>
      </c>
      <c r="K7" s="1" cm="1">
        <f t="array" ref="K7">SUMPRODUCT(("RNWWOD4"=[1]OUT_PrimaryEnergyCons!$A$1:$A$1000)*1+("RNWWOD5"=[1]OUT_PrimaryEnergyCons!$A$1:$A$1000)*1,[1]OUT_PrimaryEnergyCons!I$1:I$1000)</f>
        <v>41.355249945979921</v>
      </c>
    </row>
    <row r="8" spans="1:11" x14ac:dyDescent="0.25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772</v>
      </c>
      <c r="E8" t="s">
        <v>8</v>
      </c>
      <c r="F8" s="1">
        <f>SUM(F9:F10)</f>
        <v>70.031489158091318</v>
      </c>
      <c r="G8" s="1">
        <f t="shared" ref="G8:K8" si="7">SUM(G9:G10)</f>
        <v>70.329081752094879</v>
      </c>
      <c r="H8" s="1">
        <f t="shared" si="7"/>
        <v>70.13264524300709</v>
      </c>
      <c r="I8" s="1">
        <f t="shared" si="7"/>
        <v>72.943979006957505</v>
      </c>
      <c r="J8" s="1">
        <f t="shared" si="7"/>
        <v>71.683695820365003</v>
      </c>
      <c r="K8" s="1">
        <f t="shared" si="7"/>
        <v>83.658675204203206</v>
      </c>
    </row>
    <row r="9" spans="1:11" x14ac:dyDescent="0.25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35.931059615991636</v>
      </c>
      <c r="G9" s="1" cm="1">
        <f t="array" ref="G9">SUMPRODUCT(("RNNWWST1"=[1]OUT_PrimaryEnergyCons!$A$1:$A$1000)*1,[1]OUT_PrimaryEnergyCons!E$1:E$1000)</f>
        <v>36.228652241063799</v>
      </c>
      <c r="H9" s="1" cm="1">
        <f t="array" ref="H9">SUMPRODUCT(("RNNWWST1"=[1]OUT_PrimaryEnergyCons!$A$1:$A$1000)*1,[1]OUT_PrimaryEnergyCons!F$1:F$1000)</f>
        <v>36.032215638147115</v>
      </c>
      <c r="I9" s="1" cm="1">
        <f t="array" ref="I9">SUMPRODUCT(("RNNWWST1"=[1]OUT_PrimaryEnergyCons!$A$1:$A$1000)*1,[1]OUT_PrimaryEnergyCons!G$1:G$1000)</f>
        <v>36.419731218806653</v>
      </c>
      <c r="J9" s="1" cm="1">
        <f t="array" ref="J9">SUMPRODUCT(("RNNWWST1"=[1]OUT_PrimaryEnergyCons!$A$1:$A$1000)*1,[1]OUT_PrimaryEnergyCons!H$1:H$1000)</f>
        <v>35.159447742045408</v>
      </c>
      <c r="K9" s="1" cm="1">
        <f t="array" ref="K9">SUMPRODUCT(("RNNWWST1"=[1]OUT_PrimaryEnergyCons!$A$1:$A$1000)*1,[1]OUT_PrimaryEnergyCons!I$1:I$1000)</f>
        <v>39.221612324421883</v>
      </c>
    </row>
    <row r="10" spans="1:11" x14ac:dyDescent="0.25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34.100429542099675</v>
      </c>
      <c r="G10" s="1" cm="1">
        <f t="array" ref="G10">SUMPRODUCT(("RNWWST1"=[1]OUT_PrimaryEnergyCons!$A$1:$A$1000)*1,[1]OUT_PrimaryEnergyCons!E$1:E$1000)</f>
        <v>34.100429511031074</v>
      </c>
      <c r="H10" s="1" cm="1">
        <f t="array" ref="H10">SUMPRODUCT(("RNWWST1"=[1]OUT_PrimaryEnergyCons!$A$1:$A$1000)*1,[1]OUT_PrimaryEnergyCons!F$1:F$1000)</f>
        <v>34.100429604859976</v>
      </c>
      <c r="I10" s="1" cm="1">
        <f t="array" ref="I10">SUMPRODUCT(("RNWWST1"=[1]OUT_PrimaryEnergyCons!$A$1:$A$1000)*1,[1]OUT_PrimaryEnergyCons!G$1:G$1000)</f>
        <v>36.524247788150845</v>
      </c>
      <c r="J10" s="1" cm="1">
        <f t="array" ref="J10">SUMPRODUCT(("RNWWST1"=[1]OUT_PrimaryEnergyCons!$A$1:$A$1000)*1,[1]OUT_PrimaryEnergyCons!H$1:H$1000)</f>
        <v>36.524248078319594</v>
      </c>
      <c r="K10" s="1" cm="1">
        <f t="array" ref="K10">SUMPRODUCT(("RNWWST1"=[1]OUT_PrimaryEnergyCons!$A$1:$A$1000)*1,[1]OUT_PrimaryEnergyCons!I$1:I$1000)</f>
        <v>44.43706287978133</v>
      </c>
    </row>
    <row r="11" spans="1:11" x14ac:dyDescent="0.25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3.7980800464027427</v>
      </c>
      <c r="G11" s="1" cm="1">
        <f t="array" ref="G11">SUMPRODUCT(("mnr"=[1]OUT_PrimaryEnergyCons!$C$1:$C$1000)*1,[1]OUT_PrimaryEnergyCons!E$1:E$1000)</f>
        <v>9.8152993355093869</v>
      </c>
      <c r="H11" s="1" cm="1">
        <f t="array" ref="H11">SUMPRODUCT(("mnr"=[1]OUT_PrimaryEnergyCons!$C$1:$C$1000)*1,[1]OUT_PrimaryEnergyCons!F$1:F$1000)</f>
        <v>13.802090575412024</v>
      </c>
      <c r="I11" s="1" cm="1">
        <f t="array" ref="I11">SUMPRODUCT(("mnr"=[1]OUT_PrimaryEnergyCons!$C$1:$C$1000)*1,[1]OUT_PrimaryEnergyCons!G$1:G$1000)</f>
        <v>13.802091766092182</v>
      </c>
      <c r="J11" s="1" cm="1">
        <f t="array" ref="J11">SUMPRODUCT(("mnr"=[1]OUT_PrimaryEnergyCons!$C$1:$C$1000)*1,[1]OUT_PrimaryEnergyCons!H$1:H$1000)</f>
        <v>13.802092727039181</v>
      </c>
      <c r="K11" s="1" cm="1">
        <f t="array" ref="K11">SUMPRODUCT(("mnr"=[1]OUT_PrimaryEnergyCons!$C$1:$C$1000)*1,[1]OUT_PrimaryEnergyCons!I$1:I$1000)</f>
        <v>27.000000022728756</v>
      </c>
    </row>
    <row r="12" spans="1:11" x14ac:dyDescent="0.25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149.43048046707005</v>
      </c>
      <c r="G12" s="1">
        <f t="shared" ref="G12:K12" si="8">SUM(G13:G15)</f>
        <v>125.60407954252253</v>
      </c>
      <c r="H12" s="1">
        <f t="shared" si="8"/>
        <v>137.94867710410205</v>
      </c>
      <c r="I12" s="1">
        <f t="shared" si="8"/>
        <v>150.82635631287195</v>
      </c>
      <c r="J12" s="1">
        <f t="shared" si="8"/>
        <v>153.96543435098232</v>
      </c>
      <c r="K12" s="1">
        <f t="shared" si="8"/>
        <v>158.22603089253147</v>
      </c>
    </row>
    <row r="13" spans="1:11" x14ac:dyDescent="0.25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66.745680002872163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49.798800002463281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68.537768713280514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70.236580192006386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70.772673766883926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74.336052671360676</v>
      </c>
    </row>
    <row r="14" spans="1:11" x14ac:dyDescent="0.25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66.63240014542761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55.764000132074905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65.547570272046912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64.462689527748623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66.300764346031571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66.134970788592852</v>
      </c>
    </row>
    <row r="15" spans="1:11" x14ac:dyDescent="0.25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16.052400318770282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20.041279407984348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3.8633381187746085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16.127086593116932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16.891996238066852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17.755007432577951</v>
      </c>
    </row>
    <row r="16" spans="1:11" x14ac:dyDescent="0.25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16.523345725333506</v>
      </c>
      <c r="H16" s="1" cm="1">
        <f t="array" ref="H16">SUMPRODUCT(ISNUMBER(SEARCH("SOL",[1]OUT_PrimaryEnergyCons!$C$1:$C$1000))*1,[1]OUT_PrimaryEnergyCons!F$1:F$1000)</f>
        <v>32.500824542850481</v>
      </c>
      <c r="I16" s="1" cm="1">
        <f t="array" ref="I16">SUMPRODUCT(ISNUMBER(SEARCH("SOL",[1]OUT_PrimaryEnergyCons!$C$1:$C$1000))*1,[1]OUT_PrimaryEnergyCons!G$1:G$1000)</f>
        <v>59.426982965874103</v>
      </c>
      <c r="J16" s="1" cm="1">
        <f t="array" ref="J16">SUMPRODUCT(ISNUMBER(SEARCH("SOL",[1]OUT_PrimaryEnergyCons!$C$1:$C$1000))*1,[1]OUT_PrimaryEnergyCons!H$1:H$1000)</f>
        <v>114.68057918962194</v>
      </c>
      <c r="K16" s="1" cm="1">
        <f t="array" ref="K16">SUMPRODUCT(ISNUMBER(SEARCH("SOL",[1]OUT_PrimaryEnergyCons!$C$1:$C$1000))*1,[1]OUT_PrimaryEnergyCons!I$1:I$1000)</f>
        <v>180.36465105280314</v>
      </c>
    </row>
    <row r="17" spans="1:18" x14ac:dyDescent="0.25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0.52400154251143727</v>
      </c>
      <c r="G17" s="1" cm="1">
        <f t="array" ref="G17">SUMPRODUCT(ISNUMBER(SEARCH("wnd",[1]OUT_PrimaryEnergyCons!$C$1:$C$1000))*1,[1]OUT_PrimaryEnergyCons!E$1:E$1000)</f>
        <v>0.54529206758204507</v>
      </c>
      <c r="H17" s="1" cm="1">
        <f t="array" ref="H17">SUMPRODUCT(ISNUMBER(SEARCH("wnd",[1]OUT_PrimaryEnergyCons!$C$1:$C$1000))*1,[1]OUT_PrimaryEnergyCons!F$1:F$1000)</f>
        <v>2.1870150904085133</v>
      </c>
      <c r="I17" s="1" cm="1">
        <f t="array" ref="I17">SUMPRODUCT(ISNUMBER(SEARCH("wnd",[1]OUT_PrimaryEnergyCons!$C$1:$C$1000))*1,[1]OUT_PrimaryEnergyCons!G$1:G$1000)</f>
        <v>11.016903540948876</v>
      </c>
      <c r="J17" s="1" cm="1">
        <f t="array" ref="J17">SUMPRODUCT(ISNUMBER(SEARCH("wnd",[1]OUT_PrimaryEnergyCons!$C$1:$C$1000))*1,[1]OUT_PrimaryEnergyCons!H$1:H$1000)</f>
        <v>21.142543398127533</v>
      </c>
      <c r="K17" s="1" cm="1">
        <f t="array" ref="K17">SUMPRODUCT(ISNUMBER(SEARCH("wnd",[1]OUT_PrimaryEnergyCons!$C$1:$C$1000))*1,[1]OUT_PrimaryEnergyCons!I$1:I$1000)</f>
        <v>34.438975081777514</v>
      </c>
    </row>
    <row r="18" spans="1:18" x14ac:dyDescent="0.25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18.873008024018464</v>
      </c>
      <c r="G18" s="1">
        <f>[1]Overview!C$9-G19</f>
        <v>22.214989386933073</v>
      </c>
      <c r="H18" s="1">
        <f>[1]Overview!D$9-H19</f>
        <v>28.298472009070892</v>
      </c>
      <c r="I18" s="1">
        <f>[1]Overview!E$9-I19</f>
        <v>34.308499384003362</v>
      </c>
      <c r="J18" s="1">
        <f>[1]Overview!F$9-J19</f>
        <v>44.281828065778825</v>
      </c>
      <c r="K18" s="1">
        <f>[1]Overview!G$9-K19</f>
        <v>82.264699894492196</v>
      </c>
    </row>
    <row r="19" spans="1:18" x14ac:dyDescent="0.25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2.2320782923722928E-3</v>
      </c>
      <c r="K19" s="1">
        <f>+[1]Overview!G$28</f>
        <v>2.2322057922291435E-3</v>
      </c>
    </row>
    <row r="20" spans="1:18" x14ac:dyDescent="0.25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776.01272706493478</v>
      </c>
      <c r="G20" s="3">
        <f t="shared" si="9"/>
        <v>703.43948281658538</v>
      </c>
      <c r="H20" s="3">
        <f t="shared" si="9"/>
        <v>590.61098684927606</v>
      </c>
      <c r="I20" s="3">
        <f t="shared" si="9"/>
        <v>424.02060318588008</v>
      </c>
      <c r="J20" s="3">
        <f t="shared" si="9"/>
        <v>202.67972935460767</v>
      </c>
      <c r="K20" s="3">
        <f t="shared" si="9"/>
        <v>25.66689626465676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3.6600001727422318</v>
      </c>
      <c r="G21" s="1" cm="1">
        <f t="array" ref="G21">SUMPRODUCT(("COA"=[1]OUT_PrimaryEnergyCons!$C$4:$C$10000)*1,[1]OUT_PrimaryEnergyCons!E$4:E$10000)</f>
        <v>3.5647164521470729</v>
      </c>
      <c r="H21" s="1" cm="1">
        <f t="array" ref="H21">SUMPRODUCT(("COA"=[1]OUT_PrimaryEnergyCons!$C$4:$C$10000)*1,[1]OUT_PrimaryEnergyCons!F$4:F$10000)</f>
        <v>5.0323996462973747E-4</v>
      </c>
      <c r="I21" s="1" cm="1">
        <f t="array" ref="I21">SUMPRODUCT(("COA"=[1]OUT_PrimaryEnergyCons!$C$4:$C$10000)*1,[1]OUT_PrimaryEnergyCons!G$4:G$10000)</f>
        <v>5.2867062231560068E-5</v>
      </c>
      <c r="J21" s="1" cm="1">
        <f t="array" ref="J21">SUMPRODUCT(("COA"=[1]OUT_PrimaryEnergyCons!$C$4:$C$10000)*1,[1]OUT_PrimaryEnergyCons!H$4:H$10000)</f>
        <v>3.172177957732584E-5</v>
      </c>
      <c r="K21" s="1" cm="1">
        <f t="array" ref="K21">SUMPRODUCT(("COA"=[1]OUT_PrimaryEnergyCons!$C$4:$C$10000)*1,[1]OUT_PrimaryEnergyCons!I$4:I$10000)</f>
        <v>0</v>
      </c>
    </row>
    <row r="22" spans="1:18" x14ac:dyDescent="0.25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780</v>
      </c>
      <c r="E22" t="s">
        <v>8</v>
      </c>
      <c r="F22" s="1">
        <f>F23+F29</f>
        <v>307.02444653679754</v>
      </c>
      <c r="G22" s="1">
        <f t="shared" ref="G22:K22" si="10">G23+G29</f>
        <v>289.41194634909897</v>
      </c>
      <c r="H22" s="1">
        <f t="shared" si="10"/>
        <v>253.63810836682279</v>
      </c>
      <c r="I22" s="1">
        <f t="shared" si="10"/>
        <v>185.00122962495928</v>
      </c>
      <c r="J22" s="1">
        <f t="shared" si="10"/>
        <v>80.938827822464845</v>
      </c>
      <c r="K22" s="1">
        <f t="shared" si="10"/>
        <v>6.1472746861337244</v>
      </c>
    </row>
    <row r="23" spans="1:18" x14ac:dyDescent="0.25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300.87713134691529</v>
      </c>
      <c r="G23" s="1">
        <f t="shared" ref="G23:K23" si="14">SUM(G24:G28)</f>
        <v>281.94483194558524</v>
      </c>
      <c r="H23" s="1">
        <f t="shared" si="14"/>
        <v>247.05793580723315</v>
      </c>
      <c r="I23" s="1">
        <f t="shared" si="14"/>
        <v>179.59595521368834</v>
      </c>
      <c r="J23" s="1">
        <f t="shared" si="14"/>
        <v>77.072797565007505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101.72040849806093</v>
      </c>
      <c r="G24" s="1" cm="1">
        <f t="array" ref="G24">SUMPRODUCT(("LFO"=[1]OUT_PrimaryEnergyCons!$C$4:$C$10000)*1,[1]OUT_PrimaryEnergyCons!E$4:E$10000)</f>
        <v>88.592204283052695</v>
      </c>
      <c r="H24" s="1" cm="1">
        <f t="array" ref="H24">SUMPRODUCT(("LFO"=[1]OUT_PrimaryEnergyCons!$C$4:$C$10000)*1,[1]OUT_PrimaryEnergyCons!F$4:F$10000)</f>
        <v>80.655503936555121</v>
      </c>
      <c r="I24" s="1" cm="1">
        <f t="array" ref="I24">SUMPRODUCT(("LFO"=[1]OUT_PrimaryEnergyCons!$C$4:$C$10000)*1,[1]OUT_PrimaryEnergyCons!G$4:G$10000)</f>
        <v>71.258828586288729</v>
      </c>
      <c r="J24" s="1" cm="1">
        <f t="array" ref="J24">SUMPRODUCT(("LFO"=[1]OUT_PrimaryEnergyCons!$C$4:$C$10000)*1,[1]OUT_PrimaryEnergyCons!H$4:H$10000)</f>
        <v>30.746707535703973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2.7763687150768761</v>
      </c>
      <c r="G25" s="1" cm="1">
        <f t="array" ref="G25">SUMPRODUCT(("HFO"=[1]OUT_PrimaryEnergyCons!$C$4:$C$10000)*1,[1]OUT_PrimaryEnergyCons!E$4:E$10000)</f>
        <v>2.3851848515466956</v>
      </c>
      <c r="H25" s="1" cm="1">
        <f t="array" ref="H25">SUMPRODUCT(("HFO"=[1]OUT_PrimaryEnergyCons!$C$4:$C$10000)*1,[1]OUT_PrimaryEnergyCons!F$4:F$10000)</f>
        <v>8.8765488293235484E-5</v>
      </c>
      <c r="I25" s="1" cm="1">
        <f t="array" ref="I25">SUMPRODUCT(("HFO"=[1]OUT_PrimaryEnergyCons!$C$4:$C$10000)*1,[1]OUT_PrimaryEnergyCons!G$4:G$10000)</f>
        <v>1.9338783086301817E-5</v>
      </c>
      <c r="J25" s="1" cm="1">
        <f t="array" ref="J25">SUMPRODUCT(("HFO"=[1]OUT_PrimaryEnergyCons!$C$4:$C$10000)*1,[1]OUT_PrimaryEnergyCons!H$4:H$10000)</f>
        <v>3.9606186531001745E-5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125.5971897448452</v>
      </c>
      <c r="G26" s="1" cm="1">
        <f t="array" ref="G26">SUMPRODUCT(("DSL"=[1]OUT_PrimaryEnergyCons!$C$4:$C$10000)*1,[1]OUT_PrimaryEnergyCons!E$4:E$10000)</f>
        <v>112.68604590789248</v>
      </c>
      <c r="H26" s="1" cm="1">
        <f t="array" ref="H26">SUMPRODUCT(("DSL"=[1]OUT_PrimaryEnergyCons!$C$4:$C$10000)*1,[1]OUT_PrimaryEnergyCons!F$4:F$10000)</f>
        <v>91.590637641522832</v>
      </c>
      <c r="I26" s="1" cm="1">
        <f t="array" ref="I26">SUMPRODUCT(("DSL"=[1]OUT_PrimaryEnergyCons!$C$4:$C$10000)*1,[1]OUT_PrimaryEnergyCons!G$4:G$10000)</f>
        <v>64.485179978199824</v>
      </c>
      <c r="J26" s="1" cm="1">
        <f t="array" ref="J26">SUMPRODUCT(("DSL"=[1]OUT_PrimaryEnergyCons!$C$4:$C$10000)*1,[1]OUT_PrimaryEnergyCons!H$4:H$10000)</f>
        <v>34.75028240583007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69.673779022553106</v>
      </c>
      <c r="G27" s="1" cm="1">
        <f t="array" ref="G27">SUMPRODUCT(("GSL"=[1]OUT_PrimaryEnergyCons!$C$4:$C$10000)*1,[1]OUT_PrimaryEnergyCons!E$4:E$10000)</f>
        <v>76.876182019539613</v>
      </c>
      <c r="H27" s="1" cm="1">
        <f t="array" ref="H27">SUMPRODUCT(("GSL"=[1]OUT_PrimaryEnergyCons!$C$4:$C$10000)*1,[1]OUT_PrimaryEnergyCons!F$4:F$10000)</f>
        <v>72.962746304351214</v>
      </c>
      <c r="I27" s="1" cm="1">
        <f t="array" ref="I27">SUMPRODUCT(("GSL"=[1]OUT_PrimaryEnergyCons!$C$4:$C$10000)*1,[1]OUT_PrimaryEnergyCons!G$4:G$10000)</f>
        <v>41.271542800035753</v>
      </c>
      <c r="J27" s="1" cm="1">
        <f t="array" ref="J27">SUMPRODUCT(("GSL"=[1]OUT_PrimaryEnergyCons!$C$4:$C$10000)*1,[1]OUT_PrimaryEnergyCons!H$4:H$10000)</f>
        <v>9.9602758343362421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2.580384510380958</v>
      </c>
      <c r="J28" s="1" cm="1">
        <f t="array" ref="J28">SUMPRODUCT(("KER"=[1]OUT_PrimaryEnergyCons!$C$4:$C$10000)*1,[1]OUT_PrimaryEnergyCons!H$4:H$10000)</f>
        <v>1.6154921829506828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782</v>
      </c>
      <c r="E29" t="s">
        <v>8</v>
      </c>
      <c r="F29" s="1">
        <f>SUM(F30:F31)</f>
        <v>6.1473151898822636</v>
      </c>
      <c r="G29" s="1">
        <f t="shared" ref="G29:K29" si="18">SUM(G30:G31)</f>
        <v>7.4671144035137109</v>
      </c>
      <c r="H29" s="1">
        <f t="shared" si="18"/>
        <v>6.5801725595896512</v>
      </c>
      <c r="I29" s="1">
        <f t="shared" si="18"/>
        <v>5.4052744112709483</v>
      </c>
      <c r="J29" s="1">
        <f t="shared" si="18"/>
        <v>3.8660302574573393</v>
      </c>
      <c r="K29" s="1">
        <f t="shared" si="18"/>
        <v>6.1472746861337244</v>
      </c>
    </row>
    <row r="30" spans="1:18" x14ac:dyDescent="0.25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3.0152405298889082</v>
      </c>
      <c r="G30" s="1" cm="1">
        <f t="array" ref="G30">SUMPRODUCT(ISNUMBER(SEARCH("IMPBDS",[1]OUT_SyntheticFuels!$C$4:$C$1000))*1,("Var_Fout"=[1]OUT_SyntheticFuels!$B$4:$B$1000)*1,[1]OUT_SyntheticFuels!F$4:F$1000)</f>
        <v>3.0152176893063043</v>
      </c>
      <c r="H30" s="1" cm="1">
        <f t="array" ref="H30">SUMPRODUCT(ISNUMBER(SEARCH("IMPBDS",[1]OUT_SyntheticFuels!$C$4:$C$1000))*1,("Var_Fout"=[1]OUT_SyntheticFuels!$B$4:$B$1000)*1,[1]OUT_SyntheticFuels!G$4:G$1000)</f>
        <v>2.3549089401866778</v>
      </c>
      <c r="I30" s="1" cm="1">
        <f t="array" ref="I30">SUMPRODUCT(ISNUMBER(SEARCH("IMPBDS",[1]OUT_SyntheticFuels!$C$4:$C$1000))*1,("Var_Fout"=[1]OUT_SyntheticFuels!$B$4:$B$1000)*1,[1]OUT_SyntheticFuels!H$4:H$1000)</f>
        <v>3.0152396121193816</v>
      </c>
      <c r="J30" s="1" cm="1">
        <f t="array" ref="J30">SUMPRODUCT(ISNUMBER(SEARCH("IMPBDS",[1]OUT_SyntheticFuels!$C$4:$C$1000))*1,("Var_Fout"=[1]OUT_SyntheticFuels!$B$4:$B$1000)*1,[1]OUT_SyntheticFuels!I$4:I$1000)</f>
        <v>3.261458221135773</v>
      </c>
      <c r="K30" s="1" cm="1">
        <f t="array" ref="K30">SUMPRODUCT(ISNUMBER(SEARCH("IMPBDS",[1]OUT_SyntheticFuels!$C$4:$C$1000))*1,("Var_Fout"=[1]OUT_SyntheticFuels!$B$4:$B$1000)*1,[1]OUT_SyntheticFuels!J$4:J$1000)</f>
        <v>4.3543751655187437</v>
      </c>
    </row>
    <row r="31" spans="1:18" x14ac:dyDescent="0.25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3.1320746599933549</v>
      </c>
      <c r="G31" s="1" cm="1">
        <f t="array" ref="G31">SUMPRODUCT(ISNUMBER(SEARCH("IMPeth",[1]OUT_SyntheticFuels!$C$4:$C$1000))*1,("Var_Fout"=[1]OUT_SyntheticFuels!$B$4:$B$1000)*1,[1]OUT_SyntheticFuels!F$4:F$1000)</f>
        <v>4.4518967142074066</v>
      </c>
      <c r="H31" s="1" cm="1">
        <f t="array" ref="H31">SUMPRODUCT(ISNUMBER(SEARCH("IMPeth",[1]OUT_SyntheticFuels!$C$4:$C$1000))*1,("Var_Fout"=[1]OUT_SyntheticFuels!$B$4:$B$1000)*1,[1]OUT_SyntheticFuels!G$4:G$1000)</f>
        <v>4.2252636194029733</v>
      </c>
      <c r="I31" s="1" cm="1">
        <f t="array" ref="I31">SUMPRODUCT(ISNUMBER(SEARCH("IMPeth",[1]OUT_SyntheticFuels!$C$4:$C$1000))*1,("Var_Fout"=[1]OUT_SyntheticFuels!$B$4:$B$1000)*1,[1]OUT_SyntheticFuels!H$4:H$1000)</f>
        <v>2.3900347991515671</v>
      </c>
      <c r="J31" s="1" cm="1">
        <f t="array" ref="J31">SUMPRODUCT(ISNUMBER(SEARCH("IMPeth",[1]OUT_SyntheticFuels!$C$4:$C$1000))*1,("Var_Fout"=[1]OUT_SyntheticFuels!$B$4:$B$1000)*1,[1]OUT_SyntheticFuels!I$4:I$1000)</f>
        <v>0.60457203632156653</v>
      </c>
      <c r="K31" s="1" cm="1">
        <f t="array" ref="K31">SUMPRODUCT(ISNUMBER(SEARCH("IMPeth",[1]OUT_SyntheticFuels!$C$4:$C$1000))*1,("Var_Fout"=[1]OUT_SyntheticFuels!$B$4:$B$1000)*1,[1]OUT_SyntheticFuels!J$4:J$1000)</f>
        <v>1.7928995206149807</v>
      </c>
    </row>
    <row r="32" spans="1:18" x14ac:dyDescent="0.25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6.1473151898822636</v>
      </c>
      <c r="G32" s="1">
        <f t="shared" si="19"/>
        <v>7.4671144035137109</v>
      </c>
      <c r="H32" s="1">
        <f t="shared" si="19"/>
        <v>6.5801725595896512</v>
      </c>
      <c r="I32" s="1">
        <f t="shared" si="19"/>
        <v>5.4052744112709483</v>
      </c>
      <c r="J32" s="1">
        <f t="shared" si="19"/>
        <v>3.6198125662104745</v>
      </c>
      <c r="K32" s="1">
        <f t="shared" si="19"/>
        <v>5.0543577417507537</v>
      </c>
    </row>
    <row r="33" spans="1:11" x14ac:dyDescent="0.25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3.0152405298889082</v>
      </c>
      <c r="G33" s="1">
        <f t="shared" si="20"/>
        <v>3.0152176893063043</v>
      </c>
      <c r="H33" s="1">
        <f t="shared" si="20"/>
        <v>2.3549089401866778</v>
      </c>
      <c r="I33" s="1">
        <f t="shared" si="20"/>
        <v>3.0152396121193816</v>
      </c>
      <c r="J33" s="1">
        <f>IF(J30-MAX(F30:I30)&lt;0,J30,MAX(F30:I30))</f>
        <v>3.0152405298889082</v>
      </c>
      <c r="K33" s="1">
        <f>IF(K30-MAX(F30:J30)&lt;0,K30,MAX(F30:J30))</f>
        <v>3.261458221135773</v>
      </c>
    </row>
    <row r="34" spans="1:11" x14ac:dyDescent="0.25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534</v>
      </c>
      <c r="E34" t="s">
        <v>8</v>
      </c>
      <c r="F34" s="1">
        <f t="shared" si="20"/>
        <v>3.1320746599933549</v>
      </c>
      <c r="G34" s="1">
        <f t="shared" si="20"/>
        <v>4.4518967142074066</v>
      </c>
      <c r="H34" s="1">
        <f t="shared" si="20"/>
        <v>4.2252636194029733</v>
      </c>
      <c r="I34" s="1">
        <f t="shared" si="20"/>
        <v>2.3900347991515671</v>
      </c>
      <c r="J34" s="1">
        <f>IF(J31-MAX(F31:I31)&lt;0,J31,MAX(F31:I31))</f>
        <v>0.60457203632156653</v>
      </c>
      <c r="K34" s="1">
        <f>IF(K31-MAX(F31:J31)&lt;0,K31,MAX(F31:J31))</f>
        <v>1.7928995206149807</v>
      </c>
    </row>
    <row r="35" spans="1:11" x14ac:dyDescent="0.25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0.24621769124686477</v>
      </c>
      <c r="K35" s="1">
        <f t="shared" si="21"/>
        <v>1.0929169443829707</v>
      </c>
    </row>
    <row r="36" spans="1:11" x14ac:dyDescent="0.25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0.24621769124686477</v>
      </c>
      <c r="K36" s="1">
        <f>K30-K33</f>
        <v>1.0929169443829707</v>
      </c>
    </row>
    <row r="37" spans="1:11" x14ac:dyDescent="0.25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</v>
      </c>
      <c r="K37" s="1">
        <f>K31-K34</f>
        <v>0</v>
      </c>
    </row>
    <row r="38" spans="1:11" x14ac:dyDescent="0.25">
      <c r="A38" s="5"/>
      <c r="B38" s="5" t="str">
        <f>B37</f>
        <v>SPS1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784</v>
      </c>
      <c r="E39" t="s">
        <v>8</v>
      </c>
      <c r="F39" s="1">
        <f>F40+F43</f>
        <v>117.22010919094683</v>
      </c>
      <c r="G39" s="1">
        <f t="shared" ref="G39:K39" si="23">G40+G43</f>
        <v>106.88922393457575</v>
      </c>
      <c r="H39" s="1">
        <f t="shared" si="23"/>
        <v>122.57311314718778</v>
      </c>
      <c r="I39" s="1">
        <f t="shared" si="23"/>
        <v>115.21705789977291</v>
      </c>
      <c r="J39" s="1">
        <f t="shared" si="23"/>
        <v>87.779677901534868</v>
      </c>
      <c r="K39" s="1">
        <f t="shared" si="23"/>
        <v>4.0452250752993847E-5</v>
      </c>
    </row>
    <row r="40" spans="1:11" x14ac:dyDescent="0.25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549</v>
      </c>
      <c r="E40" t="s">
        <v>8</v>
      </c>
      <c r="F40" s="1">
        <f>F41+F42</f>
        <v>117.22010919094683</v>
      </c>
      <c r="G40" s="1">
        <f t="shared" ref="G40:K40" si="24">G41+G42</f>
        <v>106.72000001003076</v>
      </c>
      <c r="H40" s="1">
        <f t="shared" si="24"/>
        <v>122.41929806669783</v>
      </c>
      <c r="I40" s="1">
        <f t="shared" si="24"/>
        <v>114.47451123785677</v>
      </c>
      <c r="J40" s="1">
        <f t="shared" si="24"/>
        <v>85.498355789259804</v>
      </c>
      <c r="K40" s="1">
        <f t="shared" si="24"/>
        <v>0</v>
      </c>
    </row>
    <row r="41" spans="1:11" x14ac:dyDescent="0.25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117.22010919094683</v>
      </c>
      <c r="G41" s="1" cm="1">
        <f t="array" ref="G41">SUMPRODUCT(("NGA"=[1]OUT_PrimaryEnergyCons!$C$4:$C$10000)*1,[1]OUT_PrimaryEnergyCons!E$4:E$10000)</f>
        <v>106.72000001003076</v>
      </c>
      <c r="H41" s="1" cm="1">
        <f t="array" ref="H41">SUMPRODUCT(("NGA"=[1]OUT_PrimaryEnergyCons!$C$4:$C$10000)*1,[1]OUT_PrimaryEnergyCons!F$4:F$10000)</f>
        <v>122.41929806669783</v>
      </c>
      <c r="I41" s="1" cm="1">
        <f t="array" ref="I41">SUMPRODUCT(("NGA"=[1]OUT_PrimaryEnergyCons!$C$4:$C$10000)*1,[1]OUT_PrimaryEnergyCons!G$4:G$10000)</f>
        <v>114.47447075292956</v>
      </c>
      <c r="J41" s="1" cm="1">
        <f t="array" ref="J41">SUMPRODUCT(("NGA"=[1]OUT_PrimaryEnergyCons!$C$4:$C$10000)*1,[1]OUT_PrimaryEnergyCons!H$4:H$10000)</f>
        <v>85.49830248093771</v>
      </c>
      <c r="K41" s="1" cm="1">
        <f t="array" ref="K41">SUMPRODUCT(("NGA"=[1]OUT_PrimaryEnergyCons!$C$4:$C$10000)*1,[1]OUT_PrimaryEnergyCons!I$4:I$10000)</f>
        <v>0</v>
      </c>
    </row>
    <row r="42" spans="1:11" x14ac:dyDescent="0.25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4.0484927216498297E-5</v>
      </c>
      <c r="J42" s="1" cm="1">
        <f t="array" ref="J42">SUMPRODUCT(("LNGA"=[1]OUT_PrimaryEnergyCons!$C$4:$C$10000)*1,[1]OUT_PrimaryEnergyCons!H$4:H$10000)</f>
        <v>5.3308322100865137E-5</v>
      </c>
      <c r="K42" s="1" cm="1">
        <f t="array" ref="K42">SUMPRODUCT(("LNGA"=[1]OUT_PrimaryEnergyCons!$C$4:$C$10000)*1,[1]OUT_PrimaryEnergyCons!I$4:I$10000)</f>
        <v>0</v>
      </c>
    </row>
    <row r="43" spans="1:11" x14ac:dyDescent="0.25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0.16922392454499804</v>
      </c>
      <c r="H43" s="1" cm="1">
        <f t="array" ref="H43">SUMPRODUCT(("BIO"=[1]OUT_PrimaryEnergyCons!$C$4:$C$10000)*1+("LBIO"=[1]OUT_PrimaryEnergyCons!$C$4:$C$10000)*1,[1]OUT_PrimaryEnergyCons!F$4:F$10000)</f>
        <v>0.15381508048994469</v>
      </c>
      <c r="I43" s="1" cm="1">
        <f t="array" ref="I43">SUMPRODUCT(("BIO"=[1]OUT_PrimaryEnergyCons!$C$4:$C$10000)*1+("LBIO"=[1]OUT_PrimaryEnergyCons!$C$4:$C$10000)*1,[1]OUT_PrimaryEnergyCons!G$4:G$10000)</f>
        <v>0.74254666191614338</v>
      </c>
      <c r="J43" s="1" cm="1">
        <f t="array" ref="J43">SUMPRODUCT(("BIO"=[1]OUT_PrimaryEnergyCons!$C$4:$C$10000)*1+("LBIO"=[1]OUT_PrimaryEnergyCons!$C$4:$C$10000)*1,[1]OUT_PrimaryEnergyCons!H$4:H$10000)</f>
        <v>2.2813221122750593</v>
      </c>
      <c r="K43" s="1" cm="1">
        <f t="array" ref="K43">SUMPRODUCT(("BIO"=[1]OUT_PrimaryEnergyCons!$C$4:$C$10000)*1+("LBIO"=[1]OUT_PrimaryEnergyCons!$C$4:$C$10000)*1,[1]OUT_PrimaryEnergyCons!I$4:I$10000)</f>
        <v>4.0452250752993847E-5</v>
      </c>
    </row>
    <row r="44" spans="1:11" x14ac:dyDescent="0.25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0.16922392454499804</v>
      </c>
      <c r="H44" s="1">
        <f t="shared" si="26"/>
        <v>0.15381508048994469</v>
      </c>
      <c r="I44" s="1">
        <f t="shared" si="26"/>
        <v>0.74254666191614338</v>
      </c>
      <c r="J44" s="1">
        <f t="shared" si="26"/>
        <v>0.74254666191614338</v>
      </c>
      <c r="K44" s="1">
        <f t="shared" si="26"/>
        <v>4.0452250752993847E-5</v>
      </c>
    </row>
    <row r="45" spans="1:11" x14ac:dyDescent="0.25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0.16922392454499804</v>
      </c>
      <c r="H45" s="1">
        <f>H43</f>
        <v>0.15381508048994469</v>
      </c>
      <c r="I45" s="1">
        <f>I43</f>
        <v>0.74254666191614338</v>
      </c>
      <c r="J45" s="1">
        <f>IF(J43-MAX(F43:I43)&lt;0,J43,MAX(F43:I43))</f>
        <v>0.74254666191614338</v>
      </c>
      <c r="K45" s="1">
        <f>IF(K43-MAX(G43:J43)&lt;0,K43,MAX(G43:J43))</f>
        <v>4.0452250752993847E-5</v>
      </c>
    </row>
    <row r="46" spans="1:11" x14ac:dyDescent="0.25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1.5387754503589159</v>
      </c>
      <c r="K46" s="1">
        <f t="shared" si="27"/>
        <v>0</v>
      </c>
    </row>
    <row r="47" spans="1:11" x14ac:dyDescent="0.25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1.5387754503589159</v>
      </c>
      <c r="K47" s="1">
        <f>K43-K45</f>
        <v>0</v>
      </c>
    </row>
    <row r="48" spans="1:11" x14ac:dyDescent="0.25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250.94817096151607</v>
      </c>
      <c r="G48" s="1" cm="1">
        <f t="array" ref="G48">SUMPRODUCT(("urn"=[1]OUT_PrimaryEnergyCons!$C$4:$C$10000)*1,[1]OUT_PrimaryEnergyCons!E$4:E$10000)</f>
        <v>253.30005458394643</v>
      </c>
      <c r="H48" s="1" cm="1">
        <f t="array" ref="H48">SUMPRODUCT(("urn"=[1]OUT_PrimaryEnergyCons!$C$4:$C$10000)*1,[1]OUT_PrimaryEnergyCons!F$4:F$10000)</f>
        <v>163.94766546724603</v>
      </c>
      <c r="I48" s="1" cm="1">
        <f t="array" ref="I48">SUMPRODUCT(("urn"=[1]OUT_PrimaryEnergyCons!$C$4:$C$10000)*1,[1]OUT_PrimaryEnergyCons!G$4:G$10000)</f>
        <v>96.412704022751385</v>
      </c>
      <c r="J48" s="1" cm="1">
        <f t="array" ref="J48">SUMPRODUCT(("urn"=[1]OUT_PrimaryEnergyCons!$C$4:$C$10000)*1,[1]OUT_PrimaryEnergyCons!H$4:H$10000)</f>
        <v>13.796298389484821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789</v>
      </c>
      <c r="E49" t="s">
        <v>8</v>
      </c>
      <c r="F49" s="1">
        <f>SUM(F50:F53)</f>
        <v>97.160000202932139</v>
      </c>
      <c r="G49" s="1">
        <f t="shared" ref="G49:K49" si="31">SUM(G50:G53)</f>
        <v>50.273541496817174</v>
      </c>
      <c r="H49" s="1">
        <f t="shared" si="31"/>
        <v>50.451596628054823</v>
      </c>
      <c r="I49" s="1">
        <f t="shared" si="31"/>
        <v>27.389558771334297</v>
      </c>
      <c r="J49" s="1">
        <f t="shared" si="31"/>
        <v>20.164893519343551</v>
      </c>
      <c r="K49" s="1">
        <f t="shared" si="31"/>
        <v>19.519581126272282</v>
      </c>
    </row>
    <row r="50" spans="1:19" x14ac:dyDescent="0.25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15.013805554172878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8.1715950811562068E-4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5.1747227138779087E-4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1.9824619634321538E-4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3.3623488810968663E-4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5.1097704894285876</v>
      </c>
    </row>
    <row r="51" spans="1:19" x14ac:dyDescent="0.25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28.948621120789262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22.812140798468807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27.685390740588311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13.68467224445703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6.5550498463070905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5.3254440664842093</v>
      </c>
    </row>
    <row r="52" spans="1:19" x14ac:dyDescent="0.25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46.398475602474825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27.460572130332515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22.765678825570166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13.704685379685971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13.609504325788304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9.0843649007620506</v>
      </c>
    </row>
    <row r="53" spans="1:19" x14ac:dyDescent="0.25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6.7990979254951691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1.1408507732146437E-5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9.5896249615521044E-6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2.9009949521287246E-6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3.1123600479963581E-6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1.6695974333245637E-6</v>
      </c>
    </row>
    <row r="54" spans="1:19" x14ac:dyDescent="0.25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0</v>
      </c>
      <c r="K54" s="1" cm="1">
        <f t="array" ref="K54">SUMPRODUCT(("h2"=[1]OUT_PrimaryEnergyCons!$C$4:$C$10000)*1,[1]OUT_PrimaryEnergyCons!I$4:I$10000)</f>
        <v>0</v>
      </c>
    </row>
    <row r="55" spans="1:19" x14ac:dyDescent="0.25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24</v>
      </c>
      <c r="E55" s="2" t="s">
        <v>8</v>
      </c>
      <c r="F55" s="3">
        <f>F56</f>
        <v>117.17000032394199</v>
      </c>
      <c r="G55" s="3">
        <f t="shared" ref="G55:K55" si="35">G56</f>
        <v>35.848753839399208</v>
      </c>
      <c r="H55" s="3">
        <f t="shared" si="35"/>
        <v>54.720321948669024</v>
      </c>
      <c r="I55" s="3">
        <f t="shared" si="35"/>
        <v>28.845593929068521</v>
      </c>
      <c r="J55" s="3">
        <f t="shared" si="35"/>
        <v>16.040295140832118</v>
      </c>
      <c r="K55" s="3">
        <f t="shared" si="35"/>
        <v>21.519581527574161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117.17000032394199</v>
      </c>
      <c r="G56" s="1">
        <f t="shared" ref="G56:K56" si="36">SUM(G57:G60)</f>
        <v>35.848753839399208</v>
      </c>
      <c r="H56" s="1">
        <f t="shared" si="36"/>
        <v>54.720321948669024</v>
      </c>
      <c r="I56" s="1">
        <f t="shared" si="36"/>
        <v>28.845593929068521</v>
      </c>
      <c r="J56" s="1">
        <f t="shared" si="36"/>
        <v>16.040295140832118</v>
      </c>
      <c r="K56" s="1">
        <f t="shared" si="36"/>
        <v>21.519581527574161</v>
      </c>
      <c r="N56" s="1"/>
    </row>
    <row r="57" spans="1:19" x14ac:dyDescent="0.25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6.2295546065188487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1.7909743186246783E-5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1.9897607787596781E-5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3.1434688220198899E-6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3.0611128210020304E-6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1.6942317726444799E-6</v>
      </c>
    </row>
    <row r="58" spans="1:19" x14ac:dyDescent="0.25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12.753358638327628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1.3943632990559621E-5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1.332000078564204E-5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6.9239713114160777E-6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2.0548876645272837E-5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1.1124242002545611E-5</v>
      </c>
    </row>
    <row r="59" spans="1:19" x14ac:dyDescent="0.25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26.492979338272381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1.1397968950099087E-5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1.2455002026667879E-5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1.6001297949466841E-5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3.0466205422272782E-5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9.4263226051513017E-6</v>
      </c>
    </row>
    <row r="60" spans="1:19" x14ac:dyDescent="0.25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71.694107740823128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35.848710588054082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54.720276276058428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28.845567860330437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16.040241064637229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21.519559282777781</v>
      </c>
    </row>
    <row r="61" spans="1:19" x14ac:dyDescent="0.25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250.71402540023053</v>
      </c>
      <c r="G61" s="3">
        <f t="shared" ref="G61:K61" si="41">SUM(G62,G64,G72,G80,G128,G149,G157,G159,G167,G171,G165)</f>
        <v>229.27663938017278</v>
      </c>
      <c r="H61" s="3">
        <f t="shared" si="41"/>
        <v>235.27866368352352</v>
      </c>
      <c r="I61" s="3">
        <f t="shared" si="41"/>
        <v>263.40941759346555</v>
      </c>
      <c r="J61" s="3">
        <f t="shared" si="41"/>
        <v>302.49590039225217</v>
      </c>
      <c r="K61" s="3">
        <f t="shared" si="41"/>
        <v>390.79417219940643</v>
      </c>
    </row>
    <row r="62" spans="1:19" x14ac:dyDescent="0.25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82.76000008230848</v>
      </c>
      <c r="G62" s="1">
        <f t="shared" ref="G62:K62" si="42">+G63</f>
        <v>82.759998470708695</v>
      </c>
      <c r="H62" s="1">
        <f t="shared" si="42"/>
        <v>53.121280014213106</v>
      </c>
      <c r="I62" s="1">
        <f t="shared" si="42"/>
        <v>31.721674845769353</v>
      </c>
      <c r="J62" s="1">
        <f t="shared" si="42"/>
        <v>4.576308383766575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82.76000008230848</v>
      </c>
      <c r="G63" s="1">
        <f>'[1]Electricity and CHPs'!C14</f>
        <v>82.759998470708695</v>
      </c>
      <c r="H63" s="1">
        <f>'[1]Electricity and CHPs'!D14</f>
        <v>53.121280014213106</v>
      </c>
      <c r="I63" s="1">
        <f>'[1]Electricity and CHPs'!E14</f>
        <v>31.721674845769353</v>
      </c>
      <c r="J63" s="1">
        <f>'[1]Electricity and CHPs'!F14</f>
        <v>4.576308383766575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146.22000031515194</v>
      </c>
      <c r="G64" s="1">
        <f t="shared" ref="G64:K64" si="46">SUM(G65:G67)</f>
        <v>121.59582357984631</v>
      </c>
      <c r="H64" s="1">
        <f t="shared" si="46"/>
        <v>137.17600939264054</v>
      </c>
      <c r="I64" s="1">
        <f t="shared" si="46"/>
        <v>147.60093904623935</v>
      </c>
      <c r="J64" s="1">
        <f t="shared" si="46"/>
        <v>150.58703523790496</v>
      </c>
      <c r="K64" s="1">
        <f t="shared" si="46"/>
        <v>154.67502951180546</v>
      </c>
    </row>
    <row r="65" spans="1:11" x14ac:dyDescent="0.25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66.745680002872163</v>
      </c>
      <c r="G65" s="1">
        <f>'[1]Electricity and CHPs'!C15</f>
        <v>49.798800002463281</v>
      </c>
      <c r="H65" s="1">
        <f>'[1]Electricity and CHPs'!D15</f>
        <v>68.537768713280514</v>
      </c>
      <c r="I65" s="1">
        <f>'[1]Electricity and CHPs'!E15</f>
        <v>70.236580192006386</v>
      </c>
      <c r="J65" s="1">
        <f>'[1]Electricity and CHPs'!F15</f>
        <v>70.772673766883926</v>
      </c>
      <c r="K65" s="1">
        <f>'[1]Electricity and CHPs'!G15</f>
        <v>74.336052671360676</v>
      </c>
    </row>
    <row r="66" spans="1:11" x14ac:dyDescent="0.25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66.63240014542761</v>
      </c>
      <c r="G66" s="1">
        <f>'[1]Electricity and CHPs'!C16</f>
        <v>55.764000132074905</v>
      </c>
      <c r="H66" s="1">
        <f>'[1]Electricity and CHPs'!D16</f>
        <v>65.547570272046912</v>
      </c>
      <c r="I66" s="1">
        <f>'[1]Electricity and CHPs'!E16</f>
        <v>64.462689527748623</v>
      </c>
      <c r="J66" s="1">
        <f>'[1]Electricity and CHPs'!F16</f>
        <v>66.300764346031571</v>
      </c>
      <c r="K66" s="1">
        <f>'[1]Electricity and CHPs'!G16</f>
        <v>66.134970788592852</v>
      </c>
    </row>
    <row r="67" spans="1:11" x14ac:dyDescent="0.25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12.841920166852155</v>
      </c>
      <c r="G67" s="1">
        <f>'[1]Electricity and CHPs'!C17</f>
        <v>16.033023445308128</v>
      </c>
      <c r="H67" s="1">
        <f>'[1]Electricity and CHPs'!D17</f>
        <v>3.0906704073130951</v>
      </c>
      <c r="I67" s="1">
        <f>'[1]Electricity and CHPs'!E17</f>
        <v>12.901669326484317</v>
      </c>
      <c r="J67" s="1">
        <f>'[1]Electricity and CHPs'!F17</f>
        <v>13.513597124989477</v>
      </c>
      <c r="K67" s="1">
        <f>'[1]Electricity and CHPs'!G17</f>
        <v>14.204006051851927</v>
      </c>
    </row>
    <row r="68" spans="1:11" x14ac:dyDescent="0.25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0.11190033341683858</v>
      </c>
      <c r="G68" s="1">
        <f t="shared" ref="G68" si="48">SUM(G69:G71)</f>
        <v>0.17152477497443427</v>
      </c>
      <c r="H68" s="1">
        <f t="shared" ref="H68" si="49">SUM(H69:H71)</f>
        <v>3.9883247269878489E-3</v>
      </c>
      <c r="I68" s="1">
        <f t="shared" ref="I68" si="50">SUM(I69:I71)</f>
        <v>0.17152790313635985</v>
      </c>
      <c r="J68" s="1">
        <f t="shared" ref="J68" si="51">SUM(J69:J71)</f>
        <v>8.0605623607236984E-2</v>
      </c>
      <c r="K68" s="1">
        <f t="shared" ref="K68" si="52">SUM(K69:K71)</f>
        <v>9.4622650684358191E-5</v>
      </c>
    </row>
    <row r="69" spans="1:11" x14ac:dyDescent="0.25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3.9600082626038043E-2</v>
      </c>
      <c r="G69" s="1">
        <f>'[1]Electricity and CHPs'!C18</f>
        <v>0</v>
      </c>
      <c r="H69" s="1">
        <f>'[1]Electricity and CHPs'!D18</f>
        <v>1.1661150254330397E-4</v>
      </c>
      <c r="I69" s="1">
        <f>'[1]Electricity and CHPs'!E18</f>
        <v>3.0902502194427289E-5</v>
      </c>
      <c r="J69" s="1">
        <f>'[1]Electricity and CHPs'!F18</f>
        <v>1.1783478721086932E-4</v>
      </c>
      <c r="K69" s="1">
        <f>'[1]Electricity and CHPs'!G18</f>
        <v>0</v>
      </c>
    </row>
    <row r="70" spans="1:11" x14ac:dyDescent="0.25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1.8000826539148324E-3</v>
      </c>
      <c r="G70" s="1">
        <f>'[1]Electricity and CHPs'!C28</f>
        <v>0</v>
      </c>
      <c r="H70" s="1">
        <f>'[1]Electricity and CHPs'!D28</f>
        <v>3.3675282717906457E-5</v>
      </c>
      <c r="I70" s="1">
        <f>'[1]Electricity and CHPs'!E28</f>
        <v>1.642753048653415E-5</v>
      </c>
      <c r="J70" s="1">
        <f>'[1]Electricity and CHPs'!F28</f>
        <v>2.1464726674794424E-5</v>
      </c>
      <c r="K70" s="1">
        <f>'[1]Electricity and CHPs'!G28</f>
        <v>0</v>
      </c>
    </row>
    <row r="71" spans="1:11" x14ac:dyDescent="0.25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7.0500168136885699E-2</v>
      </c>
      <c r="G71" s="1">
        <f>'[1]Electricity and CHPs'!C41</f>
        <v>0.17152477497443427</v>
      </c>
      <c r="H71" s="1">
        <f>'[1]Electricity and CHPs'!D41</f>
        <v>3.8380379417266384E-3</v>
      </c>
      <c r="I71" s="1">
        <f>'[1]Electricity and CHPs'!E41</f>
        <v>0.1714805731036789</v>
      </c>
      <c r="J71" s="1">
        <f>'[1]Electricity and CHPs'!F41</f>
        <v>8.0466324093351319E-2</v>
      </c>
      <c r="K71" s="1">
        <f>'[1]Electricity and CHPs'!G41</f>
        <v>9.4622650684358191E-5</v>
      </c>
    </row>
    <row r="72" spans="1:11" x14ac:dyDescent="0.25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0.11190033341683858</v>
      </c>
      <c r="G72" s="1">
        <f t="shared" ref="G72:K72" si="56">SUM(G73:G75)</f>
        <v>0.17152477497443427</v>
      </c>
      <c r="H72" s="1">
        <f t="shared" si="56"/>
        <v>3.9883247269878489E-3</v>
      </c>
      <c r="I72" s="1">
        <f t="shared" si="56"/>
        <v>0.17152790313635985</v>
      </c>
      <c r="J72" s="1">
        <f t="shared" si="56"/>
        <v>8.0605623607236984E-2</v>
      </c>
      <c r="K72" s="1">
        <f t="shared" si="56"/>
        <v>9.4622650684358191E-5</v>
      </c>
    </row>
    <row r="73" spans="1:11" x14ac:dyDescent="0.25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3.9600082626038043E-2</v>
      </c>
      <c r="G73" s="1">
        <f t="shared" ref="G73:K73" si="57">G69</f>
        <v>0</v>
      </c>
      <c r="H73" s="1">
        <f t="shared" si="57"/>
        <v>1.1661150254330397E-4</v>
      </c>
      <c r="I73" s="1">
        <f t="shared" si="57"/>
        <v>3.0902502194427289E-5</v>
      </c>
      <c r="J73" s="1">
        <f t="shared" si="57"/>
        <v>1.1783478721086932E-4</v>
      </c>
      <c r="K73" s="1">
        <f t="shared" si="57"/>
        <v>0</v>
      </c>
    </row>
    <row r="74" spans="1:11" x14ac:dyDescent="0.25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1.8000826539148324E-3</v>
      </c>
      <c r="G74" s="1">
        <f>'[1]Electricity and CHPs'!C28</f>
        <v>0</v>
      </c>
      <c r="H74" s="1">
        <f>'[1]Electricity and CHPs'!D28</f>
        <v>3.3675282717906457E-5</v>
      </c>
      <c r="I74" s="1">
        <f>'[1]Electricity and CHPs'!E28</f>
        <v>1.642753048653415E-5</v>
      </c>
      <c r="J74" s="1">
        <f>'[1]Electricity and CHPs'!F28</f>
        <v>2.1464726674794424E-5</v>
      </c>
      <c r="K74" s="1">
        <f>'[1]Electricity and CHPs'!G28</f>
        <v>0</v>
      </c>
    </row>
    <row r="75" spans="1:11" x14ac:dyDescent="0.25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7.0500168136885699E-2</v>
      </c>
      <c r="G75" s="1">
        <f>'[1]Electricity and CHPs'!C41</f>
        <v>0.17152477497443427</v>
      </c>
      <c r="H75" s="1">
        <f>'[1]Electricity and CHPs'!D41</f>
        <v>3.8380379417266384E-3</v>
      </c>
      <c r="I75" s="1">
        <f>'[1]Electricity and CHPs'!E41</f>
        <v>0.1714805731036789</v>
      </c>
      <c r="J75" s="1">
        <f>'[1]Electricity and CHPs'!F41</f>
        <v>8.0466324093351319E-2</v>
      </c>
      <c r="K75" s="1">
        <f>'[1]Electricity and CHPs'!G41</f>
        <v>9.4622650684358191E-5</v>
      </c>
    </row>
    <row r="76" spans="1:11" x14ac:dyDescent="0.25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3.2860338753506673</v>
      </c>
      <c r="G80" s="1">
        <f t="shared" ref="G80:K80" si="60">SUM(G81:G95)</f>
        <v>2.1554169325897528</v>
      </c>
      <c r="H80" s="1">
        <f t="shared" si="60"/>
        <v>2.915169009699671</v>
      </c>
      <c r="I80" s="1">
        <f t="shared" si="60"/>
        <v>5.1733465640877334</v>
      </c>
      <c r="J80" s="1">
        <f t="shared" si="60"/>
        <v>5.9981511461243979</v>
      </c>
      <c r="K80" s="1">
        <f t="shared" si="60"/>
        <v>1.1664934957630724</v>
      </c>
    </row>
    <row r="81" spans="1:11" x14ac:dyDescent="0.25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1.1341757198526778E-2</v>
      </c>
      <c r="K81" s="1">
        <f>'[1]Electricity and CHPs'!G21</f>
        <v>2.6203030957048346E-5</v>
      </c>
    </row>
    <row r="82" spans="1:11" x14ac:dyDescent="0.25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8.0217810645886912E-6</v>
      </c>
      <c r="H82" s="1">
        <f>'[1]Electricity and CHPs'!D22</f>
        <v>1.0770915087497878E-3</v>
      </c>
      <c r="I82" s="1">
        <f>'[1]Electricity and CHPs'!E22</f>
        <v>0.2450461440425474</v>
      </c>
      <c r="J82" s="1">
        <f>'[1]Electricity and CHPs'!F22</f>
        <v>1.738871181380143</v>
      </c>
      <c r="K82" s="1">
        <f>'[1]Electricity and CHPs'!G22</f>
        <v>7.3776317834011972E-3</v>
      </c>
    </row>
    <row r="83" spans="1:11" x14ac:dyDescent="0.25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1.0848508963677682E-4</v>
      </c>
      <c r="K83" s="1">
        <f>'[1]Electricity and CHPs'!G23</f>
        <v>5.8076731446465575E-5</v>
      </c>
    </row>
    <row r="84" spans="1:11" x14ac:dyDescent="0.25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0.96588005439121005</v>
      </c>
      <c r="G84" s="1">
        <f>'[1]Electricity and CHPs'!C24</f>
        <v>6.6694459192081806E-6</v>
      </c>
      <c r="H84" s="1">
        <f>'[1]Electricity and CHPs'!D24</f>
        <v>0.32793053408429507</v>
      </c>
      <c r="I84" s="1">
        <f>'[1]Electricity and CHPs'!E24</f>
        <v>0.4463893908660766</v>
      </c>
      <c r="J84" s="1">
        <f>'[1]Electricity and CHPs'!F24</f>
        <v>0.10540365698350418</v>
      </c>
      <c r="K84" s="1">
        <f>'[1]Electricity and CHPs'!G24</f>
        <v>5.4921594984951805E-6</v>
      </c>
    </row>
    <row r="85" spans="1:11" x14ac:dyDescent="0.25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1.5583948882726278E-4</v>
      </c>
      <c r="K85" s="1">
        <f>'[1]Electricity and CHPs'!G29</f>
        <v>9.8414829406429692E-6</v>
      </c>
    </row>
    <row r="86" spans="1:11" x14ac:dyDescent="0.25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0.66996041278163865</v>
      </c>
      <c r="G86" s="1">
        <f>'[1]Electricity and CHPs'!C39</f>
        <v>0.42152864327780004</v>
      </c>
      <c r="H86" s="1">
        <f>'[1]Electricity and CHPs'!D39</f>
        <v>5.2624664161041904E-2</v>
      </c>
      <c r="I86" s="1">
        <f>'[1]Electricity and CHPs'!E39</f>
        <v>3.7343472282377776E-2</v>
      </c>
      <c r="J86" s="1">
        <f>'[1]Electricity and CHPs'!F39</f>
        <v>0.14348300030779285</v>
      </c>
      <c r="K86" s="1">
        <f>'[1]Electricity and CHPs'!G39</f>
        <v>3.2910592571408923E-2</v>
      </c>
    </row>
    <row r="87" spans="1:11" x14ac:dyDescent="0.25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1.2800976384515924E-4</v>
      </c>
      <c r="K87" s="1">
        <f>'[1]Electricity and CHPs'!G40</f>
        <v>1.9029832483419221E-2</v>
      </c>
    </row>
    <row r="88" spans="1:11" x14ac:dyDescent="0.25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2.0961296512268455E-5</v>
      </c>
      <c r="J88" s="1">
        <f>'[1]Electricity and CHPs'!F47</f>
        <v>1.494331883446523E-4</v>
      </c>
      <c r="K88" s="1">
        <f>'[1]Electricity and CHPs'!G47</f>
        <v>2.1894249093645308E-5</v>
      </c>
    </row>
    <row r="89" spans="1:11" x14ac:dyDescent="0.25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4.3874220991151659E-2</v>
      </c>
      <c r="G89" s="1">
        <f>'[1]Electricity and CHPs'!C48</f>
        <v>8.3601271364045523E-4</v>
      </c>
      <c r="H89" s="1">
        <f>'[1]Electricity and CHPs'!D48</f>
        <v>1.9830549550429169E-3</v>
      </c>
      <c r="I89" s="1">
        <f>'[1]Electricity and CHPs'!E48</f>
        <v>1.9689615547210928E-3</v>
      </c>
      <c r="J89" s="1">
        <f>'[1]Electricity and CHPs'!F48</f>
        <v>1.6799722252300215E-3</v>
      </c>
      <c r="K89" s="1">
        <f>'[1]Electricity and CHPs'!G48</f>
        <v>9.3660543196108352E-4</v>
      </c>
    </row>
    <row r="90" spans="1:11" x14ac:dyDescent="0.25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3.7499187799096523E-6</v>
      </c>
      <c r="J90" s="1">
        <f>'[1]Electricity and CHPs'!F49</f>
        <v>1.966299730480074E-5</v>
      </c>
      <c r="K90" s="1">
        <f>'[1]Electricity and CHPs'!G49</f>
        <v>1.1965230668675799E-5</v>
      </c>
    </row>
    <row r="91" spans="1:11" x14ac:dyDescent="0.25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5.2558673933120331E-2</v>
      </c>
      <c r="G91" s="1">
        <f>'[1]Electricity and CHPs'!C51</f>
        <v>1.2340094110127426E-3</v>
      </c>
      <c r="H91" s="1">
        <f>'[1]Electricity and CHPs'!D51</f>
        <v>0.24177869908528027</v>
      </c>
      <c r="I91" s="1">
        <f>'[1]Electricity and CHPs'!E51</f>
        <v>0.24911101523487031</v>
      </c>
      <c r="J91" s="1">
        <f>'[1]Electricity and CHPs'!F51</f>
        <v>0.25416254237887065</v>
      </c>
      <c r="K91" s="1">
        <f>'[1]Electricity and CHPs'!G51</f>
        <v>6.1689138997101208E-5</v>
      </c>
    </row>
    <row r="92" spans="1:11" x14ac:dyDescent="0.25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3.7035131750060555E-5</v>
      </c>
      <c r="J92" s="1">
        <f>'[1]Electricity and CHPs'!F52</f>
        <v>1.1330740346306178E-4</v>
      </c>
      <c r="K92" s="1">
        <f>'[1]Electricity and CHPs'!G52</f>
        <v>5.4703375989321418E-5</v>
      </c>
    </row>
    <row r="93" spans="1:11" x14ac:dyDescent="0.25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0.95936410042247722</v>
      </c>
      <c r="G93" s="1">
        <f>'[1]Electricity and CHPs'!C54</f>
        <v>1.1059429711240891</v>
      </c>
      <c r="H93" s="1">
        <f>'[1]Electricity and CHPs'!D54</f>
        <v>1.1059430301590538</v>
      </c>
      <c r="I93" s="1">
        <f>'[1]Electricity and CHPs'!E54</f>
        <v>1.1059431294840969</v>
      </c>
      <c r="J93" s="1">
        <f>'[1]Electricity and CHPs'!F54</f>
        <v>1.1059431658572334</v>
      </c>
      <c r="K93" s="1">
        <f>'[1]Electricity and CHPs'!G54</f>
        <v>1.1059430966781996</v>
      </c>
    </row>
    <row r="94" spans="1:11" x14ac:dyDescent="0.25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0.59439641283106937</v>
      </c>
      <c r="G94" s="1">
        <f>'[1]Electricity and CHPs'!C55</f>
        <v>0.6258606048362263</v>
      </c>
      <c r="H94" s="1">
        <f>'[1]Electricity and CHPs'!D55</f>
        <v>1.1838319357462073</v>
      </c>
      <c r="I94" s="1">
        <f>'[1]Electricity and CHPs'!E55</f>
        <v>3.0874534069331245</v>
      </c>
      <c r="J94" s="1">
        <f>'[1]Electricity and CHPs'!F55</f>
        <v>2.6365018042815827</v>
      </c>
      <c r="K94" s="1">
        <f>'[1]Electricity and CHPs'!G55</f>
        <v>3.1394517559765158E-5</v>
      </c>
    </row>
    <row r="95" spans="1:11" x14ac:dyDescent="0.25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2.9297342876728635E-5</v>
      </c>
      <c r="J95" s="1">
        <f>'[1]Electricity and CHPs'!F58</f>
        <v>8.9327580092598964E-5</v>
      </c>
      <c r="K95" s="1">
        <f>'[1]Electricity and CHPs'!G58</f>
        <v>1.4476897531165095E-5</v>
      </c>
    </row>
    <row r="96" spans="1:11" x14ac:dyDescent="0.25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2.2709099674115305</v>
      </c>
      <c r="G96" s="1">
        <f t="shared" ref="G96:K96" si="65">G80-G112</f>
        <v>0.96901671345000695</v>
      </c>
      <c r="H96" s="1">
        <f t="shared" si="65"/>
        <v>1.7386489235526883</v>
      </c>
      <c r="I96" s="1">
        <f t="shared" si="65"/>
        <v>4.063567375926981</v>
      </c>
      <c r="J96" s="1">
        <f t="shared" si="65"/>
        <v>4.8426598434899057</v>
      </c>
      <c r="K96" s="1">
        <f t="shared" si="65"/>
        <v>3.2759054526398934E-4</v>
      </c>
    </row>
    <row r="97" spans="1:11" x14ac:dyDescent="0.25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1.1226888219277786E-2</v>
      </c>
      <c r="K97" s="1">
        <f t="shared" si="66"/>
        <v>1.4176397395416454E-7</v>
      </c>
    </row>
    <row r="98" spans="1:11" x14ac:dyDescent="0.25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7.4067963652641364E-6</v>
      </c>
      <c r="H98" s="1">
        <f t="shared" si="67"/>
        <v>1.0350746747131362E-3</v>
      </c>
      <c r="I98" s="1">
        <f t="shared" si="67"/>
        <v>0.24481503557195947</v>
      </c>
      <c r="J98" s="1">
        <f t="shared" si="67"/>
        <v>1.7212599458234012</v>
      </c>
      <c r="K98" s="1">
        <f t="shared" si="67"/>
        <v>3.9914558041010371E-5</v>
      </c>
    </row>
    <row r="99" spans="1:11" x14ac:dyDescent="0.25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1.0738635587866651E-4</v>
      </c>
      <c r="K99" s="1">
        <f t="shared" si="68"/>
        <v>3.1420747689896698E-7</v>
      </c>
    </row>
    <row r="100" spans="1:11" x14ac:dyDescent="0.25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0.94273225469166022</v>
      </c>
      <c r="G100" s="1">
        <f t="shared" si="69"/>
        <v>6.1581371262779257E-6</v>
      </c>
      <c r="H100" s="1">
        <f t="shared" si="69"/>
        <v>0.31513811792072921</v>
      </c>
      <c r="I100" s="1">
        <f t="shared" si="69"/>
        <v>0.44596839109963332</v>
      </c>
      <c r="J100" s="1">
        <f t="shared" si="69"/>
        <v>0.10433613188356827</v>
      </c>
      <c r="K100" s="1">
        <f t="shared" si="69"/>
        <v>2.9713751717235651E-8</v>
      </c>
    </row>
    <row r="101" spans="1:11" x14ac:dyDescent="0.25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1.5426115112394836E-4</v>
      </c>
      <c r="K101" s="1">
        <f t="shared" si="70"/>
        <v>5.3244517153553726E-8</v>
      </c>
    </row>
    <row r="102" spans="1:11" x14ac:dyDescent="0.25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0.653904475637899</v>
      </c>
      <c r="G102" s="1">
        <f t="shared" si="71"/>
        <v>0.38921242025256131</v>
      </c>
      <c r="H102" s="1">
        <f t="shared" si="71"/>
        <v>5.0571800720631409E-2</v>
      </c>
      <c r="I102" s="1">
        <f t="shared" si="71"/>
        <v>3.730825282279663E-2</v>
      </c>
      <c r="J102" s="1">
        <f t="shared" si="71"/>
        <v>0.14202980875233617</v>
      </c>
      <c r="K102" s="1">
        <f t="shared" si="71"/>
        <v>1.780533097776732E-4</v>
      </c>
    </row>
    <row r="103" spans="1:11" x14ac:dyDescent="0.25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1.2671328476793935E-4</v>
      </c>
      <c r="K103" s="1">
        <f t="shared" si="72"/>
        <v>1.029554436261064E-4</v>
      </c>
    </row>
    <row r="104" spans="1:11" x14ac:dyDescent="0.25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2.0941527447150461E-5</v>
      </c>
      <c r="J104" s="1">
        <f t="shared" si="73"/>
        <v>1.4791973346190253E-4</v>
      </c>
      <c r="K104" s="1">
        <f t="shared" si="73"/>
        <v>1.184525470868316E-7</v>
      </c>
    </row>
    <row r="105" spans="1:11" x14ac:dyDescent="0.25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4.2822753290933865E-2</v>
      </c>
      <c r="G105" s="1">
        <f t="shared" si="74"/>
        <v>7.7192033525340657E-4</v>
      </c>
      <c r="H105" s="1">
        <f t="shared" si="74"/>
        <v>1.9056969123374167E-3</v>
      </c>
      <c r="I105" s="1">
        <f t="shared" si="74"/>
        <v>1.9671045832705281E-3</v>
      </c>
      <c r="J105" s="1">
        <f t="shared" si="74"/>
        <v>1.6629575165476758E-3</v>
      </c>
      <c r="K105" s="1">
        <f t="shared" si="74"/>
        <v>5.067234713400392E-6</v>
      </c>
    </row>
    <row r="106" spans="1:11" x14ac:dyDescent="0.25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3.7463821480746972E-6</v>
      </c>
      <c r="J106" s="1">
        <f t="shared" si="75"/>
        <v>1.9463851053488685E-5</v>
      </c>
      <c r="K106" s="1">
        <f t="shared" si="75"/>
        <v>6.4734444333945703E-8</v>
      </c>
    </row>
    <row r="107" spans="1:11" x14ac:dyDescent="0.25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5.1299078964628465E-2</v>
      </c>
      <c r="G107" s="1">
        <f t="shared" si="76"/>
        <v>1.1394048711375006E-3</v>
      </c>
      <c r="H107" s="1">
        <f t="shared" si="76"/>
        <v>0.23234702555472264</v>
      </c>
      <c r="I107" s="1">
        <f t="shared" si="76"/>
        <v>0.24887607309381976</v>
      </c>
      <c r="J107" s="1">
        <f t="shared" si="76"/>
        <v>0.25158839171638053</v>
      </c>
      <c r="K107" s="1">
        <f t="shared" si="76"/>
        <v>3.3375137053324078E-7</v>
      </c>
    </row>
    <row r="108" spans="1:11" x14ac:dyDescent="0.25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3.7000203093295841E-5</v>
      </c>
      <c r="J108" s="1">
        <f t="shared" si="77"/>
        <v>1.1215982945408492E-4</v>
      </c>
      <c r="K108" s="1">
        <f t="shared" si="77"/>
        <v>2.9595690596507298E-7</v>
      </c>
    </row>
    <row r="109" spans="1:11" x14ac:dyDescent="0.25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0.58015140482640903</v>
      </c>
      <c r="G110" s="1">
        <f t="shared" si="79"/>
        <v>0.57787940305756302</v>
      </c>
      <c r="H110" s="1">
        <f t="shared" si="79"/>
        <v>1.1376512077695546</v>
      </c>
      <c r="I110" s="1">
        <f t="shared" si="79"/>
        <v>3.0845415609309126</v>
      </c>
      <c r="J110" s="1">
        <f t="shared" si="79"/>
        <v>2.6097993924996334</v>
      </c>
      <c r="K110" s="1">
        <f t="shared" si="79"/>
        <v>1.6985102131663357E-7</v>
      </c>
    </row>
    <row r="111" spans="1:11" x14ac:dyDescent="0.25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2.9269711900811891E-5</v>
      </c>
      <c r="J111" s="1">
        <f t="shared" si="80"/>
        <v>8.8422873020810105E-5</v>
      </c>
      <c r="K111" s="1">
        <f t="shared" si="80"/>
        <v>7.8323096587920999E-8</v>
      </c>
    </row>
    <row r="112" spans="1:11" x14ac:dyDescent="0.25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1.0151239079391368</v>
      </c>
      <c r="G112" s="1">
        <f t="shared" ref="G112:K112" si="81">SUM(G113:G127)</f>
        <v>1.1864002191397458</v>
      </c>
      <c r="H112" s="1">
        <f t="shared" si="81"/>
        <v>1.1765200861469827</v>
      </c>
      <c r="I112" s="1">
        <f t="shared" si="81"/>
        <v>1.1097791881607522</v>
      </c>
      <c r="J112" s="1">
        <f t="shared" si="81"/>
        <v>1.155491302634492</v>
      </c>
      <c r="K112" s="1">
        <f t="shared" si="81"/>
        <v>1.1661659052178084</v>
      </c>
    </row>
    <row r="113" spans="1:11" x14ac:dyDescent="0.25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1.1486897924899197E-4</v>
      </c>
      <c r="K113" s="1">
        <f>'[1]Electricity and CHPs_IN'!Q$23/SUM('[1]Electricity and CHPs_IN'!Q$22:Q$23)*K81</f>
        <v>2.6061266983094182E-5</v>
      </c>
    </row>
    <row r="114" spans="1:11" x14ac:dyDescent="0.25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6.1498469932455456E-7</v>
      </c>
      <c r="H114" s="1">
        <f>'[1]Electricity and CHPs_IN'!N$23/SUM('[1]Electricity and CHPs_IN'!N$22:N$23)*H82</f>
        <v>4.2016834036651563E-5</v>
      </c>
      <c r="I114" s="1">
        <f>'[1]Electricity and CHPs_IN'!O$23/SUM('[1]Electricity and CHPs_IN'!O$22:O$23)*I82</f>
        <v>2.3110847058792499E-4</v>
      </c>
      <c r="J114" s="1">
        <f>'[1]Electricity and CHPs_IN'!P$23/SUM('[1]Electricity and CHPs_IN'!P$22:P$23)*J82</f>
        <v>1.7611235556741687E-2</v>
      </c>
      <c r="K114" s="1">
        <f>'[1]Electricity and CHPs_IN'!Q$23/SUM('[1]Electricity and CHPs_IN'!Q$22:Q$23)*K82</f>
        <v>7.3377172253601868E-3</v>
      </c>
    </row>
    <row r="115" spans="1:11" x14ac:dyDescent="0.25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1.0987337581103066E-6</v>
      </c>
      <c r="K115" s="1">
        <f>'[1]Electricity and CHPs_IN'!Q$23/SUM('[1]Electricity and CHPs_IN'!Q$22:Q$23)*K83</f>
        <v>5.7762523969566608E-5</v>
      </c>
    </row>
    <row r="116" spans="1:11" x14ac:dyDescent="0.25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2.3147799699549842E-2</v>
      </c>
      <c r="G116" s="1">
        <f>'[1]Electricity and CHPs_IN'!M$23/SUM('[1]Electricity and CHPs_IN'!M$22:M$23)*G84</f>
        <v>5.113087929302551E-7</v>
      </c>
      <c r="H116" s="1">
        <f>'[1]Electricity and CHPs_IN'!N$23/SUM('[1]Electricity and CHPs_IN'!N$22:N$23)*H84</f>
        <v>1.2792416163565868E-2</v>
      </c>
      <c r="I116" s="1">
        <f>'[1]Electricity and CHPs_IN'!O$23/SUM('[1]Electricity and CHPs_IN'!O$22:O$23)*I84</f>
        <v>4.2099976644326207E-4</v>
      </c>
      <c r="J116" s="1">
        <f>'[1]Electricity and CHPs_IN'!P$23/SUM('[1]Electricity and CHPs_IN'!P$22:P$23)*J84</f>
        <v>1.0675250999358998E-3</v>
      </c>
      <c r="K116" s="1">
        <f>'[1]Electricity and CHPs_IN'!Q$23/SUM('[1]Electricity and CHPs_IN'!Q$22:Q$23)*K84</f>
        <v>5.4624457467779448E-6</v>
      </c>
    </row>
    <row r="117" spans="1:11" x14ac:dyDescent="0.25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1.5783377033144039E-6</v>
      </c>
      <c r="K117" s="1">
        <f>'[1]Electricity and CHPs_IN'!Q$23/SUM('[1]Electricity and CHPs_IN'!Q$22:Q$23)*K85</f>
        <v>9.7882384234894155E-6</v>
      </c>
    </row>
    <row r="118" spans="1:11" x14ac:dyDescent="0.25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1.6055937143739648E-2</v>
      </c>
      <c r="G118" s="1">
        <f>'[1]Electricity and CHPs_IN'!M$23/SUM('[1]Electricity and CHPs_IN'!M$22:M$23)*G86</f>
        <v>3.2316223025238747E-2</v>
      </c>
      <c r="H118" s="1">
        <f>'[1]Electricity and CHPs_IN'!N$23/SUM('[1]Electricity and CHPs_IN'!N$22:N$23)*H86</f>
        <v>2.0528634404104974E-3</v>
      </c>
      <c r="I118" s="1">
        <f>'[1]Electricity and CHPs_IN'!O$23/SUM('[1]Electricity and CHPs_IN'!O$22:O$23)*I86</f>
        <v>3.5219459581148931E-5</v>
      </c>
      <c r="J118" s="1">
        <f>'[1]Electricity and CHPs_IN'!P$23/SUM('[1]Electricity and CHPs_IN'!P$22:P$23)*J86</f>
        <v>1.4531915554566656E-3</v>
      </c>
      <c r="K118" s="1">
        <f>'[1]Electricity and CHPs_IN'!Q$23/SUM('[1]Electricity and CHPs_IN'!Q$22:Q$23)*K86</f>
        <v>3.2732539261631249E-2</v>
      </c>
    </row>
    <row r="119" spans="1:11" x14ac:dyDescent="0.25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1.2964790772198828E-6</v>
      </c>
      <c r="K119" s="1">
        <f>'[1]Electricity and CHPs_IN'!Q$23/SUM('[1]Electricity and CHPs_IN'!Q$22:Q$23)*K87</f>
        <v>1.8926877039793115E-2</v>
      </c>
    </row>
    <row r="120" spans="1:11" x14ac:dyDescent="0.25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1.9769065117993639E-8</v>
      </c>
      <c r="J120" s="1">
        <f>'[1]Electricity and CHPs_IN'!P$23/SUM('[1]Electricity and CHPs_IN'!P$22:P$23)*J88</f>
        <v>1.5134548827497584E-6</v>
      </c>
      <c r="K120" s="1">
        <f>'[1]Electricity and CHPs_IN'!Q$23/SUM('[1]Electricity and CHPs_IN'!Q$22:Q$23)*K88</f>
        <v>2.1775796546558477E-5</v>
      </c>
    </row>
    <row r="121" spans="1:11" x14ac:dyDescent="0.25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1.0514677002177943E-3</v>
      </c>
      <c r="G121" s="1">
        <f>'[1]Electricity and CHPs_IN'!M$23/SUM('[1]Electricity and CHPs_IN'!M$22:M$23)*G89</f>
        <v>6.4092378387048645E-5</v>
      </c>
      <c r="H121" s="1">
        <f>'[1]Electricity and CHPs_IN'!N$23/SUM('[1]Electricity and CHPs_IN'!N$22:N$23)*H89</f>
        <v>7.7358042705500229E-5</v>
      </c>
      <c r="I121" s="1">
        <f>'[1]Electricity and CHPs_IN'!O$23/SUM('[1]Electricity and CHPs_IN'!O$22:O$23)*I89</f>
        <v>1.8569714505648595E-6</v>
      </c>
      <c r="J121" s="1">
        <f>'[1]Electricity and CHPs_IN'!P$23/SUM('[1]Electricity and CHPs_IN'!P$22:P$23)*J89</f>
        <v>1.701470868234568E-5</v>
      </c>
      <c r="K121" s="1">
        <f>'[1]Electricity and CHPs_IN'!Q$23/SUM('[1]Electricity and CHPs_IN'!Q$22:Q$23)*K89</f>
        <v>9.3153819724768312E-4</v>
      </c>
    </row>
    <row r="122" spans="1:11" x14ac:dyDescent="0.25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3.5366318349550647E-9</v>
      </c>
      <c r="J122" s="1">
        <f>'[1]Electricity and CHPs_IN'!P$23/SUM('[1]Electricity and CHPs_IN'!P$22:P$23)*J90</f>
        <v>1.9914625131205664E-7</v>
      </c>
      <c r="K122" s="1">
        <f>'[1]Electricity and CHPs_IN'!Q$23/SUM('[1]Electricity and CHPs_IN'!Q$22:Q$23)*K90</f>
        <v>1.1900496224341853E-5</v>
      </c>
    </row>
    <row r="123" spans="1:11" x14ac:dyDescent="0.25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1.2595949684918689E-3</v>
      </c>
      <c r="G123" s="1">
        <f>'[1]Electricity and CHPs_IN'!M$23/SUM('[1]Electricity and CHPs_IN'!M$22:M$23)*G91</f>
        <v>9.4604539875242009E-5</v>
      </c>
      <c r="H123" s="1">
        <f>'[1]Electricity and CHPs_IN'!N$23/SUM('[1]Electricity and CHPs_IN'!N$22:N$23)*H91</f>
        <v>9.431673530557615E-3</v>
      </c>
      <c r="I123" s="1">
        <f>'[1]Electricity and CHPs_IN'!O$23/SUM('[1]Electricity and CHPs_IN'!O$22:O$23)*I91</f>
        <v>2.3494214105054427E-4</v>
      </c>
      <c r="J123" s="1">
        <f>'[1]Electricity and CHPs_IN'!P$23/SUM('[1]Electricity and CHPs_IN'!P$22:P$23)*J91</f>
        <v>2.5741506624900969E-3</v>
      </c>
      <c r="K123" s="1">
        <f>'[1]Electricity and CHPs_IN'!Q$23/SUM('[1]Electricity and CHPs_IN'!Q$22:Q$23)*K91</f>
        <v>6.1355387626567967E-5</v>
      </c>
    </row>
    <row r="124" spans="1:11" x14ac:dyDescent="0.25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3.4928656764713968E-8</v>
      </c>
      <c r="J124" s="1">
        <f>'[1]Electricity and CHPs_IN'!P$23/SUM('[1]Electricity and CHPs_IN'!P$22:P$23)*J92</f>
        <v>1.1475740089768661E-6</v>
      </c>
      <c r="K124" s="1">
        <f>'[1]Electricity and CHPs_IN'!Q$23/SUM('[1]Electricity and CHPs_IN'!Q$22:Q$23)*K92</f>
        <v>5.4407419083356345E-5</v>
      </c>
    </row>
    <row r="125" spans="1:11" x14ac:dyDescent="0.25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0.95936410042247722</v>
      </c>
      <c r="G125" s="1">
        <f t="shared" si="83"/>
        <v>1.1059429711240891</v>
      </c>
      <c r="H125" s="1">
        <f t="shared" si="83"/>
        <v>1.1059430301590538</v>
      </c>
      <c r="I125" s="1">
        <f t="shared" si="83"/>
        <v>1.1059431294840969</v>
      </c>
      <c r="J125" s="1">
        <f t="shared" si="83"/>
        <v>1.1059431658572334</v>
      </c>
      <c r="K125" s="1">
        <f t="shared" si="83"/>
        <v>1.1059430966781996</v>
      </c>
    </row>
    <row r="126" spans="1:11" x14ac:dyDescent="0.25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1.4245008004660317E-2</v>
      </c>
      <c r="G126" s="1">
        <f>'[1]Electricity and CHPs_IN'!M$23/SUM('[1]Electricity and CHPs_IN'!M$22:M$23)*G94</f>
        <v>4.7981201778663295E-2</v>
      </c>
      <c r="H126" s="1">
        <f>'[1]Electricity and CHPs_IN'!N$23/SUM('[1]Electricity and CHPs_IN'!N$22:N$23)*H94</f>
        <v>4.6180727976652652E-2</v>
      </c>
      <c r="I126" s="1">
        <f>'[1]Electricity and CHPs_IN'!O$23/SUM('[1]Electricity and CHPs_IN'!O$22:O$23)*I94</f>
        <v>2.9118460022121441E-3</v>
      </c>
      <c r="J126" s="1">
        <f>'[1]Electricity and CHPs_IN'!P$23/SUM('[1]Electricity and CHPs_IN'!P$22:P$23)*J94</f>
        <v>2.670241178194941E-2</v>
      </c>
      <c r="K126" s="1">
        <f>'[1]Electricity and CHPs_IN'!Q$23/SUM('[1]Electricity and CHPs_IN'!Q$22:Q$23)*K94</f>
        <v>3.1224666538448524E-5</v>
      </c>
    </row>
    <row r="127" spans="1:11" x14ac:dyDescent="0.25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2.7630975916744754E-8</v>
      </c>
      <c r="J127" s="1">
        <f>'[1]Electricity and CHPs_IN'!P$23/SUM('[1]Electricity and CHPs_IN'!P$22:P$23)*J95</f>
        <v>9.0470707178886288E-7</v>
      </c>
      <c r="K127" s="1">
        <f>'[1]Electricity and CHPs_IN'!Q$23/SUM('[1]Electricity and CHPs_IN'!Q$22:Q$23)*K95</f>
        <v>1.4398574434577174E-5</v>
      </c>
    </row>
    <row r="128" spans="1:11" x14ac:dyDescent="0.25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8.2845884006723214</v>
      </c>
      <c r="G128" s="1">
        <f t="shared" ref="G128:K128" si="84">SUM(G129:G134)</f>
        <v>9.0073063488477114</v>
      </c>
      <c r="H128" s="1">
        <f t="shared" si="84"/>
        <v>9.6038359769997577</v>
      </c>
      <c r="I128" s="1">
        <f t="shared" si="84"/>
        <v>9.646442088821118</v>
      </c>
      <c r="J128" s="1">
        <f t="shared" si="84"/>
        <v>9.3758331490493845</v>
      </c>
      <c r="K128" s="1">
        <f t="shared" si="84"/>
        <v>12.209909301199726</v>
      </c>
    </row>
    <row r="129" spans="1:17" x14ac:dyDescent="0.25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6.5070000365350298</v>
      </c>
      <c r="G129" s="1">
        <f>'[1]Electricity and CHPs'!C19</f>
        <v>7.3422574330378723</v>
      </c>
      <c r="H129" s="1">
        <f>'[1]Electricity and CHPs'!D19</f>
        <v>7.8486232128797493</v>
      </c>
      <c r="I129" s="1">
        <f>'[1]Electricity and CHPs'!E19</f>
        <v>7.8213104223918535</v>
      </c>
      <c r="J129" s="1">
        <f>'[1]Electricity and CHPs'!F19</f>
        <v>6.2033902209380969</v>
      </c>
      <c r="K129" s="1">
        <f>'[1]Electricity and CHPs'!G19</f>
        <v>5.1263695623580139</v>
      </c>
    </row>
    <row r="130" spans="1:17" x14ac:dyDescent="0.25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1.4451410489258227</v>
      </c>
      <c r="K130" s="1">
        <f>'[1]Electricity and CHPs'!G20</f>
        <v>4.8957817205803025</v>
      </c>
    </row>
    <row r="131" spans="1:17" x14ac:dyDescent="0.25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1.5475482310279296</v>
      </c>
      <c r="G131" s="1">
        <f>'[1]Electricity and CHPs'!C26</f>
        <v>1.4215049776474196</v>
      </c>
      <c r="H131" s="1">
        <f>'[1]Electricity and CHPs'!D26</f>
        <v>1.4185072613390379</v>
      </c>
      <c r="I131" s="1">
        <f>'[1]Electricity and CHPs'!E26</f>
        <v>1.4921864940674994</v>
      </c>
      <c r="J131" s="1">
        <f>'[1]Electricity and CHPs'!F26</f>
        <v>1.1784691560415759</v>
      </c>
      <c r="K131" s="1">
        <f>'[1]Electricity and CHPs'!G26</f>
        <v>0.75039383464138831</v>
      </c>
    </row>
    <row r="132" spans="1:17" x14ac:dyDescent="0.25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0.24173451744298621</v>
      </c>
      <c r="K132" s="1">
        <f>'[1]Electricity and CHPs'!G27</f>
        <v>0.78408855711524272</v>
      </c>
    </row>
    <row r="133" spans="1:17" x14ac:dyDescent="0.25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0.23004013310936267</v>
      </c>
      <c r="G133" s="1">
        <f>'[1]Electricity and CHPs'!C44</f>
        <v>0.24354393816241954</v>
      </c>
      <c r="H133" s="1">
        <f>'[1]Electricity and CHPs'!D44</f>
        <v>0.33670550278097083</v>
      </c>
      <c r="I133" s="1">
        <f>'[1]Electricity and CHPs'!E44</f>
        <v>0.33294517236176369</v>
      </c>
      <c r="J133" s="1">
        <f>'[1]Electricity and CHPs'!F44</f>
        <v>0.12326751126902455</v>
      </c>
      <c r="K133" s="1">
        <f>'[1]Electricity and CHPs'!G44</f>
        <v>4.6506423928200833E-4</v>
      </c>
    </row>
    <row r="134" spans="1:17" x14ac:dyDescent="0.25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0.18383069443187994</v>
      </c>
      <c r="K134" s="1">
        <f>'[1]Electricity and CHPs'!G45</f>
        <v>0.65281056226549461</v>
      </c>
    </row>
    <row r="135" spans="1:17" x14ac:dyDescent="0.25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4.0272741337814795</v>
      </c>
      <c r="G135" s="1">
        <f t="shared" ref="G135:K135" si="86">SUM(G136:G139)</f>
        <v>4.3818812053426459</v>
      </c>
      <c r="H135" s="1">
        <f t="shared" si="86"/>
        <v>4.6335652371093934</v>
      </c>
      <c r="I135" s="1">
        <f t="shared" si="86"/>
        <v>4.6567484582296768</v>
      </c>
      <c r="J135" s="1">
        <f t="shared" si="86"/>
        <v>4.5343674716742406</v>
      </c>
      <c r="K135" s="1">
        <f t="shared" si="86"/>
        <v>5.7783168373474743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3.2535000182675144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3.6711287165189361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3.9243116064398746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3.9106552111959267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3.1016951104690484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2.5631847811790069</v>
      </c>
    </row>
    <row r="137" spans="1:17" x14ac:dyDescent="0.25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0.72257052446291148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2.4478908602901512</v>
      </c>
    </row>
    <row r="138" spans="1:17" x14ac:dyDescent="0.25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0.7737741155139648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0.71075248882370989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0.70925363066951885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0.74609324703374968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0.58923457802078794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0.37519691732069416</v>
      </c>
    </row>
    <row r="139" spans="1:17" x14ac:dyDescent="0.25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0.12086725872149311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0.39204427855762136</v>
      </c>
    </row>
    <row r="140" spans="1:17" x14ac:dyDescent="0.25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4.2573142668908428</v>
      </c>
      <c r="G142" s="1">
        <f t="shared" ref="G142:K142" si="87">SUM(G143:G148)</f>
        <v>4.6254251435050655</v>
      </c>
      <c r="H142" s="1">
        <f t="shared" si="87"/>
        <v>4.9702707398903643</v>
      </c>
      <c r="I142" s="1">
        <f t="shared" si="87"/>
        <v>4.9896936305914403</v>
      </c>
      <c r="J142" s="1">
        <f t="shared" si="87"/>
        <v>4.8414656773751457</v>
      </c>
      <c r="K142" s="1">
        <f t="shared" si="87"/>
        <v>6.4315924638522501</v>
      </c>
    </row>
    <row r="143" spans="1:17" x14ac:dyDescent="0.25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3.2535000182675153</v>
      </c>
      <c r="G143" s="1">
        <f t="shared" ref="G143:K143" si="88">G129-G136</f>
        <v>3.6711287165189361</v>
      </c>
      <c r="H143" s="1">
        <f t="shared" si="88"/>
        <v>3.9243116064398746</v>
      </c>
      <c r="I143" s="1">
        <f t="shared" si="88"/>
        <v>3.9106552111959267</v>
      </c>
      <c r="J143" s="1">
        <f t="shared" si="88"/>
        <v>3.1016951104690484</v>
      </c>
      <c r="K143" s="1">
        <f t="shared" si="88"/>
        <v>2.5631847811790069</v>
      </c>
    </row>
    <row r="144" spans="1:17" x14ac:dyDescent="0.25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0.72257052446291126</v>
      </c>
      <c r="K144" s="1">
        <f t="shared" si="89"/>
        <v>2.4478908602901512</v>
      </c>
    </row>
    <row r="145" spans="1:11" x14ac:dyDescent="0.25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0.7737741155139648</v>
      </c>
      <c r="G145" s="1">
        <f t="shared" si="90"/>
        <v>0.71075248882370967</v>
      </c>
      <c r="H145" s="1">
        <f t="shared" si="90"/>
        <v>0.70925363066951908</v>
      </c>
      <c r="I145" s="1">
        <f t="shared" si="90"/>
        <v>0.74609324703374968</v>
      </c>
      <c r="J145" s="1">
        <f t="shared" si="90"/>
        <v>0.58923457802078794</v>
      </c>
      <c r="K145" s="1">
        <f t="shared" si="90"/>
        <v>0.37519691732069416</v>
      </c>
    </row>
    <row r="146" spans="1:11" x14ac:dyDescent="0.25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0.12086725872149311</v>
      </c>
      <c r="K146" s="1">
        <f t="shared" si="91"/>
        <v>0.39204427855762136</v>
      </c>
    </row>
    <row r="147" spans="1:11" x14ac:dyDescent="0.25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0.23004013310936267</v>
      </c>
      <c r="G147" s="1">
        <f t="shared" si="92"/>
        <v>0.24354393816241954</v>
      </c>
      <c r="H147" s="1">
        <f t="shared" si="92"/>
        <v>0.33670550278097083</v>
      </c>
      <c r="I147" s="1">
        <f t="shared" si="92"/>
        <v>0.33294517236176369</v>
      </c>
      <c r="J147" s="1">
        <f t="shared" si="92"/>
        <v>0.12326751126902455</v>
      </c>
      <c r="K147" s="1">
        <f t="shared" si="92"/>
        <v>4.6506423928200833E-4</v>
      </c>
    </row>
    <row r="148" spans="1:11" x14ac:dyDescent="0.25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0.18383069443187994</v>
      </c>
      <c r="K148" s="1">
        <f t="shared" si="96"/>
        <v>0.65281056226549461</v>
      </c>
    </row>
    <row r="149" spans="1:11" x14ac:dyDescent="0.25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0.17245227117563069</v>
      </c>
      <c r="G149" s="1">
        <f t="shared" ref="G149:K149" si="97">SUM(G150:G156)</f>
        <v>0.21286142609493203</v>
      </c>
      <c r="H149" s="1">
        <f t="shared" si="97"/>
        <v>1.4441085984078543</v>
      </c>
      <c r="I149" s="1">
        <f t="shared" si="97"/>
        <v>2.6419073341925352</v>
      </c>
      <c r="J149" s="1">
        <f t="shared" si="97"/>
        <v>3.5677997052682104</v>
      </c>
      <c r="K149" s="1">
        <f t="shared" si="97"/>
        <v>6.4686893074854135</v>
      </c>
    </row>
    <row r="150" spans="1:11" x14ac:dyDescent="0.25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</v>
      </c>
      <c r="G150" s="1">
        <f>'[1]Electricity and CHPs'!C25</f>
        <v>3.1671040842140648E-6</v>
      </c>
      <c r="H150" s="1">
        <f>'[1]Electricity and CHPs'!D25</f>
        <v>0.26175965993436201</v>
      </c>
      <c r="I150" s="1">
        <f>'[1]Electricity and CHPs'!E25</f>
        <v>0.15766698351654237</v>
      </c>
      <c r="J150" s="1">
        <f>'[1]Electricity and CHPs'!F25</f>
        <v>0.53215642401093721</v>
      </c>
      <c r="K150" s="1">
        <f>'[1]Electricity and CHPs'!G25</f>
        <v>1.3579319691788365</v>
      </c>
    </row>
    <row r="151" spans="1:11" x14ac:dyDescent="0.25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1.6136901677229642E-5</v>
      </c>
      <c r="K151" s="1">
        <f>'[1]Electricity and CHPs'!G31</f>
        <v>0.58196827173809873</v>
      </c>
    </row>
    <row r="152" spans="1:11" x14ac:dyDescent="0.25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0.17245227117563069</v>
      </c>
      <c r="G152" s="1">
        <f>'[1]Electricity and CHPs'!C42</f>
        <v>0.21285825899084782</v>
      </c>
      <c r="H152" s="1">
        <f>'[1]Electricity and CHPs'!D42</f>
        <v>1.1823489384734922</v>
      </c>
      <c r="I152" s="1">
        <f>'[1]Electricity and CHPs'!E42</f>
        <v>2.4840924752840796</v>
      </c>
      <c r="J152" s="1">
        <f>'[1]Electricity and CHPs'!F42</f>
        <v>2.1093335891338034</v>
      </c>
      <c r="K152" s="1">
        <f>'[1]Electricity and CHPs'!G42</f>
        <v>0.50924253893216254</v>
      </c>
    </row>
    <row r="153" spans="1:11" x14ac:dyDescent="0.25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0.92589179201364036</v>
      </c>
      <c r="K153" s="1">
        <f>'[1]Electricity and CHPs'!G43</f>
        <v>3.8267809969854985</v>
      </c>
    </row>
    <row r="154" spans="1:11" x14ac:dyDescent="0.25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3.1657926947784411E-5</v>
      </c>
      <c r="J154" s="1">
        <f>'[1]Electricity and CHPs'!F50</f>
        <v>6.0876321735899544E-5</v>
      </c>
      <c r="K154" s="1">
        <f>'[1]Electricity and CHPs'!G50</f>
        <v>4.7517898758551812E-4</v>
      </c>
    </row>
    <row r="155" spans="1:11" x14ac:dyDescent="0.25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5.9515037964144458E-5</v>
      </c>
      <c r="J155" s="1">
        <f>'[1]Electricity and CHPs'!F53</f>
        <v>2.5578937860937809E-4</v>
      </c>
      <c r="K155" s="1">
        <f>'[1]Electricity and CHPs'!G53</f>
        <v>0.19224974765390365</v>
      </c>
    </row>
    <row r="156" spans="1:11" x14ac:dyDescent="0.25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5.6702427001202524E-5</v>
      </c>
      <c r="J156" s="1">
        <f>'[1]Electricity and CHPs'!F56</f>
        <v>8.5097507807132202E-5</v>
      </c>
      <c r="K156" s="1">
        <f>'[1]Electricity and CHPs'!G56</f>
        <v>4.0604009328213196E-5</v>
      </c>
    </row>
    <row r="157" spans="1:11" x14ac:dyDescent="0.25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0.54529201988128251</v>
      </c>
      <c r="H157" s="1">
        <f t="shared" si="98"/>
        <v>2.1870138945433744</v>
      </c>
      <c r="I157" s="1">
        <f t="shared" si="98"/>
        <v>11.016902071503011</v>
      </c>
      <c r="J157" s="1">
        <f t="shared" si="98"/>
        <v>21.142542540082655</v>
      </c>
      <c r="K157" s="1">
        <f t="shared" si="98"/>
        <v>34.43897433099238</v>
      </c>
    </row>
    <row r="158" spans="1:11" x14ac:dyDescent="0.25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0.54529201988128251</v>
      </c>
      <c r="H158" s="1">
        <f>'[1]Electricity and CHPs'!D33</f>
        <v>2.1870138945433744</v>
      </c>
      <c r="I158" s="1">
        <f>'[1]Electricity and CHPs'!E33</f>
        <v>11.016902071503011</v>
      </c>
      <c r="J158" s="1">
        <f>'[1]Electricity and CHPs'!F33</f>
        <v>21.142542540082655</v>
      </c>
      <c r="K158" s="1">
        <f>'[1]Electricity and CHPs'!G33</f>
        <v>34.43897433099238</v>
      </c>
    </row>
    <row r="159" spans="1:11" x14ac:dyDescent="0.25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12.822538554820284</v>
      </c>
      <c r="H159" s="1">
        <f t="shared" si="99"/>
        <v>28.799999728154617</v>
      </c>
      <c r="I159" s="1">
        <f t="shared" si="99"/>
        <v>55.356620304168516</v>
      </c>
      <c r="J159" s="1">
        <f t="shared" si="99"/>
        <v>103.61539329353428</v>
      </c>
      <c r="K159" s="1">
        <f t="shared" si="99"/>
        <v>168.84570347311848</v>
      </c>
    </row>
    <row r="160" spans="1:11" x14ac:dyDescent="0.25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0.14080554346780666</v>
      </c>
      <c r="I160" s="1">
        <f>'[1]Electricity and CHPs'!E34</f>
        <v>0.27099925213379572</v>
      </c>
      <c r="J160" s="1">
        <f>'[1]Electricity and CHPs'!F34</f>
        <v>4.9407891569675098</v>
      </c>
      <c r="K160" s="1">
        <f>'[1]Electricity and CHPs'!G34</f>
        <v>25.974740063523107</v>
      </c>
    </row>
    <row r="161" spans="1:11" x14ac:dyDescent="0.25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4.849835727311385</v>
      </c>
      <c r="H161" s="1">
        <f>'[1]Electricity and CHPs'!D35</f>
        <v>9.594502625248591</v>
      </c>
      <c r="I161" s="1">
        <f>'[1]Electricity and CHPs'!E35</f>
        <v>17.736887127628659</v>
      </c>
      <c r="J161" s="1">
        <f>'[1]Electricity and CHPs'!F35</f>
        <v>39.100486962321192</v>
      </c>
      <c r="K161" s="1">
        <f>'[1]Electricity and CHPs'!G35</f>
        <v>62.600446721574222</v>
      </c>
    </row>
    <row r="162" spans="1:11" x14ac:dyDescent="0.25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3.3906651713588358</v>
      </c>
      <c r="H162" s="1">
        <f>'[1]Electricity and CHPs'!D36</f>
        <v>8.0481894497507831</v>
      </c>
      <c r="I162" s="1">
        <f>'[1]Electricity and CHPs'!E36</f>
        <v>10.326566528556089</v>
      </c>
      <c r="J162" s="1">
        <f>'[1]Electricity and CHPs'!F36</f>
        <v>13.878042307444717</v>
      </c>
      <c r="K162" s="1">
        <f>'[1]Electricity and CHPs'!G36</f>
        <v>18.650928593728409</v>
      </c>
    </row>
    <row r="163" spans="1:11" x14ac:dyDescent="0.25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1.2875826169016571</v>
      </c>
      <c r="H163" s="1">
        <f>'[1]Electricity and CHPs'!D37</f>
        <v>4.184102218742515</v>
      </c>
      <c r="I163" s="1">
        <f>'[1]Electricity and CHPs'!E37</f>
        <v>9.1198248247657876</v>
      </c>
      <c r="J163" s="1">
        <f>'[1]Electricity and CHPs'!F37</f>
        <v>15.853075955921867</v>
      </c>
      <c r="K163" s="1">
        <f>'[1]Electricity and CHPs'!G37</f>
        <v>21.513092995650183</v>
      </c>
    </row>
    <row r="164" spans="1:11" x14ac:dyDescent="0.25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3.2944550392484055</v>
      </c>
      <c r="H164" s="1">
        <f>'[1]Electricity and CHPs'!D38</f>
        <v>6.8323998909449211</v>
      </c>
      <c r="I164" s="1">
        <f>'[1]Electricity and CHPs'!E38</f>
        <v>17.902342571084187</v>
      </c>
      <c r="J164" s="1">
        <f>'[1]Electricity and CHPs'!F38</f>
        <v>29.842998910879011</v>
      </c>
      <c r="K164" s="1">
        <f>'[1]Electricity and CHPs'!G38</f>
        <v>40.106495098642554</v>
      </c>
    </row>
    <row r="165" spans="1:11" x14ac:dyDescent="0.25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3.3454970097034851E-4</v>
      </c>
      <c r="K165" s="1">
        <f>'[1]Electricity and CHPs'!G32</f>
        <v>3.3465597797272098E-4</v>
      </c>
    </row>
    <row r="166" spans="1:11" x14ac:dyDescent="0.25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3.3454970097034851E-4</v>
      </c>
      <c r="K166" s="1">
        <f t="shared" si="103"/>
        <v>3.3465597797272098E-4</v>
      </c>
    </row>
    <row r="167" spans="1:11" x14ac:dyDescent="0.25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9.1961282243043996E-5</v>
      </c>
      <c r="J167" s="1">
        <f t="shared" si="104"/>
        <v>0.2192851413867408</v>
      </c>
      <c r="K167" s="1">
        <f t="shared" si="104"/>
        <v>0.38956200665516988</v>
      </c>
    </row>
    <row r="168" spans="1:11" x14ac:dyDescent="0.25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4.6889977480317174E-2</v>
      </c>
      <c r="K168" s="1">
        <f>'[1]Electricity and CHPs'!G30</f>
        <v>3.7470507599158577E-2</v>
      </c>
    </row>
    <row r="169" spans="1:11" x14ac:dyDescent="0.25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6.1984967548488684E-5</v>
      </c>
      <c r="J169" s="1">
        <f>'[1]Electricity and CHPs'!F46</f>
        <v>0.17233544157482225</v>
      </c>
      <c r="K169" s="1">
        <f>'[1]Electricity and CHPs'!G46</f>
        <v>0.35203357438985533</v>
      </c>
    </row>
    <row r="170" spans="1:11" x14ac:dyDescent="0.25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2.9976314694555315E-5</v>
      </c>
      <c r="J170" s="1">
        <f>'[1]Electricity and CHPs'!F57</f>
        <v>5.9722331601365475E-5</v>
      </c>
      <c r="K170" s="1">
        <f>'[1]Electricity and CHPs'!G57</f>
        <v>5.7924666155953299E-5</v>
      </c>
    </row>
    <row r="171" spans="1:11" x14ac:dyDescent="0.25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5.0122154652735407E-5</v>
      </c>
      <c r="G171" s="1">
        <f t="shared" ref="G171:K171" si="106">SUM(G172:G178)</f>
        <v>5.8772724093419113E-3</v>
      </c>
      <c r="H171" s="1">
        <f t="shared" si="106"/>
        <v>2.7258744137611576E-2</v>
      </c>
      <c r="I171" s="1">
        <f t="shared" si="106"/>
        <v>7.9965474265360353E-2</v>
      </c>
      <c r="J171" s="1">
        <f t="shared" si="106"/>
        <v>3.3326116218267035</v>
      </c>
      <c r="K171" s="1">
        <f t="shared" si="106"/>
        <v>12.599381493758065</v>
      </c>
    </row>
    <row r="172" spans="1:11" x14ac:dyDescent="0.25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1.7702113664758857E-6</v>
      </c>
      <c r="G172" s="1">
        <f>'[1]Electricity and CHPs'!C70</f>
        <v>5.5677105845795783E-3</v>
      </c>
      <c r="H172" s="1">
        <f>'[1]Electricity and CHPs'!D70</f>
        <v>2.6923288069272921E-2</v>
      </c>
      <c r="I172" s="1">
        <f>'[1]Electricity and CHPs'!E70</f>
        <v>4.9432861793656151E-3</v>
      </c>
      <c r="J172" s="1">
        <f>'[1]Electricity and CHPs'!F70</f>
        <v>9.4497964305114451E-2</v>
      </c>
      <c r="K172" s="1">
        <f>'[1]Electricity and CHPs'!G70</f>
        <v>8.1332068144307393E-2</v>
      </c>
    </row>
    <row r="173" spans="1:11" x14ac:dyDescent="0.25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4.7012188832196864E-6</v>
      </c>
      <c r="G173" s="1">
        <f>'[1]Electricity and CHPs'!C71</f>
        <v>7.0684327746692744E-5</v>
      </c>
      <c r="H173" s="1">
        <f>'[1]Electricity and CHPs'!D71</f>
        <v>8.3865940062543824E-5</v>
      </c>
      <c r="I173" s="1">
        <f>'[1]Electricity and CHPs'!E71</f>
        <v>9.2112058920298072E-5</v>
      </c>
      <c r="J173" s="1">
        <f>'[1]Electricity and CHPs'!F71</f>
        <v>2.6654426364648458</v>
      </c>
      <c r="K173" s="1">
        <f>'[1]Electricity and CHPs'!G71</f>
        <v>2.6654451626890459</v>
      </c>
    </row>
    <row r="174" spans="1:11" x14ac:dyDescent="0.25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5.8449086822434361E-6</v>
      </c>
      <c r="G174" s="1">
        <f>'[1]Electricity and CHPs'!C72</f>
        <v>6.4757431751197148E-5</v>
      </c>
      <c r="H174" s="1">
        <f>'[1]Electricity and CHPs'!D72</f>
        <v>7.5779703559794172E-5</v>
      </c>
      <c r="I174" s="1">
        <f>'[1]Electricity and CHPs'!E72</f>
        <v>8.8507647194160377E-5</v>
      </c>
      <c r="J174" s="1">
        <f>'[1]Electricity and CHPs'!F72</f>
        <v>2.7157365199153329E-3</v>
      </c>
      <c r="K174" s="1">
        <f>'[1]Electricity and CHPs'!G72</f>
        <v>8.9616871939842877</v>
      </c>
    </row>
    <row r="175" spans="1:11" x14ac:dyDescent="0.25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6.2902436550745008E-6</v>
      </c>
      <c r="G175" s="1">
        <f>'[1]Electricity and CHPs'!C73</f>
        <v>2.607546840865107E-5</v>
      </c>
      <c r="H175" s="1">
        <f>'[1]Electricity and CHPs'!D73</f>
        <v>2.6332457245703666E-5</v>
      </c>
      <c r="I175" s="1">
        <f>'[1]Electricity and CHPs'!E73</f>
        <v>1.3307925690802451E-4</v>
      </c>
      <c r="J175" s="1">
        <f>'[1]Electricity and CHPs'!F73</f>
        <v>2.3734004955085317E-4</v>
      </c>
      <c r="K175" s="1">
        <f>'[1]Electricity and CHPs'!G73</f>
        <v>1.8966027862770082E-4</v>
      </c>
    </row>
    <row r="176" spans="1:11" x14ac:dyDescent="0.25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1.2646518240461714E-5</v>
      </c>
      <c r="G176" s="1">
        <f>'[1]Electricity and CHPs'!C74</f>
        <v>6.0959598332680917E-5</v>
      </c>
      <c r="H176" s="1">
        <f>'[1]Electricity and CHPs'!D74</f>
        <v>6.1570494067797899E-5</v>
      </c>
      <c r="I176" s="1">
        <f>'[1]Electricity and CHPs'!E74</f>
        <v>2.2224266806547158E-2</v>
      </c>
      <c r="J176" s="1">
        <f>'[1]Electricity and CHPs'!F74</f>
        <v>8.4440536450896192E-2</v>
      </c>
      <c r="K176" s="1">
        <f>'[1]Electricity and CHPs'!G74</f>
        <v>0.38694494646050492</v>
      </c>
    </row>
    <row r="177" spans="1:11" x14ac:dyDescent="0.25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1.2645776743288075E-5</v>
      </c>
      <c r="G177" s="1">
        <f>'[1]Electricity and CHPs'!C75</f>
        <v>6.0933398907007579E-5</v>
      </c>
      <c r="H177" s="1">
        <f>'[1]Electricity and CHPs'!D75</f>
        <v>6.1528508211650237E-5</v>
      </c>
      <c r="I177" s="1">
        <f>'[1]Electricity and CHPs'!E75</f>
        <v>5.2358438802535046E-2</v>
      </c>
      <c r="J177" s="1">
        <f>'[1]Electricity and CHPs'!F75</f>
        <v>0.4850752203039006</v>
      </c>
      <c r="K177" s="1">
        <f>'[1]Electricity and CHPs'!G75</f>
        <v>0.50363259952864625</v>
      </c>
    </row>
    <row r="178" spans="1:11" x14ac:dyDescent="0.25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6.223277081972113E-6</v>
      </c>
      <c r="G178" s="1">
        <f>'[1]Electricity and CHPs'!C76</f>
        <v>2.6151599616103217E-5</v>
      </c>
      <c r="H178" s="1">
        <f>'[1]Electricity and CHPs'!D76</f>
        <v>2.6378965191162807E-5</v>
      </c>
      <c r="I178" s="1">
        <f>'[1]Electricity and CHPs'!E76</f>
        <v>1.2578351389006304E-4</v>
      </c>
      <c r="J178" s="1">
        <f>'[1]Electricity and CHPs'!F76</f>
        <v>2.0218773248015563E-4</v>
      </c>
      <c r="K178" s="1">
        <f>'[1]Electricity and CHPs'!G76</f>
        <v>1.4986267264520699E-4</v>
      </c>
    </row>
    <row r="179" spans="1:11" x14ac:dyDescent="0.25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29.910502382930186</v>
      </c>
      <c r="G179" s="3">
        <f t="shared" ref="G179:K179" si="107">SUM(G180,G231)</f>
        <v>33.134807024870561</v>
      </c>
      <c r="H179" s="3">
        <f t="shared" si="107"/>
        <v>35.079431370865578</v>
      </c>
      <c r="I179" s="3">
        <f t="shared" si="107"/>
        <v>41.27585634414217</v>
      </c>
      <c r="J179" s="3">
        <f t="shared" si="107"/>
        <v>41.185866605884179</v>
      </c>
      <c r="K179" s="3">
        <f t="shared" si="107"/>
        <v>43.494712959421427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23.057839786619308</v>
      </c>
      <c r="G180" s="1">
        <f t="shared" si="108"/>
        <v>25.543830292475796</v>
      </c>
      <c r="H180" s="1">
        <f t="shared" si="108"/>
        <v>25.424306052389746</v>
      </c>
      <c r="I180" s="1">
        <f t="shared" si="108"/>
        <v>26.434913172731839</v>
      </c>
      <c r="J180" s="1">
        <f t="shared" si="108"/>
        <v>27.265520748414851</v>
      </c>
      <c r="K180" s="1">
        <f t="shared" si="108"/>
        <v>30.331940985917129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16.274066853035318</v>
      </c>
      <c r="G181" s="1">
        <f t="shared" si="109"/>
        <v>13.122261211173603</v>
      </c>
      <c r="H181" s="1">
        <f t="shared" si="109"/>
        <v>14.713509007422376</v>
      </c>
      <c r="I181" s="1">
        <f t="shared" si="109"/>
        <v>14.877748573167519</v>
      </c>
      <c r="J181" s="1">
        <f t="shared" si="109"/>
        <v>13.676133089648445</v>
      </c>
      <c r="K181" s="1">
        <f t="shared" si="109"/>
        <v>16.842815580755882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9.2575679344191319E-3</v>
      </c>
      <c r="G182" s="1">
        <f t="shared" ref="G182:K182" si="110">G183</f>
        <v>5.9295693116225075E-6</v>
      </c>
      <c r="H182" s="1">
        <f t="shared" si="110"/>
        <v>1.7318716826351892E-4</v>
      </c>
      <c r="I182" s="1">
        <f t="shared" si="110"/>
        <v>8.448444250217558E-5</v>
      </c>
      <c r="J182" s="1">
        <f t="shared" si="110"/>
        <v>1.1039002289894266E-4</v>
      </c>
      <c r="K182" s="1">
        <f t="shared" si="110"/>
        <v>0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9.2575679344191319E-3</v>
      </c>
      <c r="G183" s="1">
        <f>'[1]Electricity and CHPs'!C$94</f>
        <v>5.9295693116225075E-6</v>
      </c>
      <c r="H183" s="1">
        <f>'[1]Electricity and CHPs'!D$94</f>
        <v>1.7318716826351892E-4</v>
      </c>
      <c r="I183" s="1">
        <f>'[1]Electricity and CHPs'!E$94</f>
        <v>8.448444250217558E-5</v>
      </c>
      <c r="J183" s="1">
        <f>'[1]Electricity and CHPs'!F$94</f>
        <v>1.1039002289894266E-4</v>
      </c>
      <c r="K183" s="1">
        <f>'[1]Electricity and CHPs'!G$94</f>
        <v>0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9.2575679344191319E-3</v>
      </c>
      <c r="G184" s="1">
        <f t="shared" ref="G184:K184" si="111">G183-G185</f>
        <v>5.9295693116225075E-6</v>
      </c>
      <c r="H184" s="1">
        <f t="shared" si="111"/>
        <v>1.7318716826351892E-4</v>
      </c>
      <c r="I184" s="1">
        <f t="shared" si="111"/>
        <v>8.448444250217558E-5</v>
      </c>
      <c r="J184" s="1">
        <f t="shared" si="111"/>
        <v>1.1039002289894266E-4</v>
      </c>
      <c r="K184" s="1">
        <f t="shared" si="111"/>
        <v>0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1.8035499217996773</v>
      </c>
      <c r="G186" s="1">
        <f t="shared" ref="G186:K186" si="113">SUM(G187:G188)</f>
        <v>1.2815706921949562E-5</v>
      </c>
      <c r="H186" s="1">
        <f t="shared" si="113"/>
        <v>0.65684363900768494</v>
      </c>
      <c r="I186" s="1">
        <f t="shared" si="113"/>
        <v>0.95470718429857304</v>
      </c>
      <c r="J186" s="1">
        <f t="shared" si="113"/>
        <v>0.22320486797129582</v>
      </c>
      <c r="K186" s="1">
        <f t="shared" si="113"/>
        <v>2.4781237880991894E-5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1.8035499217996773</v>
      </c>
      <c r="G187" s="1">
        <f>'[1]Electricity and CHPs'!C$91</f>
        <v>1.2815706921949562E-5</v>
      </c>
      <c r="H187" s="1">
        <f>'[1]Electricity and CHPs'!D$91</f>
        <v>0.65684363900768494</v>
      </c>
      <c r="I187" s="1">
        <f>'[1]Electricity and CHPs'!E$91</f>
        <v>0.95470718429857304</v>
      </c>
      <c r="J187" s="1">
        <f>'[1]Electricity and CHPs'!F$91</f>
        <v>0.22300617262304107</v>
      </c>
      <c r="K187" s="1">
        <f>'[1]Electricity and CHPs'!G$91</f>
        <v>1.1613076869864956E-5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1.986953482547603E-4</v>
      </c>
      <c r="K188" s="1">
        <f>'[1]Electricity and CHPs'!G$95</f>
        <v>1.316816101112694E-5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1.7603269438034379</v>
      </c>
      <c r="G189" s="1">
        <f t="shared" ref="G189:K189" si="114">SUM(G190:G191)</f>
        <v>1.1833198972085578E-5</v>
      </c>
      <c r="H189" s="1">
        <f t="shared" si="114"/>
        <v>0.63122047705346018</v>
      </c>
      <c r="I189" s="1">
        <f t="shared" si="114"/>
        <v>0.95380677871135333</v>
      </c>
      <c r="J189" s="1">
        <f t="shared" si="114"/>
        <v>0.22094425571355861</v>
      </c>
      <c r="K189" s="1">
        <f t="shared" si="114"/>
        <v>1.3407177082954341E-7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1.7603269438034379</v>
      </c>
      <c r="G190" s="1">
        <f t="shared" ref="G190:K190" si="115">G187-G193</f>
        <v>1.1833198972085578E-5</v>
      </c>
      <c r="H190" s="1">
        <f t="shared" si="115"/>
        <v>0.63122047705346018</v>
      </c>
      <c r="I190" s="1">
        <f t="shared" si="115"/>
        <v>0.95380677871135333</v>
      </c>
      <c r="J190" s="1">
        <f t="shared" si="115"/>
        <v>0.22074757274587559</v>
      </c>
      <c r="K190" s="1">
        <f t="shared" si="115"/>
        <v>6.2829217337712095E-8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1.9668296768303442E-4</v>
      </c>
      <c r="K191" s="1">
        <f t="shared" si="116"/>
        <v>7.1242553491831313E-8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4.3222977996239316E-2</v>
      </c>
      <c r="G192" s="1">
        <f t="shared" ref="G192:K192" si="117">SUM(G193:G194)</f>
        <v>9.8250794986398425E-7</v>
      </c>
      <c r="H192" s="1">
        <f t="shared" si="117"/>
        <v>2.5623161954224816E-2</v>
      </c>
      <c r="I192" s="1">
        <f t="shared" si="117"/>
        <v>9.0040558721967692E-4</v>
      </c>
      <c r="J192" s="1">
        <f t="shared" si="117"/>
        <v>2.2606122577372013E-3</v>
      </c>
      <c r="K192" s="1">
        <f t="shared" si="117"/>
        <v>2.4647166110162351E-5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4.3222977996239316E-2</v>
      </c>
      <c r="G193" s="1">
        <f t="shared" si="118"/>
        <v>9.8250794986398425E-7</v>
      </c>
      <c r="H193" s="1">
        <f t="shared" si="118"/>
        <v>2.5623161954224816E-2</v>
      </c>
      <c r="I193" s="1">
        <f t="shared" si="118"/>
        <v>9.0040558721967692E-4</v>
      </c>
      <c r="J193" s="1">
        <f t="shared" si="118"/>
        <v>2.2585998771654753E-3</v>
      </c>
      <c r="K193" s="1">
        <f t="shared" si="118"/>
        <v>1.1550247652527244E-5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2.0123805717258678E-6</v>
      </c>
      <c r="K194" s="1">
        <f t="shared" si="118"/>
        <v>1.3096918457635109E-5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14.461259363301222</v>
      </c>
      <c r="G195" s="1">
        <f t="shared" ref="G195:K195" si="119">SUM(G196:G197)</f>
        <v>13.122222530051676</v>
      </c>
      <c r="H195" s="1">
        <f t="shared" si="119"/>
        <v>13.114407767753967</v>
      </c>
      <c r="I195" s="1">
        <f t="shared" si="119"/>
        <v>13.510626616466812</v>
      </c>
      <c r="J195" s="1">
        <f t="shared" si="119"/>
        <v>12.004190179643789</v>
      </c>
      <c r="K195" s="1">
        <f t="shared" si="119"/>
        <v>11.851040750862611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14.461259363301222</v>
      </c>
      <c r="G196" s="1">
        <f>'[1]Electricity and CHPs'!C$93-G197</f>
        <v>13.122222530051676</v>
      </c>
      <c r="H196" s="1">
        <f>'[1]Electricity and CHPs'!D$93-H197</f>
        <v>13.114407767753967</v>
      </c>
      <c r="I196" s="1">
        <f>'[1]Electricity and CHPs'!E$93-I197</f>
        <v>13.510626616466812</v>
      </c>
      <c r="J196" s="1">
        <f>'[1]Electricity and CHPs'!F$93-J197</f>
        <v>9.7360750792379651</v>
      </c>
      <c r="K196" s="1">
        <f>'[1]Electricity and CHPs'!G$93-K197</f>
        <v>4.904016134821557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2.268115100405824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6.9470246160410536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7.230629681650611</v>
      </c>
      <c r="G198" s="1">
        <f t="shared" ref="G198:K198" si="120">SUM(G199:G200)</f>
        <v>6.5611112650258381</v>
      </c>
      <c r="H198" s="1">
        <f t="shared" si="120"/>
        <v>6.5572038838769826</v>
      </c>
      <c r="I198" s="1">
        <f t="shared" si="120"/>
        <v>6.755313308233406</v>
      </c>
      <c r="J198" s="1">
        <f t="shared" si="120"/>
        <v>6.0020950898218945</v>
      </c>
      <c r="K198" s="1">
        <f t="shared" si="120"/>
        <v>5.9255203754313053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7.230629681650611</v>
      </c>
      <c r="G199" s="1">
        <f t="shared" si="121"/>
        <v>6.5611112650258381</v>
      </c>
      <c r="H199" s="1">
        <f t="shared" si="121"/>
        <v>6.5572038838769826</v>
      </c>
      <c r="I199" s="1">
        <f t="shared" si="121"/>
        <v>6.755313308233406</v>
      </c>
      <c r="J199" s="1">
        <f t="shared" si="121"/>
        <v>4.8680375396189826</v>
      </c>
      <c r="K199" s="1">
        <f t="shared" si="121"/>
        <v>2.4520080674107785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1.134057550202912</v>
      </c>
      <c r="K200" s="1">
        <f t="shared" si="122"/>
        <v>3.4735123080205268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7.230629681650611</v>
      </c>
      <c r="G201" s="1">
        <f t="shared" ref="G201:K201" si="123">SUM(G202:G203)</f>
        <v>6.5611112650258381</v>
      </c>
      <c r="H201" s="1">
        <f t="shared" si="123"/>
        <v>6.5572038838769844</v>
      </c>
      <c r="I201" s="1">
        <f t="shared" si="123"/>
        <v>6.755313308233406</v>
      </c>
      <c r="J201" s="1">
        <f t="shared" si="123"/>
        <v>6.0020950898218945</v>
      </c>
      <c r="K201" s="1">
        <f t="shared" si="123"/>
        <v>5.9255203754313053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7.230629681650611</v>
      </c>
      <c r="G202" s="1">
        <f t="shared" si="124"/>
        <v>6.5611112650258381</v>
      </c>
      <c r="H202" s="1">
        <f t="shared" si="124"/>
        <v>6.5572038838769844</v>
      </c>
      <c r="I202" s="1">
        <f t="shared" si="124"/>
        <v>6.755313308233406</v>
      </c>
      <c r="J202" s="1">
        <f t="shared" si="124"/>
        <v>4.8680375396189826</v>
      </c>
      <c r="K202" s="1">
        <f t="shared" si="124"/>
        <v>2.4520080674107785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1.134057550202912</v>
      </c>
      <c r="K203" s="1">
        <f t="shared" si="124"/>
        <v>3.4735123080205268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0</v>
      </c>
      <c r="G204" s="1">
        <f t="shared" ref="G204:K204" si="125">G205</f>
        <v>1.9935845692287227E-5</v>
      </c>
      <c r="H204" s="1">
        <f t="shared" si="125"/>
        <v>0.94208441349246097</v>
      </c>
      <c r="I204" s="1">
        <f t="shared" si="125"/>
        <v>0.41233028795963217</v>
      </c>
      <c r="J204" s="1">
        <f t="shared" si="125"/>
        <v>1.3916898222129337</v>
      </c>
      <c r="K204" s="1">
        <f t="shared" si="125"/>
        <v>4.9444658250704903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0</v>
      </c>
      <c r="G205" s="1">
        <f>'[1]Electricity and CHPs'!C$92</f>
        <v>1.9935845692287227E-5</v>
      </c>
      <c r="H205" s="1">
        <f>'[1]Electricity and CHPs'!D$92</f>
        <v>0.94208441349246097</v>
      </c>
      <c r="I205" s="1">
        <f>'[1]Electricity and CHPs'!E$92</f>
        <v>0.41233028795963217</v>
      </c>
      <c r="J205" s="1">
        <f>'[1]Electricity and CHPs'!F$92</f>
        <v>1.3916898222129337</v>
      </c>
      <c r="K205" s="1">
        <f>'[1]Electricity and CHPs'!G$92</f>
        <v>4.9444658250704903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5.6937829797527775E-2</v>
      </c>
      <c r="K206" s="1">
        <f t="shared" si="126"/>
        <v>4.7284223584900975E-2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5.6937829797527775E-2</v>
      </c>
      <c r="K207" s="1">
        <f>'[1]Electricity and CHPs'!G$96</f>
        <v>4.7284223584900975E-2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6.7837729335839896</v>
      </c>
      <c r="G208" s="1">
        <f t="shared" ref="G208:K208" si="127">SUM(G209,G215,G217,G223,G225,G227,G229)</f>
        <v>12.421569081302193</v>
      </c>
      <c r="H208" s="1">
        <f t="shared" si="127"/>
        <v>10.710797044967372</v>
      </c>
      <c r="I208" s="1">
        <f t="shared" si="127"/>
        <v>11.557164599564322</v>
      </c>
      <c r="J208" s="1">
        <f t="shared" si="127"/>
        <v>13.589387658766404</v>
      </c>
      <c r="K208" s="1">
        <f t="shared" si="127"/>
        <v>13.489125405161248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2.6346715314901217</v>
      </c>
      <c r="G209" s="1">
        <f t="shared" ref="G209:K209" si="128">+G210</f>
        <v>5.8712913854343222E-5</v>
      </c>
      <c r="H209" s="1">
        <f t="shared" si="128"/>
        <v>2.6074819113475476</v>
      </c>
      <c r="I209" s="1">
        <f t="shared" si="128"/>
        <v>4.1979194268780719E-4</v>
      </c>
      <c r="J209" s="1">
        <f t="shared" si="128"/>
        <v>1.2949921354654392</v>
      </c>
      <c r="K209" s="1">
        <f t="shared" si="128"/>
        <v>0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2.6346715314901217</v>
      </c>
      <c r="G210" s="1">
        <f>'[1]Electricity and CHPs'!C$97+G214</f>
        <v>5.8712913854343222E-5</v>
      </c>
      <c r="H210" s="1">
        <f>'[1]Electricity and CHPs'!D$97+H214</f>
        <v>2.6074819113475476</v>
      </c>
      <c r="I210" s="1">
        <f>'[1]Electricity and CHPs'!E$97+I214</f>
        <v>4.1979194268780719E-4</v>
      </c>
      <c r="J210" s="1">
        <f>'[1]Electricity and CHPs'!F$97+J214</f>
        <v>1.2949921354654392</v>
      </c>
      <c r="K210" s="1">
        <f>'[1]Electricity and CHPs'!G$97+K214</f>
        <v>0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1.7328977668444521</v>
      </c>
      <c r="G211" s="1">
        <f t="shared" ref="G211:K211" si="129">G212</f>
        <v>5.3674299905009621E-5</v>
      </c>
      <c r="H211" s="1">
        <f t="shared" si="129"/>
        <v>2.6074462765863315</v>
      </c>
      <c r="I211" s="1">
        <f t="shared" si="129"/>
        <v>4.0774597765855464E-4</v>
      </c>
      <c r="J211" s="1">
        <f t="shared" si="129"/>
        <v>1.7799038584342952E-5</v>
      </c>
      <c r="K211" s="1">
        <f t="shared" si="129"/>
        <v>0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1.7328977668444521</v>
      </c>
      <c r="G212" s="1">
        <f t="shared" ref="G212:K212" si="130">G210-G214</f>
        <v>5.3674299905009621E-5</v>
      </c>
      <c r="H212" s="1">
        <f t="shared" si="130"/>
        <v>2.6074462765863315</v>
      </c>
      <c r="I212" s="1">
        <f t="shared" si="130"/>
        <v>4.0774597765855464E-4</v>
      </c>
      <c r="J212" s="1">
        <f t="shared" si="130"/>
        <v>1.7799038584342952E-5</v>
      </c>
      <c r="K212" s="1">
        <f t="shared" si="130"/>
        <v>0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0.90177376464566961</v>
      </c>
      <c r="G213" s="1">
        <f t="shared" ref="G213:K213" si="131">G214</f>
        <v>5.038613949333598E-6</v>
      </c>
      <c r="H213" s="1">
        <f t="shared" si="131"/>
        <v>3.5634761216220643E-5</v>
      </c>
      <c r="I213" s="1">
        <f t="shared" si="131"/>
        <v>1.2045965029252568E-5</v>
      </c>
      <c r="J213" s="1">
        <f t="shared" si="131"/>
        <v>1.2949743364268549</v>
      </c>
      <c r="K213" s="1">
        <f t="shared" si="131"/>
        <v>0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0.90177376464566961</v>
      </c>
      <c r="G214" s="1">
        <f>'[1]Electricity and CHPs'!C$98</f>
        <v>5.038613949333598E-6</v>
      </c>
      <c r="H214" s="1">
        <f>'[1]Electricity and CHPs'!D$98</f>
        <v>3.5634761216220643E-5</v>
      </c>
      <c r="I214" s="1">
        <f>'[1]Electricity and CHPs'!E$98</f>
        <v>1.2045965029252568E-5</v>
      </c>
      <c r="J214" s="1">
        <f>'[1]Electricity and CHPs'!F$98</f>
        <v>1.2949743364268549</v>
      </c>
      <c r="K214" s="1">
        <f>'[1]Electricity and CHPs'!G$98</f>
        <v>0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1.4500003295488022</v>
      </c>
      <c r="G215" s="1">
        <f t="shared" ref="G215:K215" si="132">+G216</f>
        <v>3.8018894088457182</v>
      </c>
      <c r="H215" s="1">
        <f t="shared" si="132"/>
        <v>3.8019170355349732</v>
      </c>
      <c r="I215" s="1">
        <f t="shared" si="132"/>
        <v>0.78074851885163332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1.4500003295488022</v>
      </c>
      <c r="G216" s="1">
        <f>'[1]Electricity and CHPs'!C$99</f>
        <v>3.8018894088457182</v>
      </c>
      <c r="H216" s="1">
        <f>'[1]Electricity and CHPs'!D$99</f>
        <v>3.8019170355349732</v>
      </c>
      <c r="I216" s="1">
        <f>'[1]Electricity and CHPs'!E$99</f>
        <v>0.78074851885163332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0.18406380153671531</v>
      </c>
      <c r="G217" s="1">
        <f t="shared" ref="G217:K217" si="133">+G218</f>
        <v>4.0637997040911156</v>
      </c>
      <c r="H217" s="1">
        <f t="shared" si="133"/>
        <v>4.1723940085221968E-5</v>
      </c>
      <c r="I217" s="1">
        <f t="shared" si="133"/>
        <v>1.5240068554876192E-5</v>
      </c>
      <c r="J217" s="1">
        <f t="shared" si="133"/>
        <v>9.1871169262481471E-6</v>
      </c>
      <c r="K217" s="1">
        <f t="shared" si="133"/>
        <v>0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0.18406380153671531</v>
      </c>
      <c r="G218" s="1">
        <f>'[1]Electricity and CHPs'!C$100</f>
        <v>4.0637997040911156</v>
      </c>
      <c r="H218" s="1">
        <f>'[1]Electricity and CHPs'!D$100</f>
        <v>4.1723940085221968E-5</v>
      </c>
      <c r="I218" s="1">
        <f>'[1]Electricity and CHPs'!E$100</f>
        <v>1.5240068554876192E-5</v>
      </c>
      <c r="J218" s="1">
        <f>'[1]Electricity and CHPs'!F$100</f>
        <v>9.1871169262481471E-6</v>
      </c>
      <c r="K218" s="1">
        <f>'[1]Electricity and CHPs'!G$100</f>
        <v>0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0.18406380153671531</v>
      </c>
      <c r="G219" s="1">
        <f t="shared" ref="G219:K219" si="134">G220</f>
        <v>4.0637997040911156</v>
      </c>
      <c r="H219" s="1">
        <f t="shared" si="134"/>
        <v>4.1723940085221968E-5</v>
      </c>
      <c r="I219" s="1">
        <f t="shared" si="134"/>
        <v>1.5240068554876192E-5</v>
      </c>
      <c r="J219" s="1">
        <f t="shared" si="134"/>
        <v>9.1871169262481471E-6</v>
      </c>
      <c r="K219" s="1">
        <f t="shared" si="134"/>
        <v>0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0.18406380153671531</v>
      </c>
      <c r="G220" s="1">
        <f t="shared" ref="G220:K220" si="135">G218-G222</f>
        <v>4.0637997040911156</v>
      </c>
      <c r="H220" s="1">
        <f t="shared" si="135"/>
        <v>4.1723940085221968E-5</v>
      </c>
      <c r="I220" s="1">
        <f t="shared" si="135"/>
        <v>1.5240068554876192E-5</v>
      </c>
      <c r="J220" s="1">
        <f t="shared" si="135"/>
        <v>9.1871169262481471E-6</v>
      </c>
      <c r="K220" s="1">
        <f t="shared" si="135"/>
        <v>0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2.51503727100835</v>
      </c>
      <c r="G223" s="1">
        <f t="shared" ref="G223:K223" si="137">+G224</f>
        <v>2.2698211173182377</v>
      </c>
      <c r="H223" s="1">
        <f t="shared" si="137"/>
        <v>1.9460879059269431</v>
      </c>
      <c r="I223" s="1">
        <f t="shared" si="137"/>
        <v>1.5058457456237588</v>
      </c>
      <c r="J223" s="1">
        <f t="shared" si="137"/>
        <v>0.90160567086252874</v>
      </c>
      <c r="K223" s="1">
        <f t="shared" si="137"/>
        <v>0.53982426327447031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2.51503727100835</v>
      </c>
      <c r="G224" s="1">
        <f>'[1]Electricity and CHPs'!C$101</f>
        <v>2.2698211173182377</v>
      </c>
      <c r="H224" s="1">
        <f>'[1]Electricity and CHPs'!D$101</f>
        <v>1.9460879059269431</v>
      </c>
      <c r="I224" s="1">
        <f>'[1]Electricity and CHPs'!E$101</f>
        <v>1.5058457456237588</v>
      </c>
      <c r="J224" s="1">
        <f>'[1]Electricity and CHPs'!F$101</f>
        <v>0.90160567086252874</v>
      </c>
      <c r="K224" s="1">
        <f>'[1]Electricity and CHPs'!G$101</f>
        <v>0.53982426327447031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0.36457740357137935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0.36457740357137935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1.484909684475189E-6</v>
      </c>
      <c r="K227" s="1">
        <f t="shared" si="139"/>
        <v>9.9104821602018534E-7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1.484909684475189E-6</v>
      </c>
      <c r="K228" s="1">
        <f>'[1]Electricity and CHPs'!G$90</f>
        <v>9.9104821602018534E-7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2.2860001381332675</v>
      </c>
      <c r="H229" s="1">
        <f t="shared" si="140"/>
        <v>2.3552684682178233</v>
      </c>
      <c r="I229" s="1">
        <f t="shared" si="140"/>
        <v>9.2701353030776872</v>
      </c>
      <c r="J229" s="1">
        <f t="shared" si="140"/>
        <v>11.392779180411825</v>
      </c>
      <c r="K229" s="1">
        <f t="shared" si="140"/>
        <v>12.584722747267183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2.2860001381332675</v>
      </c>
      <c r="H230" s="1">
        <f>'[1]Electricity and CHPs'!D$123</f>
        <v>2.3552684682178233</v>
      </c>
      <c r="I230" s="1">
        <f>'[1]Electricity and CHPs'!E$123</f>
        <v>9.2701353030776872</v>
      </c>
      <c r="J230" s="1">
        <f>'[1]Electricity and CHPs'!F$123</f>
        <v>11.392779180411825</v>
      </c>
      <c r="K230" s="1">
        <f>'[1]Electricity and CHPs'!G$123</f>
        <v>12.584722747267183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6.8526625963108776</v>
      </c>
      <c r="G231" s="1">
        <f t="shared" ref="G231:K231" si="141">SUM(G232,G238,G271,G280,G286)</f>
        <v>7.5909767323947648</v>
      </c>
      <c r="H231" s="1">
        <f t="shared" si="141"/>
        <v>9.6551253184758359</v>
      </c>
      <c r="I231" s="1">
        <f t="shared" si="141"/>
        <v>14.840943171410329</v>
      </c>
      <c r="J231" s="1">
        <f t="shared" si="141"/>
        <v>13.92034585746933</v>
      </c>
      <c r="K231" s="1">
        <f t="shared" si="141"/>
        <v>13.162771973504301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0.92932039816803991</v>
      </c>
      <c r="G232" s="1">
        <f t="shared" ref="G232:K232" si="142">+G233</f>
        <v>2.0729297969384399</v>
      </c>
      <c r="H232" s="1">
        <f t="shared" si="142"/>
        <v>4.0071202573321543E-2</v>
      </c>
      <c r="I232" s="1">
        <f t="shared" si="142"/>
        <v>1.3202750730346537</v>
      </c>
      <c r="J232" s="1">
        <f t="shared" si="142"/>
        <v>0.17837131854966951</v>
      </c>
      <c r="K232" s="1">
        <f t="shared" si="142"/>
        <v>2.0981771559567335E-4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0.92932039816803991</v>
      </c>
      <c r="G233" s="1">
        <f>'[1]Electricity and CHPs'!C$104</f>
        <v>2.0729297969384399</v>
      </c>
      <c r="H233" s="1">
        <f>'[1]Electricity and CHPs'!D$104</f>
        <v>4.0071202573321543E-2</v>
      </c>
      <c r="I233" s="1">
        <f>'[1]Electricity and CHPs'!E$104</f>
        <v>1.3202750730346537</v>
      </c>
      <c r="J233" s="1">
        <f>'[1]Electricity and CHPs'!F$104</f>
        <v>0.17837131854966951</v>
      </c>
      <c r="K233" s="1">
        <f>'[1]Electricity and CHPs'!G$104</f>
        <v>2.0981771559567335E-4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0.92932039816803991</v>
      </c>
      <c r="G234" s="1">
        <f t="shared" ref="G234:K234" si="143">G235</f>
        <v>2.0729297969384399</v>
      </c>
      <c r="H234" s="1">
        <f t="shared" si="143"/>
        <v>4.0071202573321543E-2</v>
      </c>
      <c r="I234" s="1">
        <f t="shared" si="143"/>
        <v>1.3202750730346537</v>
      </c>
      <c r="J234" s="1">
        <f t="shared" si="143"/>
        <v>0.17837131854966951</v>
      </c>
      <c r="K234" s="1">
        <f t="shared" si="143"/>
        <v>2.0981771559567335E-4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0.92932039816803991</v>
      </c>
      <c r="G235" s="1">
        <f t="shared" ref="G235:K235" si="144">G233-G237</f>
        <v>2.0729297969384399</v>
      </c>
      <c r="H235" s="1">
        <f t="shared" si="144"/>
        <v>4.0071202573321543E-2</v>
      </c>
      <c r="I235" s="1">
        <f t="shared" si="144"/>
        <v>1.3202750730346537</v>
      </c>
      <c r="J235" s="1">
        <f t="shared" si="144"/>
        <v>0.17837131854966951</v>
      </c>
      <c r="K235" s="1">
        <f t="shared" si="144"/>
        <v>2.0981771559567335E-4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3.3290083305152591</v>
      </c>
      <c r="G238" s="1">
        <f t="shared" ref="G238:K238" si="147">SUM(G239:G248)</f>
        <v>2.8098497825699984</v>
      </c>
      <c r="H238" s="1">
        <f t="shared" si="147"/>
        <v>3.5532811658484134</v>
      </c>
      <c r="I238" s="1">
        <f t="shared" si="147"/>
        <v>6.0219982194525956</v>
      </c>
      <c r="J238" s="1">
        <f t="shared" si="147"/>
        <v>5.6611839398658859</v>
      </c>
      <c r="K238" s="1">
        <f t="shared" si="147"/>
        <v>1.0657797573941423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0.76592034039047407</v>
      </c>
      <c r="G239" s="1">
        <f>'[1]Electricity and CHPs_IN'!C$39*0.75-G86-G240</f>
        <v>0.47663053564617919</v>
      </c>
      <c r="H239" s="1">
        <f>'[1]Electricity and CHPs_IN'!D$39*0.75-H86-H240</f>
        <v>6.0296073925142926E-2</v>
      </c>
      <c r="I239" s="1">
        <f>'[1]Electricity and CHPs_IN'!E$39*0.75-I86-I240</f>
        <v>4.0476517554183064E-2</v>
      </c>
      <c r="J239" s="1">
        <f>'[1]Electricity and CHPs'!F$103-J240</f>
        <v>0.16251001810317645</v>
      </c>
      <c r="K239" s="1">
        <f>'[1]Electricity and CHPs'!G$103-K240</f>
        <v>3.6374865473662574E-2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1.4498489501865811E-4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2.1032972744831815E-2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1.0480648256134239E-5</v>
      </c>
      <c r="J241" s="1">
        <f>'[1]Electricity and CHPs'!F$107</f>
        <v>6.7176387420990547E-5</v>
      </c>
      <c r="K241" s="1">
        <f>'[1]Electricity and CHPs'!G$107</f>
        <v>8.7586533242337914E-6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0.1349467704463114</v>
      </c>
      <c r="G242" s="1">
        <f>'[1]Electricity and CHPs'!C$109</f>
        <v>2.0020465030218594E-3</v>
      </c>
      <c r="H242" s="1">
        <f>'[1]Electricity and CHPs'!D$109</f>
        <v>4.8971894716775179E-3</v>
      </c>
      <c r="I242" s="1">
        <f>'[1]Electricity and CHPs'!E$109</f>
        <v>4.8193699150094922E-3</v>
      </c>
      <c r="J242" s="1">
        <f>'[1]Electricity and CHPs'!F$109</f>
        <v>4.1242585568392184E-3</v>
      </c>
      <c r="K242" s="1">
        <f>'[1]Electricity and CHPs'!G$109</f>
        <v>2.1862844328460855E-3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0.31125905195032588</v>
      </c>
      <c r="G244" s="1">
        <f>'[1]Electricity and CHPs'!C$112</f>
        <v>2.7031309913688371E-3</v>
      </c>
      <c r="H244" s="1">
        <f>'[1]Electricity and CHPs'!D$112</f>
        <v>0.52670336729936118</v>
      </c>
      <c r="I244" s="1">
        <f>'[1]Electricity and CHPs'!E$112</f>
        <v>0.53846671095208842</v>
      </c>
      <c r="J244" s="1">
        <f>'[1]Electricity and CHPs'!F$112</f>
        <v>0.5336469497488685</v>
      </c>
      <c r="K244" s="1">
        <f>'[1]Electricity and CHPs'!G$112</f>
        <v>2.1467848762262288E-4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1.4243076122260281</v>
      </c>
      <c r="G246" s="1">
        <f>'[1]Electricity and CHPs'!C$115</f>
        <v>1.5783227790347549</v>
      </c>
      <c r="H246" s="1">
        <f>'[1]Electricity and CHPs'!D$115</f>
        <v>1.4829209466326549</v>
      </c>
      <c r="I246" s="1">
        <f>'[1]Electricity and CHPs'!E$115</f>
        <v>1.3239178711130994</v>
      </c>
      <c r="J246" s="1">
        <f>'[1]Electricity and CHPs'!F$115</f>
        <v>1.0059114867941306</v>
      </c>
      <c r="K246" s="1">
        <f>'[1]Electricity and CHPs'!G$115</f>
        <v>1.0059114238722855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0.69257455550211977</v>
      </c>
      <c r="G247" s="1">
        <f>'[1]Electricity and CHPs'!C$116</f>
        <v>0.7501912903946738</v>
      </c>
      <c r="H247" s="1">
        <f>'[1]Electricity and CHPs'!D$116</f>
        <v>1.4784635885195765</v>
      </c>
      <c r="I247" s="1">
        <f>'[1]Electricity and CHPs'!E$116</f>
        <v>4.1142984800670952</v>
      </c>
      <c r="J247" s="1">
        <f>'[1]Electricity and CHPs'!F$116</f>
        <v>3.9547527064223713</v>
      </c>
      <c r="K247" s="1">
        <f>'[1]Electricity and CHPs'!G$116</f>
        <v>4.7133706166009474E-5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8.7892028630185877E-6</v>
      </c>
      <c r="J248" s="1">
        <f>'[1]Electricity and CHPs'!F$118</f>
        <v>2.6358958060111182E-5</v>
      </c>
      <c r="K248" s="1">
        <f>'[1]Electricity and CHPs'!G$118</f>
        <v>3.6400234034580544E-6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1.8590536107481843</v>
      </c>
      <c r="G249" s="1">
        <f t="shared" ref="G249:K249" si="148">SUM(G250:G259)</f>
        <v>1.1371127758367936</v>
      </c>
      <c r="H249" s="1">
        <f t="shared" si="148"/>
        <v>1.9895964391467409</v>
      </c>
      <c r="I249" s="1">
        <f t="shared" si="148"/>
        <v>4.6936494842332825</v>
      </c>
      <c r="J249" s="1">
        <f t="shared" si="148"/>
        <v>4.6081239922600767</v>
      </c>
      <c r="K249" s="1">
        <f t="shared" si="148"/>
        <v>3.2390042541199818E-4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0.74756467547683791</v>
      </c>
      <c r="G250" s="1">
        <f t="shared" si="149"/>
        <v>0.44008996139051715</v>
      </c>
      <c r="H250" s="1">
        <f t="shared" si="149"/>
        <v>5.794395239174132E-2</v>
      </c>
      <c r="I250" s="1">
        <f t="shared" si="149"/>
        <v>4.0438343249897549E-2</v>
      </c>
      <c r="J250" s="1">
        <f t="shared" si="149"/>
        <v>0.16086412147794524</v>
      </c>
      <c r="K250" s="1">
        <f t="shared" si="149"/>
        <v>1.9679576343848565E-4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1.4351649231828301E-4</v>
      </c>
      <c r="K251" s="1">
        <f t="shared" si="149"/>
        <v>1.1379285874464282E-4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1.0470763723575243E-5</v>
      </c>
      <c r="J252" s="1">
        <f t="shared" si="149"/>
        <v>6.6496026969112214E-5</v>
      </c>
      <c r="K252" s="1">
        <f t="shared" si="149"/>
        <v>4.7386178483149508E-8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0.1317127034436946</v>
      </c>
      <c r="G253" s="1">
        <f t="shared" ref="G253:K253" si="150">G242-G264</f>
        <v>1.848560892185408E-3</v>
      </c>
      <c r="H253" s="1">
        <f t="shared" si="150"/>
        <v>4.7061524097324762E-3</v>
      </c>
      <c r="I253" s="1">
        <f t="shared" si="150"/>
        <v>4.8148246600143276E-3</v>
      </c>
      <c r="J253" s="1">
        <f t="shared" si="150"/>
        <v>4.0824881889596643E-3</v>
      </c>
      <c r="K253" s="1">
        <f t="shared" si="150"/>
        <v>1.1828264062368511E-5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0.30379957273604685</v>
      </c>
      <c r="G255" s="1">
        <f t="shared" si="152"/>
        <v>2.4958971879806757E-3</v>
      </c>
      <c r="H255" s="1">
        <f t="shared" si="152"/>
        <v>0.50615691624057402</v>
      </c>
      <c r="I255" s="1">
        <f t="shared" si="152"/>
        <v>0.5379588710164025</v>
      </c>
      <c r="J255" s="1">
        <f t="shared" si="152"/>
        <v>0.52824218932912037</v>
      </c>
      <c r="K255" s="1">
        <f t="shared" si="152"/>
        <v>1.1614563054838608E-6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0.67597665909160487</v>
      </c>
      <c r="G258" s="1">
        <f t="shared" si="155"/>
        <v>0.69267835636611041</v>
      </c>
      <c r="H258" s="1">
        <f t="shared" si="155"/>
        <v>1.4207894181046929</v>
      </c>
      <c r="I258" s="1">
        <f t="shared" si="155"/>
        <v>4.1104181936296742</v>
      </c>
      <c r="J258" s="1">
        <f t="shared" si="155"/>
        <v>3.9146990887494471</v>
      </c>
      <c r="K258" s="1">
        <f t="shared" si="155"/>
        <v>2.550033812589875E-7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8.7809135702435643E-6</v>
      </c>
      <c r="J259" s="1">
        <f t="shared" si="156"/>
        <v>2.6091995317616108E-5</v>
      </c>
      <c r="K259" s="1">
        <f t="shared" si="156"/>
        <v>1.9693301275193536E-8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1.469954719767075</v>
      </c>
      <c r="G260" s="1">
        <f t="shared" ref="G260:K260" si="157">SUM(G261:G270)</f>
        <v>1.672737006733205</v>
      </c>
      <c r="H260" s="1">
        <f t="shared" si="157"/>
        <v>1.5636847267016722</v>
      </c>
      <c r="I260" s="1">
        <f t="shared" si="157"/>
        <v>1.3283487352193122</v>
      </c>
      <c r="J260" s="1">
        <f t="shared" si="157"/>
        <v>1.0530599476058082</v>
      </c>
      <c r="K260" s="1">
        <f t="shared" si="157"/>
        <v>1.0654558569687302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1.8355664913636164E-2</v>
      </c>
      <c r="G261" s="1">
        <f t="shared" si="158"/>
        <v>3.6540574255662053E-2</v>
      </c>
      <c r="H261" s="1">
        <f t="shared" si="158"/>
        <v>2.3521215334016089E-3</v>
      </c>
      <c r="I261" s="1">
        <f t="shared" si="158"/>
        <v>3.8174304285515829E-5</v>
      </c>
      <c r="J261" s="1">
        <f t="shared" si="158"/>
        <v>1.6458966252312168E-3</v>
      </c>
      <c r="K261" s="1">
        <f t="shared" si="158"/>
        <v>3.6178069710224088E-2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1.4684027003751058E-6</v>
      </c>
      <c r="K262" s="1">
        <f t="shared" si="158"/>
        <v>2.0919179886087172E-2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9.8845325589968311E-9</v>
      </c>
      <c r="J263" s="1">
        <f t="shared" si="158"/>
        <v>6.8036045187833238E-7</v>
      </c>
      <c r="K263" s="1">
        <f t="shared" si="158"/>
        <v>8.7112671457506419E-6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3.2340670026168162E-3</v>
      </c>
      <c r="G264" s="1">
        <f t="shared" si="158"/>
        <v>1.5348561083645132E-4</v>
      </c>
      <c r="H264" s="1">
        <f t="shared" si="158"/>
        <v>1.9103706194504167E-4</v>
      </c>
      <c r="I264" s="1">
        <f t="shared" si="158"/>
        <v>4.5452549951649637E-6</v>
      </c>
      <c r="J264" s="1">
        <f t="shared" si="158"/>
        <v>4.1770367879553861E-5</v>
      </c>
      <c r="K264" s="1">
        <f t="shared" si="158"/>
        <v>2.174456168783717E-3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7.4594792142790214E-3</v>
      </c>
      <c r="G266" s="1">
        <f t="shared" si="158"/>
        <v>2.0723380338816144E-4</v>
      </c>
      <c r="H266" s="1">
        <f t="shared" si="158"/>
        <v>2.0546451058787208E-2</v>
      </c>
      <c r="I266" s="1">
        <f t="shared" si="158"/>
        <v>5.0783993568590967E-4</v>
      </c>
      <c r="J266" s="1">
        <f t="shared" si="158"/>
        <v>5.4047604197481006E-3</v>
      </c>
      <c r="K266" s="1">
        <f t="shared" si="158"/>
        <v>2.1351703131713902E-4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1.4243076122260281</v>
      </c>
      <c r="G268" s="1">
        <f t="shared" si="158"/>
        <v>1.5783227790347549</v>
      </c>
      <c r="H268" s="1">
        <f t="shared" si="158"/>
        <v>1.4829209466326549</v>
      </c>
      <c r="I268" s="1">
        <f t="shared" si="158"/>
        <v>1.3239178711130994</v>
      </c>
      <c r="J268" s="1">
        <f t="shared" si="158"/>
        <v>1.0059114867941306</v>
      </c>
      <c r="K268" s="1">
        <f t="shared" si="158"/>
        <v>1.0059114238722855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1.6597896410514932E-2</v>
      </c>
      <c r="G269" s="1">
        <f t="shared" si="158"/>
        <v>5.7512934028563348E-2</v>
      </c>
      <c r="H269" s="1">
        <f t="shared" si="158"/>
        <v>5.7674170414883597E-2</v>
      </c>
      <c r="I269" s="1">
        <f t="shared" si="158"/>
        <v>3.8802864374206788E-3</v>
      </c>
      <c r="J269" s="1">
        <f t="shared" si="158"/>
        <v>4.0053617672924091E-2</v>
      </c>
      <c r="K269" s="1">
        <f t="shared" si="158"/>
        <v>4.6878702784750487E-5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8.2892927750234234E-9</v>
      </c>
      <c r="J270" s="1">
        <f t="shared" si="158"/>
        <v>2.669627424950744E-7</v>
      </c>
      <c r="K270" s="1">
        <f t="shared" si="158"/>
        <v>3.6203301021828609E-6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1.9347806527641083</v>
      </c>
      <c r="G271" s="1">
        <f t="shared" ref="G271:K271" si="159">SUM(G272:G273)</f>
        <v>1.96687640278321</v>
      </c>
      <c r="H271" s="1">
        <f t="shared" si="159"/>
        <v>2.5502837051061058</v>
      </c>
      <c r="I271" s="1">
        <f t="shared" si="159"/>
        <v>2.2433281609727316</v>
      </c>
      <c r="J271" s="1">
        <f t="shared" si="159"/>
        <v>1.5554645514931962</v>
      </c>
      <c r="K271" s="1">
        <f t="shared" si="159"/>
        <v>2.2160727126347846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1.9347806527641083</v>
      </c>
      <c r="G272" s="1">
        <f>'[1]Electricity and CHPs'!C$106-G273</f>
        <v>1.96687640278321</v>
      </c>
      <c r="H272" s="1">
        <f>'[1]Electricity and CHPs'!D$106-H273</f>
        <v>2.5502837051061058</v>
      </c>
      <c r="I272" s="1">
        <f>'[1]Electricity and CHPs'!E$106-I273</f>
        <v>2.2433281609727316</v>
      </c>
      <c r="J272" s="1">
        <f>'[1]Electricity and CHPs'!F$106-J273</f>
        <v>0.62435492714944296</v>
      </c>
      <c r="K272" s="1">
        <f>'[1]Electricity and CHPs'!G$106-K273</f>
        <v>1.5778492117335396E-3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0.93110962434375322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2.214494863423051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1.9347806527641083</v>
      </c>
      <c r="G277" s="1">
        <f t="shared" ref="G277:K277" si="161">SUM(G278:G279)</f>
        <v>1.96687640278321</v>
      </c>
      <c r="H277" s="1">
        <f t="shared" si="161"/>
        <v>2.5502837051061058</v>
      </c>
      <c r="I277" s="1">
        <f t="shared" si="161"/>
        <v>2.2433281609727316</v>
      </c>
      <c r="J277" s="1">
        <f t="shared" si="161"/>
        <v>1.5554645514931962</v>
      </c>
      <c r="K277" s="1">
        <f t="shared" si="161"/>
        <v>2.2160727126347846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1.9347806527641083</v>
      </c>
      <c r="G278" s="1">
        <f t="shared" ref="G278:K278" si="162">G272</f>
        <v>1.96687640278321</v>
      </c>
      <c r="H278" s="1">
        <f t="shared" si="162"/>
        <v>2.5502837051061058</v>
      </c>
      <c r="I278" s="1">
        <f t="shared" si="162"/>
        <v>2.2433281609727316</v>
      </c>
      <c r="J278" s="1">
        <f t="shared" si="162"/>
        <v>0.62435492714944296</v>
      </c>
      <c r="K278" s="1">
        <f t="shared" si="162"/>
        <v>1.5778492117335396E-3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0.93110962434375322</v>
      </c>
      <c r="K279" s="1">
        <f t="shared" si="163"/>
        <v>2.214494863423051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0.65955321486347029</v>
      </c>
      <c r="G280" s="1">
        <f t="shared" ref="G280:K280" si="164">SUM(G281:G285)</f>
        <v>0.74132075010311571</v>
      </c>
      <c r="H280" s="1">
        <f t="shared" si="164"/>
        <v>3.5114892449479957</v>
      </c>
      <c r="I280" s="1">
        <f t="shared" si="164"/>
        <v>5.2552731043396212</v>
      </c>
      <c r="J280" s="1">
        <f t="shared" si="164"/>
        <v>6.4218871796661592</v>
      </c>
      <c r="K280" s="1">
        <f t="shared" si="164"/>
        <v>9.7046601585361554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0.6595313409163075</v>
      </c>
      <c r="G281" s="1">
        <f>'[1]Electricity and CHPs'!C$105-G282</f>
        <v>0.74130433162437093</v>
      </c>
      <c r="H281" s="1">
        <f>'[1]Electricity and CHPs'!D$105-H282</f>
        <v>3.511465729219581</v>
      </c>
      <c r="I281" s="1">
        <f>'[1]Electricity and CHPs'!E$105-I282</f>
        <v>5.2548110054086381</v>
      </c>
      <c r="J281" s="1">
        <f>'[1]Electricity and CHPs'!F$105-J282</f>
        <v>4.4620518379836183</v>
      </c>
      <c r="K281" s="1">
        <f>'[1]Electricity and CHPs'!G$105-K282</f>
        <v>1.0772438423714128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1.9586172523365495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8.0951136474693381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1.0280913022146998E-5</v>
      </c>
      <c r="G283" s="1">
        <f>'[1]Electricity and CHPs'!C$110</f>
        <v>7.8656794478866762E-6</v>
      </c>
      <c r="H283" s="1">
        <f>'[1]Electricity and CHPs'!D$110</f>
        <v>1.0494695585856297E-5</v>
      </c>
      <c r="I283" s="1">
        <f>'[1]Electricity and CHPs'!E$110</f>
        <v>1.347745430995275E-4</v>
      </c>
      <c r="J283" s="1">
        <f>'[1]Electricity and CHPs'!F$110</f>
        <v>2.5169083590000015E-4</v>
      </c>
      <c r="K283" s="1">
        <f>'[1]Electricity and CHPs'!G$110</f>
        <v>1.2771910821487661E-3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1.1593034140689373E-5</v>
      </c>
      <c r="G284" s="1">
        <f>'[1]Electricity and CHPs'!C$113</f>
        <v>8.5527992969214038E-6</v>
      </c>
      <c r="H284" s="1">
        <f>'[1]Electricity and CHPs'!D$113</f>
        <v>1.3021032828855206E-5</v>
      </c>
      <c r="I284" s="1">
        <f>'[1]Electricity and CHPs'!E$113</f>
        <v>2.3670435991988119E-4</v>
      </c>
      <c r="J284" s="1">
        <f>'[1]Electricity and CHPs'!F$113</f>
        <v>8.3626043620432387E-4</v>
      </c>
      <c r="K284" s="1">
        <f>'[1]Electricity and CHPs'!G$113</f>
        <v>0.53096584672517211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9.0620027963726342E-5</v>
      </c>
      <c r="J285" s="1">
        <f>'[1]Electricity and CHPs'!F$117</f>
        <v>1.3013807388715439E-4</v>
      </c>
      <c r="K285" s="1">
        <f>'[1]Electricity and CHPs'!G$117</f>
        <v>5.9630888083613596E-5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6.8613610726913528E-5</v>
      </c>
      <c r="J286" s="1">
        <f t="shared" si="165"/>
        <v>0.10343886789442019</v>
      </c>
      <c r="K286" s="1">
        <f t="shared" si="165"/>
        <v>0.17604952722362455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4.6332197965537087E-5</v>
      </c>
      <c r="J287" s="1">
        <f>'[1]Electricity and CHPs'!F$108</f>
        <v>0.10340126494489341</v>
      </c>
      <c r="K287" s="1">
        <f>'[1]Electricity and CHPs'!G$108</f>
        <v>0.17601678719492769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2.2281412761376438E-5</v>
      </c>
      <c r="J288" s="1">
        <f>'[1]Electricity and CHPs'!F$119</f>
        <v>3.7602949526785707E-5</v>
      </c>
      <c r="K288" s="1">
        <f>'[1]Electricity and CHPs'!G$119</f>
        <v>3.2740028696843196E-5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437.136181163998</v>
      </c>
      <c r="G289" s="3">
        <f t="shared" ref="G289" si="166">SUM(G290,G292,G300,G308,G356,G377,G385,G387,G395,G399,G393)</f>
        <v>419.82353519791405</v>
      </c>
      <c r="H289" s="3">
        <f t="shared" ref="H289" si="167">SUM(H290,H292,H300,H308,H356,H377,H385,H387,H395,H399,H393)</f>
        <v>364.04379294403265</v>
      </c>
      <c r="I289" s="3">
        <f t="shared" ref="I289" si="168">SUM(I290,I292,I300,I308,I356,I377,I385,I387,I395,I399,I393)</f>
        <v>349.40477338070394</v>
      </c>
      <c r="J289" s="3">
        <f t="shared" ref="J289" si="169">SUM(J290,J292,J300,J308,J356,J377,J385,J387,J395,J399,J393)</f>
        <v>336.01567687010731</v>
      </c>
      <c r="K289" s="3">
        <f t="shared" ref="K289" si="170">SUM(K290,K292,K300,K308,K356,K377,K385,K387,K395,K399,K393)</f>
        <v>421.70438867497649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250.94817036317045</v>
      </c>
      <c r="G290" s="1">
        <f t="shared" ref="G290:K290" si="171">G291</f>
        <v>253.30005458394629</v>
      </c>
      <c r="H290" s="1">
        <f t="shared" si="171"/>
        <v>163.94766546724603</v>
      </c>
      <c r="I290" s="1">
        <f t="shared" si="171"/>
        <v>96.412694103067437</v>
      </c>
      <c r="J290" s="1">
        <f t="shared" si="171"/>
        <v>13.796285235907813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250.94817036317045</v>
      </c>
      <c r="G291" s="1">
        <f>'[1]Electricity and CHPs_IN'!C$14</f>
        <v>253.30005458394629</v>
      </c>
      <c r="H291" s="1">
        <f>'[1]Electricity and CHPs_IN'!D$14</f>
        <v>163.94766546724603</v>
      </c>
      <c r="I291" s="1">
        <f>'[1]Electricity and CHPs_IN'!E$14</f>
        <v>96.412694103067437</v>
      </c>
      <c r="J291" s="1">
        <f>'[1]Electricity and CHPs_IN'!F$14</f>
        <v>13.796285235907813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149.43048046707005</v>
      </c>
      <c r="G292" s="1">
        <f t="shared" ref="G292:K292" si="173">SUM(G293:G295)</f>
        <v>125.60407954252253</v>
      </c>
      <c r="H292" s="1">
        <f t="shared" si="173"/>
        <v>137.94867710410205</v>
      </c>
      <c r="I292" s="1">
        <f t="shared" si="173"/>
        <v>150.82635631287195</v>
      </c>
      <c r="J292" s="1">
        <f t="shared" si="173"/>
        <v>153.96543435098232</v>
      </c>
      <c r="K292" s="1">
        <f t="shared" si="173"/>
        <v>158.22603089253147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66.745680002872163</v>
      </c>
      <c r="G293" s="1">
        <f>'[1]Electricity and CHPs_IN'!C$15</f>
        <v>49.798800002463281</v>
      </c>
      <c r="H293" s="1">
        <f>'[1]Electricity and CHPs_IN'!D$15</f>
        <v>68.537768713280514</v>
      </c>
      <c r="I293" s="1">
        <f>'[1]Electricity and CHPs_IN'!E$15</f>
        <v>70.236580192006386</v>
      </c>
      <c r="J293" s="1">
        <f>'[1]Electricity and CHPs_IN'!F$15</f>
        <v>70.772673766883926</v>
      </c>
      <c r="K293" s="1">
        <f>'[1]Electricity and CHPs_IN'!G$15</f>
        <v>74.336052671360676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66.63240014542761</v>
      </c>
      <c r="G294" s="1">
        <f>'[1]Electricity and CHPs_IN'!C$16</f>
        <v>55.764000132074905</v>
      </c>
      <c r="H294" s="1">
        <f>'[1]Electricity and CHPs_IN'!D$16</f>
        <v>65.547570272046912</v>
      </c>
      <c r="I294" s="1">
        <f>'[1]Electricity and CHPs_IN'!E$16</f>
        <v>64.462689527748623</v>
      </c>
      <c r="J294" s="1">
        <f>'[1]Electricity and CHPs_IN'!F$16</f>
        <v>66.300764346031571</v>
      </c>
      <c r="K294" s="1">
        <f>'[1]Electricity and CHPs_IN'!G$16</f>
        <v>66.134970788592852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16.052400318770282</v>
      </c>
      <c r="G295" s="1">
        <f>'[1]Electricity and CHPs_IN'!C$13</f>
        <v>20.041279407984348</v>
      </c>
      <c r="H295" s="1">
        <f>'[1]Electricity and CHPs_IN'!D$13</f>
        <v>3.8633381187746085</v>
      </c>
      <c r="I295" s="1">
        <f>'[1]Electricity and CHPs_IN'!E$13</f>
        <v>16.127086593116932</v>
      </c>
      <c r="J295" s="1">
        <f>'[1]Electricity and CHPs_IN'!F$13</f>
        <v>16.891996238066852</v>
      </c>
      <c r="K295" s="1">
        <f>'[1]Electricity and CHPs_IN'!G$13</f>
        <v>17.755007432577951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0.13628981075404653</v>
      </c>
      <c r="G296" s="1">
        <f t="shared" ref="G296:K296" si="174">SUM(G297:G299)</f>
        <v>5.716333349874915E-2</v>
      </c>
      <c r="H296" s="1">
        <f t="shared" si="174"/>
        <v>1.7738638063496202E-3</v>
      </c>
      <c r="I296" s="1">
        <f t="shared" si="174"/>
        <v>7.4972387472564267E-2</v>
      </c>
      <c r="J296" s="1">
        <f t="shared" si="174"/>
        <v>9.535857192201011E-2</v>
      </c>
      <c r="K296" s="1">
        <f t="shared" si="174"/>
        <v>1.1495662681422398E-4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0.11322719953652029</v>
      </c>
      <c r="G297" s="1">
        <f>'[1]Electricity and CHPs_IN'!C$18</f>
        <v>4.023234500212876E-3</v>
      </c>
      <c r="H297" s="1">
        <f>'[1]Electricity and CHPs_IN'!D$18</f>
        <v>3.8843861620821532E-4</v>
      </c>
      <c r="I297" s="1">
        <f>'[1]Electricity and CHPs_IN'!E$18</f>
        <v>1.0372482134393399E-4</v>
      </c>
      <c r="J297" s="1">
        <f>'[1]Electricity and CHPs_IN'!F$18</f>
        <v>3.5512248912439591E-4</v>
      </c>
      <c r="K297" s="1">
        <f>'[1]Electricity and CHPs_IN'!G$18</f>
        <v>0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2.5467511112910153E-3</v>
      </c>
      <c r="G298" s="1">
        <f>IFERROR(G70/SUM(G70,G183),0)*'[1]Electricity and CHPs_IN'!C$28</f>
        <v>0</v>
      </c>
      <c r="H298" s="1">
        <f>IFERROR(H70/SUM(H70,H183),0)*'[1]Electricity and CHPs_IN'!D$28</f>
        <v>5.565937959737946E-5</v>
      </c>
      <c r="I298" s="1">
        <f>IFERROR(I70/SUM(I70,I183),0)*'[1]Electricity and CHPs_IN'!E$28</f>
        <v>2.5878308713691572E-5</v>
      </c>
      <c r="J298" s="1">
        <f>IFERROR(J70/SUM(J70,J183),0)*'[1]Electricity and CHPs_IN'!F$28</f>
        <v>3.2802969436738176E-5</v>
      </c>
      <c r="K298" s="1">
        <f>IFERROR(K70/SUM(K70,K183),0)*'[1]Electricity and CHPs_IN'!G$28</f>
        <v>0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2.0515860106235229E-2</v>
      </c>
      <c r="G299" s="1">
        <f>IFERROR(G71/SUM(G71,G233),0)*'[1]Electricity and CHPs_IN'!C$41</f>
        <v>5.3140098998536271E-2</v>
      </c>
      <c r="H299" s="1">
        <f>IFERROR(H71/SUM(H71,H233),0)*'[1]Electricity and CHPs_IN'!D$41</f>
        <v>1.3297658105440255E-3</v>
      </c>
      <c r="I299" s="1">
        <f>IFERROR(I71/SUM(I71,I233),0)*'[1]Electricity and CHPs_IN'!E$41</f>
        <v>7.4842784342506644E-2</v>
      </c>
      <c r="J299" s="1">
        <f>IFERROR(J71/SUM(J71,J233),0)*'[1]Electricity and CHPs_IN'!F$41</f>
        <v>9.4970646463448979E-2</v>
      </c>
      <c r="K299" s="1">
        <f>IFERROR(K71/SUM(K71,K233),0)*'[1]Electricity and CHPs_IN'!G$41</f>
        <v>1.1495662681422398E-4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0.13628981075404653</v>
      </c>
      <c r="G300" s="1">
        <f t="shared" ref="G300:K300" si="175">G296</f>
        <v>5.716333349874915E-2</v>
      </c>
      <c r="H300" s="1">
        <f t="shared" si="175"/>
        <v>1.7738638063496202E-3</v>
      </c>
      <c r="I300" s="1">
        <f t="shared" si="175"/>
        <v>7.4972387472564267E-2</v>
      </c>
      <c r="J300" s="1">
        <f t="shared" si="175"/>
        <v>9.535857192201011E-2</v>
      </c>
      <c r="K300" s="1">
        <f t="shared" si="175"/>
        <v>1.1495662681422398E-4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0.11322719953652029</v>
      </c>
      <c r="G301" s="1">
        <f t="shared" si="176"/>
        <v>4.023234500212876E-3</v>
      </c>
      <c r="H301" s="1">
        <f t="shared" si="176"/>
        <v>3.8843861620821532E-4</v>
      </c>
      <c r="I301" s="1">
        <f t="shared" si="176"/>
        <v>1.0372482134393399E-4</v>
      </c>
      <c r="J301" s="1">
        <f t="shared" si="176"/>
        <v>3.5512248912439591E-4</v>
      </c>
      <c r="K301" s="1">
        <f t="shared" si="176"/>
        <v>0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2.5467511112910153E-3</v>
      </c>
      <c r="G302" s="1">
        <f t="shared" si="177"/>
        <v>0</v>
      </c>
      <c r="H302" s="1">
        <f t="shared" si="177"/>
        <v>5.565937959737946E-5</v>
      </c>
      <c r="I302" s="1">
        <f t="shared" si="177"/>
        <v>2.5878308713691572E-5</v>
      </c>
      <c r="J302" s="1">
        <f t="shared" si="177"/>
        <v>3.2802969436738176E-5</v>
      </c>
      <c r="K302" s="1">
        <f t="shared" si="177"/>
        <v>0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2.0515860106235229E-2</v>
      </c>
      <c r="G303" s="1">
        <f t="shared" si="178"/>
        <v>5.3140098998536271E-2</v>
      </c>
      <c r="H303" s="1">
        <f t="shared" si="178"/>
        <v>1.3297658105440255E-3</v>
      </c>
      <c r="I303" s="1">
        <f t="shared" si="178"/>
        <v>7.4842784342506644E-2</v>
      </c>
      <c r="J303" s="1">
        <f t="shared" si="178"/>
        <v>9.4970646463448979E-2</v>
      </c>
      <c r="K303" s="1">
        <f t="shared" si="178"/>
        <v>1.1495662681422398E-4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4.0658183490335063</v>
      </c>
      <c r="G308" s="1">
        <f t="shared" ref="G308:K308" si="179">SUM(G309:G323)</f>
        <v>2.6100663561585762</v>
      </c>
      <c r="H308" s="1">
        <f t="shared" si="179"/>
        <v>3.523130042844993</v>
      </c>
      <c r="I308" s="1">
        <f t="shared" si="179"/>
        <v>6.5453050050875872</v>
      </c>
      <c r="J308" s="1">
        <f t="shared" si="179"/>
        <v>9.2981193215555713</v>
      </c>
      <c r="K308" s="1">
        <f t="shared" si="179"/>
        <v>1.6253049353979541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1.8571704948302643E-2</v>
      </c>
      <c r="K309" s="1">
        <f>'[1]Electricity and CHPs_IN'!G$21</f>
        <v>4.8830109628865134E-5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6.176144936602549E-5</v>
      </c>
      <c r="H310" s="1">
        <f>'[1]Electricity and CHPs_IN'!D$22</f>
        <v>2.8558623674483914E-3</v>
      </c>
      <c r="I310" s="1">
        <f>'[1]Electricity and CHPs_IN'!E$22</f>
        <v>0.59471795670308769</v>
      </c>
      <c r="J310" s="1">
        <f>'[1]Electricity and CHPs_IN'!F$22</f>
        <v>4.2049750084920872</v>
      </c>
      <c r="K310" s="1">
        <f>'[1]Electricity and CHPs_IN'!G$22</f>
        <v>1.8091310002589268E-2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2.1674822216061462E-4</v>
      </c>
      <c r="K311" s="1">
        <f>'[1]Electricity and CHPs_IN'!G$23</f>
        <v>1.1413616053792251E-4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1.2784723330728673</v>
      </c>
      <c r="G312" s="1">
        <f>IFERROR(G84/SUM(G84+G187),0)*'[1]Electricity and CHPs_IN'!C$24</f>
        <v>2.3281246997145941E-5</v>
      </c>
      <c r="H312" s="1">
        <f>IFERROR(H84/SUM(H84+H187),0)*'[1]Electricity and CHPs_IN'!D$24</f>
        <v>0.42814701414289619</v>
      </c>
      <c r="I312" s="1">
        <f>IFERROR(I84/SUM(I84+I187),0)*'[1]Electricity and CHPs_IN'!E$24</f>
        <v>0.57671500663396436</v>
      </c>
      <c r="J312" s="1">
        <f>IFERROR(J84/SUM(J84+J187),0)*'[1]Electricity and CHPs_IN'!F$24</f>
        <v>0.13571223215347217</v>
      </c>
      <c r="K312" s="1">
        <f>IFERROR(K84/SUM(K84+K187),0)*'[1]Electricity and CHPs_IN'!G$24</f>
        <v>8.5688371960156733E-6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1.7125218552446444E-4</v>
      </c>
      <c r="K313" s="1">
        <f>IFERROR(K85/SUM(K85+K188),0)*'[1]Electricity and CHPs_IN'!G$29</f>
        <v>1.0677043832817678E-5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0.89328055037551823</v>
      </c>
      <c r="G314" s="1">
        <f>G86/SUM(G86,G239)*'[1]Electricity and CHPs_IN'!C$39</f>
        <v>0.56203819103706676</v>
      </c>
      <c r="H314" s="1">
        <f>H86/SUM(H86,H239)*'[1]Electricity and CHPs_IN'!D$39</f>
        <v>7.0166218881389214E-2</v>
      </c>
      <c r="I314" s="1">
        <f>I86/SUM(I86,I239)*'[1]Electricity and CHPs_IN'!E$39</f>
        <v>4.9791296376503702E-2</v>
      </c>
      <c r="J314" s="1">
        <f>J86/SUM(J86,J239)*'[1]Electricity and CHPs_IN'!F$39</f>
        <v>0.18727432185480453</v>
      </c>
      <c r="K314" s="1">
        <f>K86/SUM(K86,K239)*'[1]Electricity and CHPs_IN'!G$39</f>
        <v>7.1949440217591684E-2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1.9331272048180693E-4</v>
      </c>
      <c r="K315" s="1">
        <f>IFERROR(K87/SUM(K87,K240),0)*'[1]Electricity and CHPs_IN'!G$40</f>
        <v>2.7996804269489698E-2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4.0029345547534491E-2</v>
      </c>
      <c r="G317" s="1">
        <f>G89/SUM(G89,G242)*'[1]Electricity and CHPs_IN'!C$48</f>
        <v>9.0866268725333396E-4</v>
      </c>
      <c r="H317" s="1">
        <f>H89/SUM(H89,H242)*'[1]Electricity and CHPs_IN'!D$48</f>
        <v>2.1208421957093441E-3</v>
      </c>
      <c r="I317" s="1">
        <f>I89/SUM(I89,I242)*'[1]Electricity and CHPs_IN'!E$48</f>
        <v>2.0538781851652432E-3</v>
      </c>
      <c r="J317" s="1">
        <f>J89/SUM(J89,J242)*'[1]Electricity and CHPs_IN'!F$48</f>
        <v>1.7210071194421824E-3</v>
      </c>
      <c r="K317" s="1">
        <f>K89/SUM(K89,K242)*'[1]Electricity and CHPs_IN'!G$48</f>
        <v>9.7322212981042384E-4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1.5748062257599933E-5</v>
      </c>
      <c r="J318" s="1">
        <f>IFERROR(J90/SUM(J90,J243),0)*'[1]Electricity and CHPs_IN'!F$49</f>
        <v>4.4688630238183503E-5</v>
      </c>
      <c r="K318" s="1">
        <f>IFERROR(K90/SUM(K90,K243),0)*'[1]Electricity and CHPs_IN'!G$49</f>
        <v>2.7115922846727005E-5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2.6441325786882519E-2</v>
      </c>
      <c r="G319" s="1">
        <f>IFERROR(G91/SUM(G91,G244),0)*'[1]Electricity and CHPs_IN'!C$51</f>
        <v>1.3321025980699453E-3</v>
      </c>
      <c r="H319" s="1">
        <f>IFERROR(H91/SUM(H91,H244),0)*'[1]Electricity and CHPs_IN'!D$51</f>
        <v>0.25849190693422847</v>
      </c>
      <c r="I319" s="1">
        <f>IFERROR(I91/SUM(I91,I244),0)*'[1]Electricity and CHPs_IN'!E$51</f>
        <v>0.2632950491317736</v>
      </c>
      <c r="J319" s="1">
        <f>IFERROR(J91/SUM(J91,J244),0)*'[1]Electricity and CHPs_IN'!F$51</f>
        <v>0.269714301293631</v>
      </c>
      <c r="K319" s="1">
        <f>IFERROR(K91/SUM(K91,K244),0)*'[1]Electricity and CHPs_IN'!G$51</f>
        <v>4.6158576645386647E-5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8.8178885119191789E-5</v>
      </c>
      <c r="J320" s="1">
        <f>IFERROR(J92/SUM(J92,J245),0)*'[1]Electricity and CHPs_IN'!F$52</f>
        <v>2.5751682605241311E-4</v>
      </c>
      <c r="K320" s="1">
        <f>IFERROR(K92/SUM(K92,K245),0)*'[1]Electricity and CHPs_IN'!G$52</f>
        <v>1.215630577540476E-4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1.0646994456807324</v>
      </c>
      <c r="G321" s="1">
        <f>IFERROR(G93/SUM(G93,G246),0)*'[1]Electricity and CHPs_IN'!C$54</f>
        <v>1.254990275784899</v>
      </c>
      <c r="H321" s="1">
        <f>IFERROR(H93/SUM(H93,H246),0)*'[1]Electricity and CHPs_IN'!D$54</f>
        <v>1.2989971633984763</v>
      </c>
      <c r="I321" s="1">
        <f>IFERROR(I93/SUM(I93,I246),0)*'[1]Electricity and CHPs_IN'!E$54</f>
        <v>1.3801360264097859</v>
      </c>
      <c r="J321" s="1">
        <f>IFERROR(J93/SUM(J93,J246),0)*'[1]Electricity and CHPs_IN'!F$54</f>
        <v>1.5459427478427614</v>
      </c>
      <c r="K321" s="1">
        <f>IFERROR(K93/SUM(K93,K246),0)*'[1]Electricity and CHPs_IN'!G$54</f>
        <v>1.5058620233460724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0.76289534856997065</v>
      </c>
      <c r="G322" s="1">
        <f>IFERROR(G94/SUM(G94,G247),0)*'[1]Electricity and CHPs_IN'!C$55</f>
        <v>0.7907120813549241</v>
      </c>
      <c r="H322" s="1">
        <f>IFERROR(H94/SUM(H94,H247),0)*'[1]Electricity and CHPs_IN'!D$55</f>
        <v>1.4623510349248452</v>
      </c>
      <c r="I322" s="1">
        <f>IFERROR(I94/SUM(I94,I247),0)*'[1]Electricity and CHPs_IN'!E$55</f>
        <v>3.6784543040039335</v>
      </c>
      <c r="J322" s="1">
        <f>IFERROR(J94/SUM(J94,J247),0)*'[1]Electricity and CHPs_IN'!F$55</f>
        <v>2.9332114063804173</v>
      </c>
      <c r="K322" s="1">
        <f>IFERROR(K94/SUM(K94,K247),0)*'[1]Electricity and CHPs_IN'!G$55</f>
        <v>3.6427301484993067E-5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3.7560695995805937E-5</v>
      </c>
      <c r="J323" s="1">
        <f>IFERROR(J95/SUM(J95,J248),0)*'[1]Electricity and CHPs_IN'!F$58</f>
        <v>1.1307288619316311E-4</v>
      </c>
      <c r="K323" s="1">
        <f>IFERROR(K95/SUM(K95,K248),0)*'[1]Electricity and CHPs_IN'!G$58</f>
        <v>1.8658422473784251E-5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2.9291955843717967</v>
      </c>
      <c r="G324" s="1">
        <f t="shared" ref="G324:K324" si="180">G308-G340</f>
        <v>1.251190041956443</v>
      </c>
      <c r="H324" s="1">
        <f t="shared" si="180"/>
        <v>2.1373705001017611</v>
      </c>
      <c r="I324" s="1">
        <f t="shared" si="180"/>
        <v>5.1602975928918529</v>
      </c>
      <c r="J324" s="1">
        <f t="shared" si="180"/>
        <v>7.673662760165822</v>
      </c>
      <c r="K324" s="1">
        <f t="shared" si="180"/>
        <v>6.4621157380195804E-4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1.8383611273488119E-2</v>
      </c>
      <c r="K325" s="1">
        <f t="shared" si="181"/>
        <v>2.6418128501822786E-7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5.7026547470499699E-5</v>
      </c>
      <c r="H326" s="1">
        <f t="shared" si="182"/>
        <v>2.744456517388466E-3</v>
      </c>
      <c r="I326" s="1">
        <f t="shared" si="182"/>
        <v>0.59415706496597476</v>
      </c>
      <c r="J326" s="1">
        <f t="shared" si="182"/>
        <v>4.1623871467932183</v>
      </c>
      <c r="K326" s="1">
        <f t="shared" si="182"/>
        <v>9.7877837270344092E-5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2.1455300261942592E-4</v>
      </c>
      <c r="K327" s="1">
        <f t="shared" si="183"/>
        <v>6.1750091873909317E-7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1.247833102712075</v>
      </c>
      <c r="G328" s="1">
        <f t="shared" si="184"/>
        <v>2.1496405131086534E-5</v>
      </c>
      <c r="H328" s="1">
        <f t="shared" si="184"/>
        <v>0.41144520014622771</v>
      </c>
      <c r="I328" s="1">
        <f t="shared" si="184"/>
        <v>0.5761710938796174</v>
      </c>
      <c r="J328" s="1">
        <f t="shared" si="184"/>
        <v>0.13433774270653739</v>
      </c>
      <c r="K328" s="1">
        <f t="shared" si="184"/>
        <v>4.6359232833202626E-8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1.6951774848785519E-4</v>
      </c>
      <c r="K329" s="1">
        <f t="shared" si="185"/>
        <v>5.7765079402613352E-8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0.8718726341838654</v>
      </c>
      <c r="G330" s="1">
        <f t="shared" si="186"/>
        <v>0.51894989367008171</v>
      </c>
      <c r="H330" s="1">
        <f t="shared" si="186"/>
        <v>6.7429067627508554E-2</v>
      </c>
      <c r="I330" s="1">
        <f t="shared" si="186"/>
        <v>4.974433709706217E-2</v>
      </c>
      <c r="J330" s="1">
        <f t="shared" si="186"/>
        <v>0.18537761309843978</v>
      </c>
      <c r="K330" s="1">
        <f t="shared" si="186"/>
        <v>3.8926178371283547E-4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1.9135485500391822E-4</v>
      </c>
      <c r="K331" s="1">
        <f t="shared" si="187"/>
        <v>1.5146866932171105E-4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3.9070022214760608E-2</v>
      </c>
      <c r="G333" s="1">
        <f t="shared" si="189"/>
        <v>8.390006452443894E-4</v>
      </c>
      <c r="H333" s="1">
        <f t="shared" si="189"/>
        <v>2.0381091374397815E-3</v>
      </c>
      <c r="I333" s="1">
        <f t="shared" si="189"/>
        <v>2.0519411269511586E-3</v>
      </c>
      <c r="J333" s="1">
        <f t="shared" si="189"/>
        <v>1.7035768105729137E-3</v>
      </c>
      <c r="K333" s="1">
        <f t="shared" si="189"/>
        <v>5.2653388414575748E-6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1.5733209909699103E-5</v>
      </c>
      <c r="J334" s="1">
        <f t="shared" si="190"/>
        <v>4.4236025121565196E-5</v>
      </c>
      <c r="K334" s="1">
        <f t="shared" si="190"/>
        <v>1.4670291335714632E-7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2.58076461593525E-2</v>
      </c>
      <c r="G335" s="1">
        <f t="shared" si="191"/>
        <v>1.2299778069359817E-3</v>
      </c>
      <c r="H335" s="1">
        <f t="shared" si="191"/>
        <v>0.2484082590127257</v>
      </c>
      <c r="I335" s="1">
        <f t="shared" si="191"/>
        <v>0.26304672971276799</v>
      </c>
      <c r="J335" s="1">
        <f t="shared" si="191"/>
        <v>0.26698264287984669</v>
      </c>
      <c r="K335" s="1">
        <f t="shared" si="191"/>
        <v>2.4972772302731184E-7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8.8095721650704379E-5</v>
      </c>
      <c r="J336" s="1">
        <f t="shared" si="192"/>
        <v>2.5490870330473843E-4</v>
      </c>
      <c r="K336" s="1">
        <f t="shared" si="192"/>
        <v>6.5768201325571771E-7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0.74461217910174249</v>
      </c>
      <c r="G338" s="1">
        <f t="shared" si="194"/>
        <v>0.73009264688157949</v>
      </c>
      <c r="H338" s="1">
        <f t="shared" si="194"/>
        <v>1.405305407660471</v>
      </c>
      <c r="I338" s="1">
        <f t="shared" si="194"/>
        <v>3.6749850719062502</v>
      </c>
      <c r="J338" s="1">
        <f t="shared" si="194"/>
        <v>2.9035039285818112</v>
      </c>
      <c r="K338" s="1">
        <f t="shared" si="194"/>
        <v>1.9707945341910448E-7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3.7525271667707546E-5</v>
      </c>
      <c r="J339" s="1">
        <f t="shared" si="195"/>
        <v>1.1192768736811393E-4</v>
      </c>
      <c r="K339" s="1">
        <f t="shared" si="195"/>
        <v>1.0094603643124826E-7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1.1366227646617095</v>
      </c>
      <c r="G340" s="1">
        <f t="shared" ref="G340:K340" si="196">SUM(G341:G355)</f>
        <v>1.3588763142021332</v>
      </c>
      <c r="H340" s="1">
        <f t="shared" si="196"/>
        <v>1.3857595427432319</v>
      </c>
      <c r="I340" s="1">
        <f t="shared" si="196"/>
        <v>1.3850074121957348</v>
      </c>
      <c r="J340" s="1">
        <f t="shared" si="196"/>
        <v>1.6244565613897493</v>
      </c>
      <c r="K340" s="1">
        <f t="shared" si="196"/>
        <v>1.6246587238241521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1.8809367481452399E-4</v>
      </c>
      <c r="K341" s="1">
        <f t="shared" si="197"/>
        <v>4.8565928343846905E-5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4.7349018955257906E-6</v>
      </c>
      <c r="H342" s="1">
        <f t="shared" si="198"/>
        <v>1.1140585005992541E-4</v>
      </c>
      <c r="I342" s="1">
        <f t="shared" si="198"/>
        <v>5.6089173711293405E-4</v>
      </c>
      <c r="J342" s="1">
        <f t="shared" si="198"/>
        <v>4.2587861698868856E-2</v>
      </c>
      <c r="K342" s="1">
        <f t="shared" si="198"/>
        <v>1.7993432165318925E-2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2.1952195411886971E-6</v>
      </c>
      <c r="K343" s="1">
        <f t="shared" si="199"/>
        <v>1.1351865961918342E-4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3.0639230360792302E-2</v>
      </c>
      <c r="G344" s="1">
        <f t="shared" si="200"/>
        <v>1.784841866059407E-6</v>
      </c>
      <c r="H344" s="1">
        <f t="shared" si="200"/>
        <v>1.670181399666848E-2</v>
      </c>
      <c r="I344" s="1">
        <f t="shared" si="200"/>
        <v>5.4391275434695352E-4</v>
      </c>
      <c r="J344" s="1">
        <f t="shared" si="200"/>
        <v>1.3744894469347735E-3</v>
      </c>
      <c r="K344" s="1">
        <f t="shared" si="200"/>
        <v>8.5224779631824712E-6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1.7344370366092479E-6</v>
      </c>
      <c r="K345" s="1">
        <f t="shared" si="201"/>
        <v>1.0619278753415064E-5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2.1407916191652832E-2</v>
      </c>
      <c r="G346" s="1">
        <f t="shared" si="202"/>
        <v>4.3088297366985051E-2</v>
      </c>
      <c r="H346" s="1">
        <f t="shared" si="202"/>
        <v>2.7371512538806597E-3</v>
      </c>
      <c r="I346" s="1">
        <f t="shared" si="202"/>
        <v>4.6959279441531609E-5</v>
      </c>
      <c r="J346" s="1">
        <f t="shared" si="202"/>
        <v>1.8967087563647456E-3</v>
      </c>
      <c r="K346" s="1">
        <f t="shared" si="202"/>
        <v>7.1560178433878852E-2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1.9578654778887056E-6</v>
      </c>
      <c r="K347" s="1">
        <f t="shared" si="203"/>
        <v>2.7845335600167987E-2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9.5932333277388288E-4</v>
      </c>
      <c r="G349" s="1">
        <f t="shared" si="205"/>
        <v>6.9662042008944566E-5</v>
      </c>
      <c r="H349" s="1">
        <f t="shared" si="205"/>
        <v>8.2733058269562551E-5</v>
      </c>
      <c r="I349" s="1">
        <f t="shared" si="205"/>
        <v>1.9370582140846269E-6</v>
      </c>
      <c r="J349" s="1">
        <f t="shared" si="205"/>
        <v>1.7430308869268623E-5</v>
      </c>
      <c r="K349" s="1">
        <f t="shared" si="205"/>
        <v>9.6795679096896628E-4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1.4852347900830228E-8</v>
      </c>
      <c r="J350" s="1">
        <f t="shared" si="206"/>
        <v>4.5260511661830699E-7</v>
      </c>
      <c r="K350" s="1">
        <f t="shared" si="206"/>
        <v>2.6969219933369858E-5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6.3367962753001911E-4</v>
      </c>
      <c r="G351" s="1">
        <f t="shared" si="207"/>
        <v>1.0212479113396356E-4</v>
      </c>
      <c r="H351" s="1">
        <f t="shared" si="207"/>
        <v>1.0083647921502764E-2</v>
      </c>
      <c r="I351" s="1">
        <f t="shared" si="207"/>
        <v>2.4831941900560484E-4</v>
      </c>
      <c r="J351" s="1">
        <f t="shared" si="207"/>
        <v>2.7316584137843103E-3</v>
      </c>
      <c r="K351" s="1">
        <f t="shared" si="207"/>
        <v>4.5908848922359338E-5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8.3163468487409378E-8</v>
      </c>
      <c r="J352" s="1">
        <f t="shared" si="208"/>
        <v>2.6081227476746813E-6</v>
      </c>
      <c r="K352" s="1">
        <f t="shared" si="208"/>
        <v>1.2090537574079188E-4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1.0646994456807324</v>
      </c>
      <c r="G353" s="1">
        <f t="shared" si="209"/>
        <v>1.254990275784899</v>
      </c>
      <c r="H353" s="1">
        <f t="shared" si="209"/>
        <v>1.2989971633984763</v>
      </c>
      <c r="I353" s="1">
        <f t="shared" si="209"/>
        <v>1.3801360264097859</v>
      </c>
      <c r="J353" s="1">
        <f t="shared" si="209"/>
        <v>1.5459427478427614</v>
      </c>
      <c r="K353" s="1">
        <f t="shared" si="209"/>
        <v>1.5058620233460724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1.8283169468228166E-2</v>
      </c>
      <c r="G354" s="1">
        <f t="shared" si="210"/>
        <v>6.0619434473344613E-2</v>
      </c>
      <c r="H354" s="1">
        <f t="shared" si="210"/>
        <v>5.7045627264374232E-2</v>
      </c>
      <c r="I354" s="1">
        <f t="shared" si="210"/>
        <v>3.4692320976832391E-3</v>
      </c>
      <c r="J354" s="1">
        <f t="shared" si="210"/>
        <v>2.9707477798606163E-2</v>
      </c>
      <c r="K354" s="1">
        <f t="shared" si="210"/>
        <v>3.6230222031573964E-5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3.5424328098390353E-8</v>
      </c>
      <c r="J355" s="1">
        <f t="shared" si="211"/>
        <v>1.145198825049188E-6</v>
      </c>
      <c r="K355" s="1">
        <f t="shared" si="211"/>
        <v>1.8557476437353002E-5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22.495507027864868</v>
      </c>
      <c r="G356" s="1">
        <f t="shared" ref="G356:K356" si="213">SUM(G357:G362)</f>
        <v>24.665753143546269</v>
      </c>
      <c r="H356" s="1">
        <f t="shared" si="213"/>
        <v>26.215054581607479</v>
      </c>
      <c r="I356" s="1">
        <f t="shared" si="213"/>
        <v>26.567622621313053</v>
      </c>
      <c r="J356" s="1">
        <f t="shared" si="213"/>
        <v>26.725052841019618</v>
      </c>
      <c r="K356" s="1">
        <f t="shared" si="213"/>
        <v>36.635294613071821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18.20359058086996</v>
      </c>
      <c r="G357" s="1">
        <f>'[1]Electricity and CHPs_IN'!C$19</f>
        <v>20.540256262476053</v>
      </c>
      <c r="H357" s="1">
        <f>'[1]Electricity and CHPs_IN'!D$19</f>
        <v>21.956834607127956</v>
      </c>
      <c r="I357" s="1">
        <f>'[1]Electricity and CHPs_IN'!E$19</f>
        <v>21.880425992886209</v>
      </c>
      <c r="J357" s="1">
        <f>'[1]Electricity and CHPs_IN'!F$19</f>
        <v>17.354230084722968</v>
      </c>
      <c r="K357" s="1">
        <f>'[1]Electricity and CHPs_IN'!G$19</f>
        <v>14.341222092429978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4.317612220627999</v>
      </c>
      <c r="K358" s="1">
        <f>'[1]Electricity and CHPs_IN'!G$20</f>
        <v>14.340202091594833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3.8974727981752659</v>
      </c>
      <c r="G359" s="1">
        <f>IFERROR(G131/SUM(G131,G196),0)*'[1]Electricity and CHPs_IN'!C$26</f>
        <v>3.6925051522324273</v>
      </c>
      <c r="H359" s="1">
        <f>IFERROR(H131/SUM(H131,H196),0)*'[1]Electricity and CHPs_IN'!D$26</f>
        <v>3.6245615742838346</v>
      </c>
      <c r="I359" s="1">
        <f>IFERROR(I131/SUM(I131,I196),0)*'[1]Electricity and CHPs_IN'!E$26</f>
        <v>3.992886605544121</v>
      </c>
      <c r="J359" s="1">
        <f>IFERROR(J131/SUM(J131,J196),0)*'[1]Electricity and CHPs_IN'!F$26</f>
        <v>3.6992167762997807</v>
      </c>
      <c r="K359" s="1">
        <f>IFERROR(K131/SUM(K131,K196),0)*'[1]Electricity and CHPs_IN'!G$26</f>
        <v>3.8147708924801549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0.48261040402187733</v>
      </c>
      <c r="K360" s="1">
        <f>IFERROR(K132/SUM(K132,K197),0)*'[1]Electricity and CHPs_IN'!G$27</f>
        <v>1.4726327043709007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0.39444364881964272</v>
      </c>
      <c r="G361" s="1">
        <f>IFERROR(G133/SUM(G133,G272),0)*'[1]Electricity and CHPs_IN'!C$44</f>
        <v>0.43299172883778797</v>
      </c>
      <c r="H361" s="1">
        <f>IFERROR(H133/SUM(H133,H272),0)*'[1]Electricity and CHPs_IN'!D$44</f>
        <v>0.63365840019568864</v>
      </c>
      <c r="I361" s="1">
        <f>IFERROR(I133/SUM(I133,I272),0)*'[1]Electricity and CHPs_IN'!E$44</f>
        <v>0.6943100228827207</v>
      </c>
      <c r="J361" s="1">
        <f>IFERROR(J133/SUM(J133,J272),0)*'[1]Electricity and CHPs_IN'!F$44</f>
        <v>0.32795555253424569</v>
      </c>
      <c r="K361" s="1">
        <f>IFERROR(K133/SUM(K133,K272),0)*'[1]Electricity and CHPs_IN'!G$44</f>
        <v>1.708628797703299E-3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0.54342780281274783</v>
      </c>
      <c r="K362" s="1">
        <f>IFERROR(K134/SUM(K134,K273),0)*'[1]Electricity and CHPs_IN'!G$45</f>
        <v>2.664758203398248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11.050531689522611</v>
      </c>
      <c r="G363" s="1">
        <f t="shared" ref="G363:K363" si="214">SUM(G364:G367)</f>
        <v>12.11638070735424</v>
      </c>
      <c r="H363" s="1">
        <f t="shared" si="214"/>
        <v>12.790698090705895</v>
      </c>
      <c r="I363" s="1">
        <f t="shared" si="214"/>
        <v>12.936656299215166</v>
      </c>
      <c r="J363" s="1">
        <f t="shared" si="214"/>
        <v>12.926834742836313</v>
      </c>
      <c r="K363" s="1">
        <f t="shared" si="214"/>
        <v>16.984413890437935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9.1017952904349784</v>
      </c>
      <c r="G364" s="1">
        <f t="shared" ref="G364:K364" si="215">G357*IFERROR(G136/G129,0)</f>
        <v>10.270128131238026</v>
      </c>
      <c r="H364" s="1">
        <f t="shared" si="215"/>
        <v>10.978417303563978</v>
      </c>
      <c r="I364" s="1">
        <f t="shared" si="215"/>
        <v>10.940212996443105</v>
      </c>
      <c r="J364" s="1">
        <f t="shared" si="215"/>
        <v>8.6771150423614838</v>
      </c>
      <c r="K364" s="1">
        <f t="shared" si="215"/>
        <v>7.1706110462149892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2.1588061103139999</v>
      </c>
      <c r="K365" s="1">
        <f t="shared" si="216"/>
        <v>7.1701010457974164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1.948736399087633</v>
      </c>
      <c r="G366" s="1">
        <f t="shared" si="217"/>
        <v>1.8462525761162141</v>
      </c>
      <c r="H366" s="1">
        <f t="shared" si="217"/>
        <v>1.8122807871419171</v>
      </c>
      <c r="I366" s="1">
        <f t="shared" si="217"/>
        <v>1.9964433027720605</v>
      </c>
      <c r="J366" s="1">
        <f t="shared" si="217"/>
        <v>1.8496083881498904</v>
      </c>
      <c r="K366" s="1">
        <f t="shared" si="217"/>
        <v>1.9073854462400774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0.24130520201093866</v>
      </c>
      <c r="K367" s="1">
        <f t="shared" si="218"/>
        <v>0.73631635218545033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11.444975338342255</v>
      </c>
      <c r="G370" s="1">
        <f t="shared" ref="G370:K370" si="221">SUM(G371:G376)</f>
        <v>12.549372436192028</v>
      </c>
      <c r="H370" s="1">
        <f t="shared" si="221"/>
        <v>13.424356490901584</v>
      </c>
      <c r="I370" s="1">
        <f t="shared" si="221"/>
        <v>13.630966322097887</v>
      </c>
      <c r="J370" s="1">
        <f t="shared" si="221"/>
        <v>13.798218098183304</v>
      </c>
      <c r="K370" s="1">
        <f t="shared" si="221"/>
        <v>19.650880722633886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9.1017952904349801</v>
      </c>
      <c r="G371" s="1">
        <f t="shared" si="222"/>
        <v>10.270128131238026</v>
      </c>
      <c r="H371" s="1">
        <f t="shared" si="222"/>
        <v>10.978417303563978</v>
      </c>
      <c r="I371" s="1">
        <f t="shared" si="222"/>
        <v>10.940212996443105</v>
      </c>
      <c r="J371" s="1">
        <f t="shared" si="222"/>
        <v>8.6771150423614838</v>
      </c>
      <c r="K371" s="1">
        <f t="shared" si="222"/>
        <v>7.1706110462149892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2.158806110313999</v>
      </c>
      <c r="K372" s="1">
        <f t="shared" si="223"/>
        <v>7.1701010457974164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1.948736399087633</v>
      </c>
      <c r="G373" s="1">
        <f t="shared" si="224"/>
        <v>1.8462525761162134</v>
      </c>
      <c r="H373" s="1">
        <f t="shared" si="224"/>
        <v>1.8122807871419175</v>
      </c>
      <c r="I373" s="1">
        <f t="shared" si="224"/>
        <v>1.9964433027720605</v>
      </c>
      <c r="J373" s="1">
        <f t="shared" si="224"/>
        <v>1.8496083881498904</v>
      </c>
      <c r="K373" s="1">
        <f t="shared" si="224"/>
        <v>1.9073854462400774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0.24130520201093866</v>
      </c>
      <c r="K374" s="1">
        <f t="shared" si="225"/>
        <v>0.73631635218545033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0.39444364881964272</v>
      </c>
      <c r="G375" s="1">
        <f t="shared" ref="G375:K375" si="226">G361</f>
        <v>0.43299172883778797</v>
      </c>
      <c r="H375" s="1">
        <f t="shared" si="226"/>
        <v>0.63365840019568864</v>
      </c>
      <c r="I375" s="1">
        <f t="shared" si="226"/>
        <v>0.6943100228827207</v>
      </c>
      <c r="J375" s="1">
        <f t="shared" si="226"/>
        <v>0.32795555253424569</v>
      </c>
      <c r="K375" s="1">
        <f t="shared" si="226"/>
        <v>1.708628797703299E-3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0.54342780281274783</v>
      </c>
      <c r="K376" s="1">
        <f t="shared" si="227"/>
        <v>2.664758203398248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0.18085797472631754</v>
      </c>
      <c r="G377" s="1">
        <f t="shared" ref="G377:K377" si="228">SUM(G378:G384)</f>
        <v>0.21028575105514699</v>
      </c>
      <c r="H377" s="1">
        <f t="shared" si="228"/>
        <v>1.3816401388093016</v>
      </c>
      <c r="I377" s="1">
        <f t="shared" si="228"/>
        <v>2.5141605118924808</v>
      </c>
      <c r="J377" s="1">
        <f t="shared" si="228"/>
        <v>3.2886512045658041</v>
      </c>
      <c r="K377" s="1">
        <f t="shared" si="228"/>
        <v>7.3054600832022389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</v>
      </c>
      <c r="G378" s="1">
        <f>IFERROR(G150/SUM(G150,G205),0)*'[1]Electricity and CHPs_IN'!C$25</f>
        <v>4.286894456710879E-6</v>
      </c>
      <c r="H378" s="1">
        <f>IFERROR(H150/SUM(H150,H205),0)*'[1]Electricity and CHPs_IN'!D$25</f>
        <v>0.21932957650882434</v>
      </c>
      <c r="I378" s="1">
        <f>IFERROR(I150/SUM(I150,I205),0)*'[1]Electricity and CHPs_IN'!E$25</f>
        <v>0.15854345230252179</v>
      </c>
      <c r="J378" s="1">
        <f>IFERROR(J150/SUM(J150,J205),0)*'[1]Electricity and CHPs_IN'!F$25</f>
        <v>0.48067972134722625</v>
      </c>
      <c r="K378" s="1">
        <f>IFERROR(K150/SUM(K150,K205),0)*'[1]Electricity and CHPs_IN'!G$25</f>
        <v>0.95705236136813798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9.6267127710883066E-5</v>
      </c>
      <c r="K379" s="1">
        <f>'[1]Electricity and CHPs_IN'!G$31</f>
        <v>2.2006415120555034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0.18085797472631754</v>
      </c>
      <c r="G380" s="1">
        <f>IFERROR(G152/SUM(G152,G281),0)*'[1]Electricity and CHPs_IN'!C$42</f>
        <v>0.21028146416069027</v>
      </c>
      <c r="H380" s="1">
        <f>IFERROR(H152/SUM(H152,H281),0)*'[1]Electricity and CHPs_IN'!D$42</f>
        <v>1.1623105623004772</v>
      </c>
      <c r="I380" s="1">
        <f>IFERROR(I152/SUM(I152,I281),0)*'[1]Electricity and CHPs_IN'!E$42</f>
        <v>2.3554708624085219</v>
      </c>
      <c r="J380" s="1">
        <f>IFERROR(J152/SUM(J152,J281),0)*'[1]Electricity and CHPs_IN'!F$42</f>
        <v>1.9208928344467662</v>
      </c>
      <c r="K380" s="1">
        <f>IFERROR(K152/SUM(K152,K281),0)*'[1]Electricity and CHPs_IN'!G$42</f>
        <v>0.44481165555675667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0.88660198734448203</v>
      </c>
      <c r="K381" s="1">
        <f>IFERROR(K153/SUM(K153,K282),0)*'[1]Electricity and CHPs_IN'!G$43</f>
        <v>3.5232615525597395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2.8558075902849351E-5</v>
      </c>
      <c r="J382" s="1">
        <f>IFERROR(J154/SUM(J283,J154),0)*'[1]Electricity and CHPs_IN'!F$50</f>
        <v>5.276595121010483E-5</v>
      </c>
      <c r="K382" s="1">
        <f>IFERROR(K154/SUM(K283,K154),0)*'[1]Electricity and CHPs_IN'!G$50</f>
        <v>4.9014994579735824E-4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4.9408527495188912E-5</v>
      </c>
      <c r="J383" s="1">
        <f>IFERROR(J155/SUM(J284,J155),0)*'[1]Electricity and CHPs_IN'!F$53</f>
        <v>2.2585884177303011E-4</v>
      </c>
      <c r="K383" s="1">
        <f>IFERROR(K155/SUM(K284,K155),0)*'[1]Electricity and CHPs_IN'!G$53</f>
        <v>0.17915564327344338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6.8230578039021002E-5</v>
      </c>
      <c r="J384" s="1">
        <f>IFERROR(J156/SUM(J285,J156),0)*'[1]Electricity and CHPs_IN'!F$56</f>
        <v>1.0176950663547382E-4</v>
      </c>
      <c r="K384" s="1">
        <f>IFERROR(K156/SUM(K285,K156),0)*'[1]Electricity and CHPs_IN'!G$56</f>
        <v>4.7208442860413454E-5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0.54529201988128251</v>
      </c>
      <c r="H385" s="1">
        <f t="shared" si="229"/>
        <v>2.1870138945433744</v>
      </c>
      <c r="I385" s="1">
        <f t="shared" si="229"/>
        <v>11.016902071503011</v>
      </c>
      <c r="J385" s="1">
        <f t="shared" si="229"/>
        <v>21.142542540082655</v>
      </c>
      <c r="K385" s="1">
        <f t="shared" si="229"/>
        <v>34.43897433099238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0.54529201988128251</v>
      </c>
      <c r="H386" s="1">
        <f>'[1]Electricity and CHPs_IN'!D$33</f>
        <v>2.1870138945433744</v>
      </c>
      <c r="I386" s="1">
        <f>'[1]Electricity and CHPs_IN'!E$33</f>
        <v>11.016902071503011</v>
      </c>
      <c r="J386" s="1">
        <f>'[1]Electricity and CHPs_IN'!F$33</f>
        <v>21.142542540082655</v>
      </c>
      <c r="K386" s="1">
        <f>'[1]Electricity and CHPs_IN'!G$33</f>
        <v>34.43897433099238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12.822538554820284</v>
      </c>
      <c r="H387" s="1">
        <f t="shared" si="230"/>
        <v>28.799999728154617</v>
      </c>
      <c r="I387" s="1">
        <f t="shared" si="230"/>
        <v>55.356620304168516</v>
      </c>
      <c r="J387" s="1">
        <f t="shared" si="230"/>
        <v>103.61539329353428</v>
      </c>
      <c r="K387" s="1">
        <f t="shared" si="230"/>
        <v>168.84570347311848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0.14080554346780666</v>
      </c>
      <c r="I388" s="1">
        <f>'[1]Electricity and CHPs_IN'!E34</f>
        <v>0.27099925213379572</v>
      </c>
      <c r="J388" s="1">
        <f>'[1]Electricity and CHPs_IN'!F34</f>
        <v>4.9407891569675098</v>
      </c>
      <c r="K388" s="1">
        <f>'[1]Electricity and CHPs_IN'!G34</f>
        <v>25.974740063523107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4.849835727311385</v>
      </c>
      <c r="H389" s="1">
        <f>'[1]Electricity and CHPs_IN'!D35</f>
        <v>9.594502625248591</v>
      </c>
      <c r="I389" s="1">
        <f>'[1]Electricity and CHPs_IN'!E35</f>
        <v>17.736887127628659</v>
      </c>
      <c r="J389" s="1">
        <f>'[1]Electricity and CHPs_IN'!F35</f>
        <v>39.100486962321192</v>
      </c>
      <c r="K389" s="1">
        <f>'[1]Electricity and CHPs_IN'!G35</f>
        <v>62.600446721574222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3.3906651713588358</v>
      </c>
      <c r="H390" s="1">
        <f>'[1]Electricity and CHPs_IN'!D36</f>
        <v>8.0481894497507831</v>
      </c>
      <c r="I390" s="1">
        <f>'[1]Electricity and CHPs_IN'!E36</f>
        <v>10.326566528556089</v>
      </c>
      <c r="J390" s="1">
        <f>'[1]Electricity and CHPs_IN'!F36</f>
        <v>13.878042307444717</v>
      </c>
      <c r="K390" s="1">
        <f>'[1]Electricity and CHPs_IN'!G36</f>
        <v>18.650928593728409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1.2875826169016571</v>
      </c>
      <c r="H391" s="1">
        <f>'[1]Electricity and CHPs_IN'!D37</f>
        <v>4.184102218742515</v>
      </c>
      <c r="I391" s="1">
        <f>'[1]Electricity and CHPs_IN'!E37</f>
        <v>9.1198248247657876</v>
      </c>
      <c r="J391" s="1">
        <f>'[1]Electricity and CHPs_IN'!F37</f>
        <v>15.853075955921867</v>
      </c>
      <c r="K391" s="1">
        <f>'[1]Electricity and CHPs_IN'!G37</f>
        <v>21.513092995650183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3.2944550392484055</v>
      </c>
      <c r="H392" s="1">
        <f>'[1]Electricity and CHPs_IN'!D38</f>
        <v>6.8323998909449211</v>
      </c>
      <c r="I392" s="1">
        <f>'[1]Electricity and CHPs_IN'!E38</f>
        <v>17.902342571084187</v>
      </c>
      <c r="J392" s="1">
        <f>'[1]Electricity and CHPs_IN'!F38</f>
        <v>29.842998910879011</v>
      </c>
      <c r="K392" s="1">
        <f>'[1]Electricity and CHPs_IN'!G38</f>
        <v>40.106495098642554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2.230331339802322E-3</v>
      </c>
      <c r="K394" s="1">
        <f>'[1]Electricity and CHPs_IN'!G$32</f>
        <v>2.2310398531514728E-3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1.0787111150308197E-4</v>
      </c>
      <c r="J395" s="1">
        <f t="shared" ref="J395" si="235">SUM(J396:J398)</f>
        <v>0.24632292597220573</v>
      </c>
      <c r="K395" s="1">
        <f t="shared" ref="K395" si="236">SUM(K396:K398)</f>
        <v>0.43065542915706534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5.0419330623996977E-2</v>
      </c>
      <c r="K396" s="1">
        <f>IFERROR(K168/SUM(K168,K207),0)*'[1]Electricity and CHPs_IN'!G$30</f>
        <v>3.944264386134938E-2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7.1658922021374191E-5</v>
      </c>
      <c r="J397" s="1">
        <f>IFERROR(J169/SUM(J169,J287),0)*'[1]Electricity and CHPs_IN'!F$46</f>
        <v>0.1958357290622981</v>
      </c>
      <c r="K397" s="1">
        <f>IFERROR(K169/SUM(K169,K287),0)*'[1]Electricity and CHPs_IN'!G$46</f>
        <v>0.39114842455554266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3.6212189481707775E-5</v>
      </c>
      <c r="J398" s="1">
        <f>IFERROR(J170/SUM(J170,J288),0)*'[1]Electricity and CHPs_IN'!F$57</f>
        <v>6.7866285910642618E-5</v>
      </c>
      <c r="K398" s="1">
        <f>IFERROR(K170/SUM(K170,K288),0)*'[1]Electricity and CHPs_IN'!G$57</f>
        <v>6.4360740173281458E-5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5.7171378710690946E-5</v>
      </c>
      <c r="G399" s="1">
        <f t="shared" ref="G399:K399" si="237">SUM(G400:G406)</f>
        <v>8.3019124849299519E-3</v>
      </c>
      <c r="H399" s="1">
        <f t="shared" si="237"/>
        <v>3.8838122918419489E-2</v>
      </c>
      <c r="I399" s="1">
        <f t="shared" si="237"/>
        <v>9.0032192215822385E-2</v>
      </c>
      <c r="J399" s="1">
        <f t="shared" si="237"/>
        <v>3.84251658456501</v>
      </c>
      <c r="K399" s="1">
        <f t="shared" si="237"/>
        <v>14.1968499608783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1.7612277751596221E-6</v>
      </c>
      <c r="G400" s="1">
        <f>'[1]Electricity and CHPs_IN'!C63</f>
        <v>7.9540708488657474E-3</v>
      </c>
      <c r="H400" s="1">
        <f>'[1]Electricity and CHPs_IN'!D63</f>
        <v>3.8461916292995189E-2</v>
      </c>
      <c r="I400" s="1">
        <f>'[1]Electricity and CHPs_IN'!E63</f>
        <v>7.0619129559770909E-3</v>
      </c>
      <c r="J400" s="1">
        <f>'[1]Electricity and CHPs_IN'!F63</f>
        <v>0.13499724297219887</v>
      </c>
      <c r="K400" s="1">
        <f>'[1]Electricity and CHPs_IN'!G63</f>
        <v>0.11618875248900729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5.9364509829672101E-6</v>
      </c>
      <c r="G401" s="1">
        <f>'[1]Electricity and CHPs_IN'!C64</f>
        <v>8.1824709127203228E-5</v>
      </c>
      <c r="H401" s="1">
        <f>'[1]Electricity and CHPs_IN'!D64</f>
        <v>9.6779145765806749E-5</v>
      </c>
      <c r="I401" s="1">
        <f>'[1]Electricity and CHPs_IN'!E64</f>
        <v>1.0630414484051139E-4</v>
      </c>
      <c r="J401" s="1">
        <f>'[1]Electricity and CHPs_IN'!F64</f>
        <v>3.0741888570526577</v>
      </c>
      <c r="K401" s="1">
        <f>'[1]Electricity and CHPs_IN'!G64</f>
        <v>3.0741917063868636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6.563509351346963E-6</v>
      </c>
      <c r="G402" s="1">
        <f>'[1]Electricity and CHPs_IN'!C65</f>
        <v>7.2421014978420878E-5</v>
      </c>
      <c r="H402" s="1">
        <f>'[1]Electricity and CHPs_IN'!D65</f>
        <v>8.478769842250768E-5</v>
      </c>
      <c r="I402" s="1">
        <f>'[1]Electricity and CHPs_IN'!E65</f>
        <v>9.9033354798413643E-5</v>
      </c>
      <c r="J402" s="1">
        <f>'[1]Electricity and CHPs_IN'!F65</f>
        <v>3.0368387413509555E-3</v>
      </c>
      <c r="K402" s="1">
        <f>'[1]Electricity and CHPs_IN'!G65</f>
        <v>10.021235707863651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7.1398373349937915E-6</v>
      </c>
      <c r="G403" s="1">
        <f>'[1]Electricity and CHPs_IN'!C66</f>
        <v>2.9010436962263727E-5</v>
      </c>
      <c r="H403" s="1">
        <f>'[1]Electricity and CHPs_IN'!D66</f>
        <v>2.9151448141762956E-5</v>
      </c>
      <c r="I403" s="1">
        <f>'[1]Electricity and CHPs_IN'!E66</f>
        <v>1.471949377227765E-4</v>
      </c>
      <c r="J403" s="1">
        <f>'[1]Electricity and CHPs_IN'!F66</f>
        <v>2.6248797180501699E-4</v>
      </c>
      <c r="K403" s="1">
        <f>'[1]Electricity and CHPs_IN'!G66</f>
        <v>2.0973372825763975E-4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1.4352695951288168E-5</v>
      </c>
      <c r="G404" s="1">
        <f>'[1]Electricity and CHPs_IN'!C67</f>
        <v>6.7760340613236226E-5</v>
      </c>
      <c r="H404" s="1">
        <f>'[1]Electricity and CHPs_IN'!D67</f>
        <v>6.8151263228253354E-5</v>
      </c>
      <c r="I404" s="1">
        <f>'[1]Electricity and CHPs_IN'!E67</f>
        <v>2.4577136438119637E-2</v>
      </c>
      <c r="J404" s="1">
        <f>'[1]Electricity and CHPs_IN'!F67</f>
        <v>9.3379860029654385E-2</v>
      </c>
      <c r="K404" s="1">
        <f>'[1]Electricity and CHPs_IN'!G67</f>
        <v>0.42790878476714056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1.4351875955668899E-5</v>
      </c>
      <c r="G405" s="1">
        <f>'[1]Electricity and CHPs_IN'!C68</f>
        <v>6.7731367590699151E-5</v>
      </c>
      <c r="H405" s="1">
        <f>'[1]Electricity and CHPs_IN'!D68</f>
        <v>6.8104832547994152E-5</v>
      </c>
      <c r="I405" s="1">
        <f>'[1]Electricity and CHPs_IN'!E68</f>
        <v>5.7901458637655487E-2</v>
      </c>
      <c r="J405" s="1">
        <f>'[1]Electricity and CHPs_IN'!F68</f>
        <v>0.53642766447297718</v>
      </c>
      <c r="K405" s="1">
        <f>'[1]Electricity and CHPs_IN'!G68</f>
        <v>0.55694955246208933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7.0657813592662894E-6</v>
      </c>
      <c r="G406" s="1">
        <f>'[1]Electricity and CHPs_IN'!C69</f>
        <v>2.9093766792381392E-5</v>
      </c>
      <c r="H406" s="1">
        <f>'[1]Electricity and CHPs_IN'!D69</f>
        <v>2.9232237317970001E-5</v>
      </c>
      <c r="I406" s="1">
        <f>'[1]Electricity and CHPs_IN'!E69</f>
        <v>1.3915174670846235E-4</v>
      </c>
      <c r="J406" s="1">
        <f>'[1]Electricity and CHPs_IN'!F69</f>
        <v>2.2363332436581355E-4</v>
      </c>
      <c r="K406" s="1">
        <f>'[1]Electricity and CHPs_IN'!G69</f>
        <v>1.6572318128931128E-4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56.52522924920261</v>
      </c>
      <c r="G407" s="3">
        <f t="shared" ref="G407:K407" si="239">G408+G461</f>
        <v>54.903851085942676</v>
      </c>
      <c r="H407" s="3">
        <f t="shared" si="239"/>
        <v>58.05809812911896</v>
      </c>
      <c r="I407" s="3">
        <f t="shared" si="239"/>
        <v>61.243065081081355</v>
      </c>
      <c r="J407" s="3">
        <f t="shared" si="239"/>
        <v>62.995495527629643</v>
      </c>
      <c r="K407" s="3">
        <f t="shared" si="239"/>
        <v>69.122040125272378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48.475063922244672</v>
      </c>
      <c r="G408" s="1">
        <f t="shared" si="240"/>
        <v>46.653012121983878</v>
      </c>
      <c r="H408" s="1">
        <f t="shared" si="240"/>
        <v>45.575963323067569</v>
      </c>
      <c r="I408" s="1">
        <f t="shared" si="240"/>
        <v>43.823308393919817</v>
      </c>
      <c r="J408" s="1">
        <f t="shared" si="240"/>
        <v>45.18154936734269</v>
      </c>
      <c r="K408" s="1">
        <f t="shared" si="240"/>
        <v>46.843294365575986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38.820764255191285</v>
      </c>
      <c r="G409" s="1">
        <f t="shared" ref="G409:K409" si="241">SUM(G410,G416,G425,G434,G436)</f>
        <v>34.090431364128968</v>
      </c>
      <c r="H409" s="1">
        <f t="shared" si="241"/>
        <v>35.157098922820033</v>
      </c>
      <c r="I409" s="1">
        <f t="shared" si="241"/>
        <v>37.800779899367384</v>
      </c>
      <c r="J409" s="1">
        <f t="shared" si="241"/>
        <v>36.695541030363152</v>
      </c>
      <c r="K409" s="1">
        <f t="shared" si="241"/>
        <v>41.512630694679601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1.3097577143782357E-2</v>
      </c>
      <c r="G410" s="1">
        <f t="shared" ref="G410:K410" si="242">G411</f>
        <v>4.0391148813525238E-3</v>
      </c>
      <c r="H410" s="1">
        <f t="shared" si="242"/>
        <v>2.8624823792938004E-4</v>
      </c>
      <c r="I410" s="1">
        <f t="shared" si="242"/>
        <v>1.3308844481327086E-4</v>
      </c>
      <c r="J410" s="1">
        <f t="shared" si="242"/>
        <v>1.6870098567465334E-4</v>
      </c>
      <c r="K410" s="1">
        <f t="shared" si="242"/>
        <v>0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1.3097577143782357E-2</v>
      </c>
      <c r="G411" s="1">
        <f>'[1]Electricity and CHPs_IN'!C$28-G298</f>
        <v>4.0391148813525238E-3</v>
      </c>
      <c r="H411" s="1">
        <f>'[1]Electricity and CHPs_IN'!D$28-H298</f>
        <v>2.8624823792938004E-4</v>
      </c>
      <c r="I411" s="1">
        <f>'[1]Electricity and CHPs_IN'!E$28-I298</f>
        <v>1.3308844481327086E-4</v>
      </c>
      <c r="J411" s="1">
        <f>'[1]Electricity and CHPs_IN'!F$28-J298</f>
        <v>1.6870098567465334E-4</v>
      </c>
      <c r="K411" s="1">
        <f>'[1]Electricity and CHPs_IN'!G$28-K298</f>
        <v>0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1.3097577143782357E-2</v>
      </c>
      <c r="G412" s="1">
        <f t="shared" ref="G412:K412" si="243">G413</f>
        <v>4.0391148813525238E-3</v>
      </c>
      <c r="H412" s="1">
        <f t="shared" si="243"/>
        <v>2.8624823792938004E-4</v>
      </c>
      <c r="I412" s="1">
        <f t="shared" si="243"/>
        <v>1.3308844481327086E-4</v>
      </c>
      <c r="J412" s="1">
        <f t="shared" si="243"/>
        <v>1.6870098567465334E-4</v>
      </c>
      <c r="K412" s="1">
        <f t="shared" si="243"/>
        <v>0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1.3097577143782357E-2</v>
      </c>
      <c r="G413" s="1">
        <f t="shared" ref="G413:K413" si="244">G411-G415</f>
        <v>4.0391148813525238E-3</v>
      </c>
      <c r="H413" s="1">
        <f t="shared" si="244"/>
        <v>2.8624823792938004E-4</v>
      </c>
      <c r="I413" s="1">
        <f t="shared" si="244"/>
        <v>1.3308844481327086E-4</v>
      </c>
      <c r="J413" s="1">
        <f t="shared" si="244"/>
        <v>1.6870098567465334E-4</v>
      </c>
      <c r="K413" s="1">
        <f t="shared" si="244"/>
        <v>0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2.3872412168092123</v>
      </c>
      <c r="G416" s="1">
        <f t="shared" ref="G416:K416" si="247">SUM(G417:G418)</f>
        <v>4.4736195766074033E-5</v>
      </c>
      <c r="H416" s="1">
        <f t="shared" si="247"/>
        <v>0.85757687549645856</v>
      </c>
      <c r="I416" s="1">
        <f t="shared" si="247"/>
        <v>1.2334387227662211</v>
      </c>
      <c r="J416" s="1">
        <f t="shared" si="247"/>
        <v>0.28734942278954223</v>
      </c>
      <c r="K416" s="1">
        <f t="shared" si="247"/>
        <v>3.2404822275451976E-5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2.3872412168092123</v>
      </c>
      <c r="G417" s="1">
        <f>'[1]Electricity and CHPs_IN'!C$24-G312</f>
        <v>4.4736195766074033E-5</v>
      </c>
      <c r="H417" s="1">
        <f>'[1]Electricity and CHPs_IN'!D$24-H312</f>
        <v>0.85757687549645856</v>
      </c>
      <c r="I417" s="1">
        <f>'[1]Electricity and CHPs_IN'!E$24-I312</f>
        <v>1.2334387227662211</v>
      </c>
      <c r="J417" s="1">
        <f>'[1]Electricity and CHPs_IN'!F$24-J312</f>
        <v>0.28713107625299855</v>
      </c>
      <c r="K417" s="1">
        <f>'[1]Electricity and CHPs_IN'!G$24-K312</f>
        <v>1.8118658984676863E-5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2.1834653654369241E-4</v>
      </c>
      <c r="K418" s="1">
        <f>'[1]Electricity and CHPs_IN'!G$29-K313</f>
        <v>1.4286163290775112E-5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2.3300297843233855</v>
      </c>
      <c r="G419" s="1">
        <f t="shared" ref="G419:K419" si="248">SUM(G420:G421)</f>
        <v>4.1306524016046769E-5</v>
      </c>
      <c r="H419" s="1">
        <f t="shared" si="248"/>
        <v>0.82412320423576035</v>
      </c>
      <c r="I419" s="1">
        <f t="shared" si="248"/>
        <v>1.2322754392634498</v>
      </c>
      <c r="J419" s="1">
        <f t="shared" si="248"/>
        <v>0.28443915639026601</v>
      </c>
      <c r="K419" s="1">
        <f t="shared" si="248"/>
        <v>1.7531698483952615E-7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2.3300297843233855</v>
      </c>
      <c r="G420" s="1">
        <f t="shared" ref="G420:K420" si="249">G417-G423</f>
        <v>4.1306524016046769E-5</v>
      </c>
      <c r="H420" s="1">
        <f t="shared" si="249"/>
        <v>0.82412320423576035</v>
      </c>
      <c r="I420" s="1">
        <f t="shared" si="249"/>
        <v>1.2322754392634498</v>
      </c>
      <c r="J420" s="1">
        <f t="shared" si="249"/>
        <v>0.28422302126094401</v>
      </c>
      <c r="K420" s="1">
        <f t="shared" si="249"/>
        <v>9.8025801083791517E-8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2.1613512932201561E-4</v>
      </c>
      <c r="K421" s="1">
        <f t="shared" si="250"/>
        <v>7.729118375573463E-8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5.7211432485826608E-2</v>
      </c>
      <c r="G422" s="1">
        <f t="shared" ref="G422:K422" si="251">SUM(G423:G424)</f>
        <v>3.4296717500272645E-6</v>
      </c>
      <c r="H422" s="1">
        <f t="shared" si="251"/>
        <v>3.3453671260698252E-2</v>
      </c>
      <c r="I422" s="1">
        <f t="shared" si="251"/>
        <v>1.1632835027713558E-3</v>
      </c>
      <c r="J422" s="1">
        <f t="shared" si="251"/>
        <v>2.9102663992762227E-3</v>
      </c>
      <c r="K422" s="1">
        <f t="shared" si="251"/>
        <v>3.2229505290612451E-5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5.7211432485826608E-2</v>
      </c>
      <c r="G423" s="1">
        <f t="shared" ref="G423:K423" si="252">IFERROR(G344/G312,0)*G417</f>
        <v>3.4296717500272645E-6</v>
      </c>
      <c r="H423" s="1">
        <f t="shared" si="252"/>
        <v>3.3453671260698252E-2</v>
      </c>
      <c r="I423" s="1">
        <f t="shared" si="252"/>
        <v>1.1632835027713558E-3</v>
      </c>
      <c r="J423" s="1">
        <f t="shared" si="252"/>
        <v>2.9080549920545459E-3</v>
      </c>
      <c r="K423" s="1">
        <f t="shared" si="252"/>
        <v>1.8020633183593072E-5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2.2114072216767937E-6</v>
      </c>
      <c r="K424" s="1">
        <f t="shared" si="253"/>
        <v>1.4208872107019378E-5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36.420425461238288</v>
      </c>
      <c r="G425" s="1">
        <f t="shared" ref="G425:K425" si="254">SUM(G426:G427)</f>
        <v>34.086320528505681</v>
      </c>
      <c r="H425" s="1">
        <f t="shared" si="254"/>
        <v>33.509859103308003</v>
      </c>
      <c r="I425" s="1">
        <f t="shared" si="254"/>
        <v>36.15258566129198</v>
      </c>
      <c r="J425" s="1">
        <f t="shared" si="254"/>
        <v>35.089730936982846</v>
      </c>
      <c r="K425" s="1">
        <f t="shared" si="254"/>
        <v>37.978031774692411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36.420425461238288</v>
      </c>
      <c r="G426" s="1">
        <f>'[1]Electricity and CHPs_IN'!C$26-G359</f>
        <v>34.086320528505681</v>
      </c>
      <c r="H426" s="1">
        <f>'[1]Electricity and CHPs_IN'!D$26-H359</f>
        <v>33.509859103308003</v>
      </c>
      <c r="I426" s="1">
        <f>'[1]Electricity and CHPs_IN'!E$26-I359</f>
        <v>36.15258566129198</v>
      </c>
      <c r="J426" s="1">
        <f>'[1]Electricity and CHPs_IN'!F$26-J359</f>
        <v>30.5615569858501</v>
      </c>
      <c r="K426" s="1">
        <f>'[1]Electricity and CHPs_IN'!G$26-K359</f>
        <v>24.930506013966227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4.5281739511327501</v>
      </c>
      <c r="K427" s="1">
        <f>'[1]Electricity and CHPs_IN'!G$27-K360</f>
        <v>13.047525760726186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18.210212730619144</v>
      </c>
      <c r="G428" s="1">
        <f t="shared" ref="G428:K428" si="255">SUM(G429:G430)</f>
        <v>17.043160264252844</v>
      </c>
      <c r="H428" s="1">
        <f t="shared" si="255"/>
        <v>16.754929551653998</v>
      </c>
      <c r="I428" s="1">
        <f t="shared" si="255"/>
        <v>18.07629283064599</v>
      </c>
      <c r="J428" s="1">
        <f t="shared" si="255"/>
        <v>17.544865468491423</v>
      </c>
      <c r="K428" s="1">
        <f t="shared" si="255"/>
        <v>18.989015887346206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18.210212730619144</v>
      </c>
      <c r="G429" s="1">
        <f t="shared" ref="G429:K429" si="256">IFERROR(G366/G359,0)*G426</f>
        <v>17.043160264252844</v>
      </c>
      <c r="H429" s="1">
        <f t="shared" si="256"/>
        <v>16.754929551653998</v>
      </c>
      <c r="I429" s="1">
        <f t="shared" si="256"/>
        <v>18.07629283064599</v>
      </c>
      <c r="J429" s="1">
        <f t="shared" si="256"/>
        <v>15.28077849292505</v>
      </c>
      <c r="K429" s="1">
        <f t="shared" si="256"/>
        <v>12.465253006983113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2.2640869755663751</v>
      </c>
      <c r="K430" s="1">
        <f t="shared" si="257"/>
        <v>6.5237628803630932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18.210212730619144</v>
      </c>
      <c r="G431" s="1">
        <f t="shared" ref="G431:K431" si="258">SUM(G432:G433)</f>
        <v>17.043160264252837</v>
      </c>
      <c r="H431" s="1">
        <f t="shared" si="258"/>
        <v>16.754929551654005</v>
      </c>
      <c r="I431" s="1">
        <f t="shared" si="258"/>
        <v>18.07629283064599</v>
      </c>
      <c r="J431" s="1">
        <f t="shared" si="258"/>
        <v>17.544865468491423</v>
      </c>
      <c r="K431" s="1">
        <f t="shared" si="258"/>
        <v>18.989015887346206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18.210212730619144</v>
      </c>
      <c r="G432" s="1">
        <f t="shared" ref="G432:K432" si="259">G426-G429</f>
        <v>17.043160264252837</v>
      </c>
      <c r="H432" s="1">
        <f t="shared" si="259"/>
        <v>16.754929551654005</v>
      </c>
      <c r="I432" s="1">
        <f t="shared" si="259"/>
        <v>18.07629283064599</v>
      </c>
      <c r="J432" s="1">
        <f t="shared" si="259"/>
        <v>15.28077849292505</v>
      </c>
      <c r="K432" s="1">
        <f t="shared" si="259"/>
        <v>12.465253006983113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2.2640869755663751</v>
      </c>
      <c r="K433" s="1">
        <f t="shared" si="260"/>
        <v>6.5237628803630932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0</v>
      </c>
      <c r="G434" s="1">
        <f t="shared" ref="G434:K434" si="261">G435</f>
        <v>2.6984546170770283E-5</v>
      </c>
      <c r="H434" s="1">
        <f t="shared" si="261"/>
        <v>0.78937669577764091</v>
      </c>
      <c r="I434" s="1">
        <f t="shared" si="261"/>
        <v>0.41462242686436745</v>
      </c>
      <c r="J434" s="1">
        <f t="shared" si="261"/>
        <v>1.2570684967045234</v>
      </c>
      <c r="K434" s="1">
        <f t="shared" si="261"/>
        <v>3.4847936428283344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0</v>
      </c>
      <c r="G435" s="1">
        <f>'[1]Electricity and CHPs_IN'!C$25-G378</f>
        <v>2.6984546170770283E-5</v>
      </c>
      <c r="H435" s="1">
        <f>'[1]Electricity and CHPs_IN'!D$25-H378</f>
        <v>0.78937669577764091</v>
      </c>
      <c r="I435" s="1">
        <f>'[1]Electricity and CHPs_IN'!E$25-I378</f>
        <v>0.41462242686436745</v>
      </c>
      <c r="J435" s="1">
        <f>'[1]Electricity and CHPs_IN'!F$25-J378</f>
        <v>1.2570684967045234</v>
      </c>
      <c r="K435" s="1">
        <f>'[1]Electricity and CHPs_IN'!G$25-K378</f>
        <v>3.4847936428283344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6.122347290056751E-2</v>
      </c>
      <c r="K436" s="1">
        <f t="shared" si="262"/>
        <v>4.9772872336577206E-2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6.122347290056751E-2</v>
      </c>
      <c r="K437" s="1">
        <f>'[1]Electricity and CHPs_IN'!G$30-K396</f>
        <v>4.9772872336577206E-2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9.6542996670533885</v>
      </c>
      <c r="G438" s="1">
        <f t="shared" ref="G438:K438" si="263">SUM(G439,G445,G447,G453,G455,G457,G459)</f>
        <v>12.562580757854906</v>
      </c>
      <c r="H438" s="1">
        <f t="shared" si="263"/>
        <v>10.418864400247532</v>
      </c>
      <c r="I438" s="1">
        <f t="shared" si="263"/>
        <v>6.022528494552434</v>
      </c>
      <c r="J438" s="1">
        <f t="shared" si="263"/>
        <v>8.4860083369795358</v>
      </c>
      <c r="K438" s="1">
        <f t="shared" si="263"/>
        <v>5.3306636708963833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4.3959723407645637</v>
      </c>
      <c r="G439" s="1">
        <f t="shared" ref="G439:K439" si="264">+G440</f>
        <v>7.6047509524503304E-5</v>
      </c>
      <c r="H439" s="1">
        <f t="shared" si="264"/>
        <v>3.051683464355468</v>
      </c>
      <c r="I439" s="1">
        <f t="shared" si="264"/>
        <v>5.0883063045791574E-4</v>
      </c>
      <c r="J439" s="1">
        <f t="shared" si="264"/>
        <v>3.4003946766380251</v>
      </c>
      <c r="K439" s="1">
        <f t="shared" si="264"/>
        <v>0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4.3959723407645637</v>
      </c>
      <c r="G440" s="1">
        <f t="shared" ref="G440:K440" si="265">SUM(G442:G444)</f>
        <v>7.6047509524503304E-5</v>
      </c>
      <c r="H440" s="1">
        <f t="shared" si="265"/>
        <v>3.051683464355468</v>
      </c>
      <c r="I440" s="1">
        <f t="shared" si="265"/>
        <v>5.0883063045791574E-4</v>
      </c>
      <c r="J440" s="1">
        <f t="shared" si="265"/>
        <v>3.4003946766380251</v>
      </c>
      <c r="K440" s="1">
        <f t="shared" si="265"/>
        <v>0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2.0280737362527752</v>
      </c>
      <c r="G441" s="1">
        <f t="shared" ref="G441:K441" si="266">G442</f>
        <v>6.2816999382096789E-5</v>
      </c>
      <c r="H441" s="1">
        <f t="shared" si="266"/>
        <v>3.0515898937675181</v>
      </c>
      <c r="I441" s="1">
        <f t="shared" si="266"/>
        <v>4.7720005425239413E-4</v>
      </c>
      <c r="J441" s="1">
        <f t="shared" si="266"/>
        <v>2.0830866871628339E-5</v>
      </c>
      <c r="K441" s="1">
        <f t="shared" si="266"/>
        <v>0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2.0280737362527752</v>
      </c>
      <c r="G442" s="1">
        <f>'[1]Electricity and CHPs_IN'!C$90</f>
        <v>6.2816999382096789E-5</v>
      </c>
      <c r="H442" s="1">
        <f>'[1]Electricity and CHPs_IN'!D$90</f>
        <v>3.0515898937675181</v>
      </c>
      <c r="I442" s="1">
        <f>'[1]Electricity and CHPs_IN'!E$90</f>
        <v>4.7720005425239413E-4</v>
      </c>
      <c r="J442" s="1">
        <f>'[1]Electricity and CHPs_IN'!F$90</f>
        <v>2.0830866871628339E-5</v>
      </c>
      <c r="K442" s="1">
        <f>'[1]Electricity and CHPs_IN'!G$90</f>
        <v>0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1.183949302255894</v>
      </c>
      <c r="G443" s="1">
        <f t="shared" ref="G443:K443" si="267">G444</f>
        <v>6.6152550712032627E-6</v>
      </c>
      <c r="H443" s="1">
        <f t="shared" si="267"/>
        <v>4.6785293975121651E-5</v>
      </c>
      <c r="I443" s="1">
        <f t="shared" si="267"/>
        <v>1.5815288102760805E-5</v>
      </c>
      <c r="J443" s="1">
        <f t="shared" si="267"/>
        <v>1.7001869228855768</v>
      </c>
      <c r="K443" s="1">
        <f t="shared" si="267"/>
        <v>0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1.183949302255894</v>
      </c>
      <c r="G444" s="1">
        <f>'[1]Electricity and CHPs_IN'!C$91</f>
        <v>6.6152550712032627E-6</v>
      </c>
      <c r="H444" s="1">
        <f>'[1]Electricity and CHPs_IN'!D$91</f>
        <v>4.6785293975121651E-5</v>
      </c>
      <c r="I444" s="1">
        <f>'[1]Electricity and CHPs_IN'!E$91</f>
        <v>1.5815288102760805E-5</v>
      </c>
      <c r="J444" s="1">
        <f>'[1]Electricity and CHPs_IN'!F$91</f>
        <v>1.7001869228855768</v>
      </c>
      <c r="K444" s="1">
        <f>'[1]Electricity and CHPs_IN'!G$91</f>
        <v>0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1.4500003295488022</v>
      </c>
      <c r="G445" s="1">
        <f t="shared" ref="G445:K445" si="268">G446</f>
        <v>3.8018894088457182</v>
      </c>
      <c r="H445" s="1">
        <f t="shared" si="268"/>
        <v>3.8019170355349732</v>
      </c>
      <c r="I445" s="1">
        <f t="shared" si="268"/>
        <v>0.78074851885163332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1.4500003295488022</v>
      </c>
      <c r="G446" s="1">
        <f>'[1]Electricity and CHPs_IN'!C$92</f>
        <v>3.8018894088457182</v>
      </c>
      <c r="H446" s="1">
        <f>'[1]Electricity and CHPs_IN'!D$92</f>
        <v>3.8019170355349732</v>
      </c>
      <c r="I446" s="1">
        <f>'[1]Electricity and CHPs_IN'!E$92</f>
        <v>0.78074851885163332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0.21541660958523418</v>
      </c>
      <c r="G447" s="1">
        <f t="shared" ref="G447:K447" si="269">G448</f>
        <v>4.7560136592863289</v>
      </c>
      <c r="H447" s="1">
        <f t="shared" si="269"/>
        <v>4.8831055518013486E-5</v>
      </c>
      <c r="I447" s="1">
        <f t="shared" si="269"/>
        <v>1.783601050575449E-5</v>
      </c>
      <c r="J447" s="1">
        <f t="shared" si="269"/>
        <v>1.0752019482335477E-5</v>
      </c>
      <c r="K447" s="1">
        <f t="shared" si="269"/>
        <v>0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0.21541660958523418</v>
      </c>
      <c r="G448" s="1">
        <f>'[1]Electricity and CHPs_IN'!C$93</f>
        <v>4.7560136592863289</v>
      </c>
      <c r="H448" s="1">
        <f>'[1]Electricity and CHPs_IN'!D$93</f>
        <v>4.8831055518013486E-5</v>
      </c>
      <c r="I448" s="1">
        <f>'[1]Electricity and CHPs_IN'!E$93</f>
        <v>1.783601050575449E-5</v>
      </c>
      <c r="J448" s="1">
        <f>'[1]Electricity and CHPs_IN'!F$93</f>
        <v>1.0752019482335477E-5</v>
      </c>
      <c r="K448" s="1">
        <f>'[1]Electricity and CHPs_IN'!G$93</f>
        <v>0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0.21541660958523418</v>
      </c>
      <c r="G449" s="1">
        <f t="shared" ref="G449:K449" si="270">G450</f>
        <v>4.7560136592863289</v>
      </c>
      <c r="H449" s="1">
        <f t="shared" si="270"/>
        <v>4.8831055518013486E-5</v>
      </c>
      <c r="I449" s="1">
        <f t="shared" si="270"/>
        <v>1.783601050575449E-5</v>
      </c>
      <c r="J449" s="1">
        <f t="shared" si="270"/>
        <v>1.0752019482335477E-5</v>
      </c>
      <c r="K449" s="1">
        <f t="shared" si="270"/>
        <v>0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0.21541660958523418</v>
      </c>
      <c r="G450" s="1">
        <f t="shared" ref="G450:K450" si="271">G448</f>
        <v>4.7560136592863289</v>
      </c>
      <c r="H450" s="1">
        <f t="shared" si="271"/>
        <v>4.8831055518013486E-5</v>
      </c>
      <c r="I450" s="1">
        <f t="shared" si="271"/>
        <v>1.783601050575449E-5</v>
      </c>
      <c r="J450" s="1">
        <f t="shared" si="271"/>
        <v>1.0752019482335477E-5</v>
      </c>
      <c r="K450" s="1">
        <f t="shared" si="271"/>
        <v>0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3.5929103871547889</v>
      </c>
      <c r="G453" s="1">
        <f t="shared" ref="G453:K453" si="273">G454</f>
        <v>3.2426015961689107</v>
      </c>
      <c r="H453" s="1">
        <f t="shared" si="273"/>
        <v>2.7801255798956315</v>
      </c>
      <c r="I453" s="1">
        <f t="shared" si="273"/>
        <v>2.1512082080339416</v>
      </c>
      <c r="J453" s="1">
        <f t="shared" si="273"/>
        <v>1.2880081012321833</v>
      </c>
      <c r="K453" s="1">
        <f t="shared" si="273"/>
        <v>0.7711775189635286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3.5929103871547889</v>
      </c>
      <c r="G454" s="1">
        <f>'[1]Electricity and CHPs_IN'!C$94</f>
        <v>3.2426015961689107</v>
      </c>
      <c r="H454" s="1">
        <f>'[1]Electricity and CHPs_IN'!D$94</f>
        <v>2.7801255798956315</v>
      </c>
      <c r="I454" s="1">
        <f>'[1]Electricity and CHPs_IN'!E$94</f>
        <v>2.1512082080339416</v>
      </c>
      <c r="J454" s="1">
        <f>'[1]Electricity and CHPs_IN'!F$94</f>
        <v>1.2880081012321833</v>
      </c>
      <c r="K454" s="1">
        <f>'[1]Electricity and CHPs_IN'!G$94</f>
        <v>0.7711775189635286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0.36457740357137935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0.36457740357137935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1.7469525699708107E-6</v>
      </c>
      <c r="K457" s="1">
        <f t="shared" si="275"/>
        <v>1.1659390776708066E-6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1.7469525699708107E-6</v>
      </c>
      <c r="K458" s="1">
        <f>'[1]Electricity and CHPs_IN'!G$96</f>
        <v>1.1659390776708066E-6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0.76200004604442295</v>
      </c>
      <c r="H459" s="1">
        <f>H460</f>
        <v>0.78508948940594048</v>
      </c>
      <c r="I459" s="1">
        <f t="shared" ref="I459" si="277">I460</f>
        <v>3.0900451010258956</v>
      </c>
      <c r="J459" s="1">
        <f t="shared" ref="J459" si="278">J460</f>
        <v>3.7975930601372747</v>
      </c>
      <c r="K459" s="1">
        <f t="shared" ref="K459" si="279">K460</f>
        <v>4.1949075824223971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0.76200004604442295</v>
      </c>
      <c r="H460" s="1">
        <f>'[1]Electricity and CHPs_IN'!D$97</f>
        <v>0.78508948940594048</v>
      </c>
      <c r="I460" s="1">
        <f>'[1]Electricity and CHPs_IN'!E$97</f>
        <v>3.0900451010258956</v>
      </c>
      <c r="J460" s="1">
        <f>'[1]Electricity and CHPs_IN'!F$97</f>
        <v>3.7975930601372747</v>
      </c>
      <c r="K460" s="1">
        <f>'[1]Electricity and CHPs_IN'!G$97</f>
        <v>4.1949075824223971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8.0501653269579396</v>
      </c>
      <c r="G461" s="1">
        <f t="shared" ref="G461:K461" si="280">SUM(G462,G468,G501,G510,G516)</f>
        <v>8.2508389639587953</v>
      </c>
      <c r="H461" s="1">
        <f t="shared" si="280"/>
        <v>12.482134806051389</v>
      </c>
      <c r="I461" s="1">
        <f t="shared" si="280"/>
        <v>17.419756687161541</v>
      </c>
      <c r="J461" s="1">
        <f t="shared" si="280"/>
        <v>17.81394616028695</v>
      </c>
      <c r="K461" s="1">
        <f t="shared" si="280"/>
        <v>22.278745759696388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0.2704363377640101</v>
      </c>
      <c r="G462" s="1">
        <f t="shared" ref="G462:K462" si="281">+G463</f>
        <v>0.64221448267600445</v>
      </c>
      <c r="H462" s="1">
        <f t="shared" si="281"/>
        <v>1.3883477958900794E-2</v>
      </c>
      <c r="I462" s="1">
        <f t="shared" si="281"/>
        <v>0.57623473478932452</v>
      </c>
      <c r="J462" s="1">
        <f t="shared" si="281"/>
        <v>0.21052334158507441</v>
      </c>
      <c r="K462" s="1">
        <f t="shared" si="281"/>
        <v>2.5490658585758689E-4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0.2704363377640101</v>
      </c>
      <c r="G463" s="1">
        <f>'[1]Electricity and CHPs_IN'!C$41-G299</f>
        <v>0.64221448267600445</v>
      </c>
      <c r="H463" s="1">
        <f>'[1]Electricity and CHPs_IN'!D$41-H299</f>
        <v>1.3883477958900794E-2</v>
      </c>
      <c r="I463" s="1">
        <f>'[1]Electricity and CHPs_IN'!E$41-I299</f>
        <v>0.57623473478932452</v>
      </c>
      <c r="J463" s="1">
        <f>'[1]Electricity and CHPs_IN'!F$41-J299</f>
        <v>0.21052334158507441</v>
      </c>
      <c r="K463" s="1">
        <f>'[1]Electricity and CHPs_IN'!G$41-K299</f>
        <v>2.5490658585758689E-4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0.2704363377640101</v>
      </c>
      <c r="G464" s="1">
        <f t="shared" ref="G464:K464" si="282">G465</f>
        <v>0.64221448267600445</v>
      </c>
      <c r="H464" s="1">
        <f t="shared" si="282"/>
        <v>1.3883477958900794E-2</v>
      </c>
      <c r="I464" s="1">
        <f t="shared" si="282"/>
        <v>0.57623473478932452</v>
      </c>
      <c r="J464" s="1">
        <f t="shared" si="282"/>
        <v>0.21052334158507441</v>
      </c>
      <c r="K464" s="1">
        <f t="shared" si="282"/>
        <v>2.5490658585758689E-4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0.2704363377640101</v>
      </c>
      <c r="G465" s="1">
        <f t="shared" ref="G465:K465" si="283">G463-G467</f>
        <v>0.64221448267600445</v>
      </c>
      <c r="H465" s="1">
        <f t="shared" si="283"/>
        <v>1.3883477958900794E-2</v>
      </c>
      <c r="I465" s="1">
        <f t="shared" si="283"/>
        <v>0.57623473478932452</v>
      </c>
      <c r="J465" s="1">
        <f t="shared" si="283"/>
        <v>0.21052334158507441</v>
      </c>
      <c r="K465" s="1">
        <f t="shared" si="283"/>
        <v>2.5490658585758689E-4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3.7705341245686581</v>
      </c>
      <c r="G468" s="1">
        <f t="shared" ref="G468:K468" si="286">SUM(G469:G478)</f>
        <v>3.3794252830132612</v>
      </c>
      <c r="H468" s="1">
        <f t="shared" si="286"/>
        <v>4.2168255238166736</v>
      </c>
      <c r="I468" s="1">
        <f t="shared" si="286"/>
        <v>7.1821442196685714</v>
      </c>
      <c r="J468" s="1">
        <f t="shared" si="286"/>
        <v>6.5888161716658225</v>
      </c>
      <c r="K468" s="1">
        <f t="shared" si="286"/>
        <v>1.4826166742959415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1.0212271205206322</v>
      </c>
      <c r="G469" s="1">
        <f>'[1]Electricity and CHPs_IN'!C$39-G314</f>
        <v>0.63550738086157221</v>
      </c>
      <c r="H469" s="1">
        <f>'[1]Electricity and CHPs_IN'!D$39-H314</f>
        <v>8.0394765233523902E-2</v>
      </c>
      <c r="I469" s="1">
        <f>'[1]Electricity and CHPs_IN'!E$39-I314</f>
        <v>5.3968690072244085E-2</v>
      </c>
      <c r="J469" s="1">
        <f>'[1]Electricity and CHPs_IN'!F$39-J314</f>
        <v>0.21210842657038753</v>
      </c>
      <c r="K469" s="1">
        <f>'[1]Electricity and CHPs_IN'!G$39-K314</f>
        <v>7.9523065503654164E-2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2.1894755245957634E-4</v>
      </c>
      <c r="K470" s="6">
        <f>'[1]Electricity and CHPs_IN'!G$40-K315</f>
        <v>3.0943836297857099E-2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0.12312083913258834</v>
      </c>
      <c r="G472" s="1">
        <f>'[1]Electricity and CHPs_IN'!C$48-G317</f>
        <v>2.1760254667901632E-3</v>
      </c>
      <c r="H472" s="1">
        <f>'[1]Electricity and CHPs_IN'!D$48-H317</f>
        <v>5.2374575124633669E-3</v>
      </c>
      <c r="I472" s="1">
        <f>'[1]Electricity and CHPs_IN'!E$48-I317</f>
        <v>5.0272178808904149E-3</v>
      </c>
      <c r="J472" s="1">
        <f>'[1]Electricity and CHPs_IN'!F$48-J317</f>
        <v>4.2249974327812443E-3</v>
      </c>
      <c r="K472" s="1">
        <f>'[1]Electricity and CHPs_IN'!G$48-K317</f>
        <v>2.2717574759850956E-3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0.15658884406420462</v>
      </c>
      <c r="G474" s="1">
        <f>'[1]Electricity and CHPs_IN'!C$51-G319</f>
        <v>2.9180067707673518E-3</v>
      </c>
      <c r="H474" s="1">
        <f>'[1]Electricity and CHPs_IN'!D$51-H319</f>
        <v>0.56311229366764382</v>
      </c>
      <c r="I474" s="1">
        <f>'[1]Electricity and CHPs_IN'!E$51-I319</f>
        <v>0.5691262547434276</v>
      </c>
      <c r="J474" s="1">
        <f>'[1]Electricity and CHPs_IN'!F$51-J319</f>
        <v>0.5662998679578799</v>
      </c>
      <c r="K474" s="1">
        <f>'[1]Electricity and CHPs_IN'!G$51-K319</f>
        <v>1.6063205916215116E-4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1.5806923821186269</v>
      </c>
      <c r="G476" s="1">
        <f>'[1]Electricity and CHPs_IN'!C$54-G321</f>
        <v>1.7910324415056731</v>
      </c>
      <c r="H476" s="1">
        <f>'[1]Electricity and CHPs_IN'!D$54-H321</f>
        <v>1.741780589677359</v>
      </c>
      <c r="I476" s="1">
        <f>'[1]Electricity and CHPs_IN'!E$54-I321</f>
        <v>1.6521525395101346</v>
      </c>
      <c r="J476" s="1">
        <f>'[1]Electricity and CHPs_IN'!F$54-J321</f>
        <v>1.4061134568119951</v>
      </c>
      <c r="K476" s="1">
        <f>'[1]Electricity and CHPs_IN'!G$54-K321</f>
        <v>1.3696580019432998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0.88890493873260545</v>
      </c>
      <c r="G477" s="1">
        <f>'[1]Electricity and CHPs_IN'!C$55-G322</f>
        <v>0.94779142840845865</v>
      </c>
      <c r="H477" s="1">
        <f>'[1]Electricity and CHPs_IN'!D$55-H322</f>
        <v>1.8263004177256841</v>
      </c>
      <c r="I477" s="1">
        <f>'[1]Electricity and CHPs_IN'!E$55-I322</f>
        <v>4.9018582492530758</v>
      </c>
      <c r="J477" s="1">
        <f>'[1]Electricity and CHPs_IN'!F$55-J322</f>
        <v>4.3998171095706224</v>
      </c>
      <c r="K477" s="1">
        <f>'[1]Electricity and CHPs_IN'!G$55-K322</f>
        <v>5.4689603729242561E-5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1.126820879874178E-5</v>
      </c>
      <c r="J478" s="1">
        <f>'[1]Electricity and CHPs_IN'!F$58-J323</f>
        <v>3.3365769696343231E-5</v>
      </c>
      <c r="K478" s="1">
        <f>'[1]Electricity and CHPs_IN'!G$58-K323</f>
        <v>4.6914122539013718E-6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2.1373610873236588</v>
      </c>
      <c r="G479" s="1">
        <f t="shared" ref="G479:K479" si="287">SUM(G480:G489)</f>
        <v>1.466619723271295</v>
      </c>
      <c r="H479" s="1">
        <f t="shared" si="287"/>
        <v>2.378494593350077</v>
      </c>
      <c r="I479" s="1">
        <f t="shared" si="287"/>
        <v>5.5247762219656176</v>
      </c>
      <c r="J479" s="1">
        <f t="shared" si="287"/>
        <v>5.1302124560530507</v>
      </c>
      <c r="K479" s="1">
        <f t="shared" si="287"/>
        <v>6.1113045706604342E-4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0.99675290063578403</v>
      </c>
      <c r="G480" s="1">
        <f t="shared" ref="G480:K480" si="289">G469-G491</f>
        <v>0.58678661518735609</v>
      </c>
      <c r="H480" s="1">
        <f t="shared" si="289"/>
        <v>7.7258603188988431E-2</v>
      </c>
      <c r="I480" s="1">
        <f t="shared" si="289"/>
        <v>5.3917790999863401E-2</v>
      </c>
      <c r="J480" s="1">
        <f t="shared" si="289"/>
        <v>0.20996019874080438</v>
      </c>
      <c r="K480" s="1">
        <f t="shared" si="289"/>
        <v>4.3023670831418559E-4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2.1673005816659642E-4</v>
      </c>
      <c r="K481" s="1">
        <f t="shared" si="290"/>
        <v>1.6741273977662757E-4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0.12017018650224907</v>
      </c>
      <c r="G483" s="1">
        <f t="shared" ref="G483:K483" si="292">G472-G494</f>
        <v>2.009201870304345E-3</v>
      </c>
      <c r="H483" s="1">
        <f t="shared" si="292"/>
        <v>5.0331467540110798E-3</v>
      </c>
      <c r="I483" s="1">
        <f t="shared" si="292"/>
        <v>5.0224765998541261E-3</v>
      </c>
      <c r="J483" s="1">
        <f t="shared" si="292"/>
        <v>4.182206784565266E-3</v>
      </c>
      <c r="K483" s="1">
        <f t="shared" si="292"/>
        <v>1.2290691415952574E-5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0.15283611391815469</v>
      </c>
      <c r="G485" s="1">
        <f t="shared" ref="G485:K485" si="294">G474-G496</f>
        <v>2.6942996535949401E-3</v>
      </c>
      <c r="H485" s="1">
        <f t="shared" si="294"/>
        <v>0.54114554748607313</v>
      </c>
      <c r="I485" s="1">
        <f t="shared" si="294"/>
        <v>0.56858949910983425</v>
      </c>
      <c r="J485" s="1">
        <f t="shared" si="294"/>
        <v>0.56056439975462735</v>
      </c>
      <c r="K485" s="1">
        <f t="shared" si="294"/>
        <v>8.6905362546010542E-7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0.86760188626747092</v>
      </c>
      <c r="G488" s="1">
        <f t="shared" ref="G488:K488" si="296">G477-G499</f>
        <v>0.87512960656003946</v>
      </c>
      <c r="H488" s="1">
        <f t="shared" si="296"/>
        <v>1.7550572959210042</v>
      </c>
      <c r="I488" s="1">
        <f t="shared" si="296"/>
        <v>4.8972351976745658</v>
      </c>
      <c r="J488" s="1">
        <f t="shared" si="296"/>
        <v>4.3552558928727132</v>
      </c>
      <c r="K488" s="1">
        <f t="shared" si="296"/>
        <v>2.9588239510705203E-7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1.1257581500312262E-5</v>
      </c>
      <c r="J489" s="1">
        <f t="shared" si="297"/>
        <v>3.3027842174197568E-5</v>
      </c>
      <c r="K489" s="1">
        <f t="shared" si="297"/>
        <v>2.5381538710560217E-8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1.6331730372449988</v>
      </c>
      <c r="G490" s="1">
        <f t="shared" ref="G490:K490" si="298">SUM(G491:G500)</f>
        <v>1.9128055597419666</v>
      </c>
      <c r="H490" s="1">
        <f t="shared" si="298"/>
        <v>1.8383309304665973</v>
      </c>
      <c r="I490" s="1">
        <f t="shared" si="298"/>
        <v>1.6573679977029534</v>
      </c>
      <c r="J490" s="1">
        <f t="shared" si="298"/>
        <v>1.4586037156127711</v>
      </c>
      <c r="K490" s="1">
        <f t="shared" si="298"/>
        <v>1.4820055438388755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2.4474219884848186E-2</v>
      </c>
      <c r="G491" s="1">
        <f t="shared" ref="G491:K491" si="300">IFERROR(G346/G314,0)*G469</f>
        <v>4.8720765674216127E-2</v>
      </c>
      <c r="H491" s="1">
        <f t="shared" si="300"/>
        <v>3.1361620445354748E-3</v>
      </c>
      <c r="I491" s="1">
        <f t="shared" si="300"/>
        <v>5.0899072380687451E-5</v>
      </c>
      <c r="J491" s="1">
        <f t="shared" si="300"/>
        <v>2.1482278295831487E-3</v>
      </c>
      <c r="K491" s="1">
        <f t="shared" si="300"/>
        <v>7.9092828795339978E-2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2.2174942929799277E-6</v>
      </c>
      <c r="K492" s="1">
        <f t="shared" si="301"/>
        <v>3.0776423558080471E-2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2.9506526303392584E-3</v>
      </c>
      <c r="G494" s="1">
        <f t="shared" ref="G494:K494" si="303">IFERROR(G349/G317,0)*G472</f>
        <v>1.6682359648581836E-4</v>
      </c>
      <c r="H494" s="1">
        <f t="shared" si="303"/>
        <v>2.0431075845228703E-4</v>
      </c>
      <c r="I494" s="1">
        <f t="shared" si="303"/>
        <v>4.7412810362891237E-6</v>
      </c>
      <c r="J494" s="1">
        <f t="shared" si="303"/>
        <v>4.2790648215978014E-5</v>
      </c>
      <c r="K494" s="1">
        <f t="shared" si="303"/>
        <v>2.2594667845691431E-3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3.7527301460499305E-3</v>
      </c>
      <c r="G496" s="1">
        <f t="shared" ref="G496:K496" si="305">IFERROR(G351/G319,0)*G474</f>
        <v>2.2370711717241168E-4</v>
      </c>
      <c r="H496" s="1">
        <f t="shared" si="305"/>
        <v>2.1966746181570695E-2</v>
      </c>
      <c r="I496" s="1">
        <f t="shared" si="305"/>
        <v>5.3675563359337447E-4</v>
      </c>
      <c r="J496" s="1">
        <f t="shared" si="305"/>
        <v>5.7354682032525047E-3</v>
      </c>
      <c r="K496" s="1">
        <f t="shared" si="305"/>
        <v>1.5976300553669105E-4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1.5806923821186269</v>
      </c>
      <c r="G498" s="1">
        <f t="shared" ref="G498:K498" si="307">G476</f>
        <v>1.7910324415056731</v>
      </c>
      <c r="H498" s="1">
        <f t="shared" si="307"/>
        <v>1.741780589677359</v>
      </c>
      <c r="I498" s="1">
        <f t="shared" si="307"/>
        <v>1.6521525395101346</v>
      </c>
      <c r="J498" s="1">
        <f t="shared" si="307"/>
        <v>1.4061134568119951</v>
      </c>
      <c r="K498" s="1">
        <f t="shared" si="307"/>
        <v>1.3696580019432998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2.1303052465134559E-2</v>
      </c>
      <c r="G499" s="1">
        <f t="shared" ref="G499:K499" si="308">IFERROR(G354/G322,0)*G477</f>
        <v>7.2661821848419211E-2</v>
      </c>
      <c r="H499" s="1">
        <f t="shared" si="308"/>
        <v>7.1243121804679815E-2</v>
      </c>
      <c r="I499" s="1">
        <f t="shared" si="308"/>
        <v>4.6230515785099591E-3</v>
      </c>
      <c r="J499" s="1">
        <f t="shared" si="308"/>
        <v>4.4561216697909203E-2</v>
      </c>
      <c r="K499" s="1">
        <f t="shared" si="308"/>
        <v>5.4393721334135509E-5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1.0627298429517105E-8</v>
      </c>
      <c r="J500" s="1">
        <f t="shared" si="309"/>
        <v>3.3792752214566221E-7</v>
      </c>
      <c r="K500" s="1">
        <f t="shared" si="309"/>
        <v>4.6660307151908116E-6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3.3175165134299087</v>
      </c>
      <c r="G501" s="1">
        <f t="shared" ref="G501:K501" si="310">SUM(G502:G503)</f>
        <v>3.4968688626665454</v>
      </c>
      <c r="H501" s="1">
        <f t="shared" si="310"/>
        <v>4.7994721775423219</v>
      </c>
      <c r="I501" s="1">
        <f t="shared" si="310"/>
        <v>4.6781432982786928</v>
      </c>
      <c r="J501" s="1">
        <f t="shared" si="310"/>
        <v>4.9570189110458802</v>
      </c>
      <c r="K501" s="1">
        <f t="shared" si="310"/>
        <v>11.710073967969738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3.3175165134299087</v>
      </c>
      <c r="G502" s="6">
        <f>'[1]Electricity and CHPs_IN'!C$44-G361</f>
        <v>3.4968688626665454</v>
      </c>
      <c r="H502" s="6">
        <f>'[1]Electricity and CHPs_IN'!D$44-H361</f>
        <v>4.7994721775423219</v>
      </c>
      <c r="I502" s="6">
        <f>'[1]Electricity and CHPs_IN'!E$44-I361</f>
        <v>4.6781432982786928</v>
      </c>
      <c r="J502" s="6">
        <f>'[1]Electricity and CHPs_IN'!F$44-J361</f>
        <v>1.6611081298128541</v>
      </c>
      <c r="K502" s="6">
        <f>'[1]Electricity and CHPs_IN'!G$44-K361</f>
        <v>5.796959589418324E-3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3.2959107812330259</v>
      </c>
      <c r="K503" s="1">
        <f>'[1]Electricity and CHPs_IN'!G$45</f>
        <v>11.70427700838032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3.3175165134299087</v>
      </c>
      <c r="G507" s="1">
        <f t="shared" ref="G507:K507" si="312">SUM(G508:G509)</f>
        <v>3.4968688626665454</v>
      </c>
      <c r="H507" s="1">
        <f t="shared" si="312"/>
        <v>4.7994721775423219</v>
      </c>
      <c r="I507" s="1">
        <f t="shared" si="312"/>
        <v>4.6781432982786928</v>
      </c>
      <c r="J507" s="1">
        <f t="shared" si="312"/>
        <v>4.9570189110458802</v>
      </c>
      <c r="K507" s="1">
        <f t="shared" si="312"/>
        <v>11.710073967969738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3.3175165134299087</v>
      </c>
      <c r="G508" s="1">
        <f t="shared" ref="G508:K508" si="313">G502</f>
        <v>3.4968688626665454</v>
      </c>
      <c r="H508" s="1">
        <f t="shared" si="313"/>
        <v>4.7994721775423219</v>
      </c>
      <c r="I508" s="1">
        <f t="shared" si="313"/>
        <v>4.6781432982786928</v>
      </c>
      <c r="J508" s="1">
        <f t="shared" si="313"/>
        <v>1.6611081298128541</v>
      </c>
      <c r="K508" s="1">
        <f t="shared" si="313"/>
        <v>5.796959589418324E-3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3.2959107812330259</v>
      </c>
      <c r="K509" s="1">
        <f t="shared" si="314"/>
        <v>11.70427700838032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0.69167835119536281</v>
      </c>
      <c r="G510" s="1">
        <f t="shared" ref="G510:K510" si="315">SUM(G511:G515)</f>
        <v>0.73233033560298455</v>
      </c>
      <c r="H510" s="1">
        <f t="shared" si="315"/>
        <v>3.4519536267334932</v>
      </c>
      <c r="I510" s="1">
        <f t="shared" si="315"/>
        <v>4.9831539546480661</v>
      </c>
      <c r="J510" s="1">
        <f t="shared" si="315"/>
        <v>5.9400435679283303</v>
      </c>
      <c r="K510" s="1">
        <f t="shared" si="315"/>
        <v>8.8901896207574183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0.69167835119536281</v>
      </c>
      <c r="G511" s="6">
        <f>'[1]Electricity and CHPs_IN'!C$42-G380</f>
        <v>0.73233033560298455</v>
      </c>
      <c r="H511" s="6">
        <f>'[1]Electricity and CHPs_IN'!D$42-H380</f>
        <v>3.4519536267334932</v>
      </c>
      <c r="I511" s="6">
        <f>'[1]Electricity and CHPs_IN'!E$42-I380</f>
        <v>4.9827268243257272</v>
      </c>
      <c r="J511" s="6">
        <f>'[1]Electricity and CHPs_IN'!F$42-J380</f>
        <v>4.0634271632835857</v>
      </c>
      <c r="K511" s="6">
        <f>'[1]Electricity and CHPs_IN'!G$42-K380</f>
        <v>0.94094774165632189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1.8755042039979455</v>
      </c>
      <c r="K512" s="1">
        <f>'[1]Electricity and CHPs_IN'!G$43-K381</f>
        <v>7.4530532842609993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1.2157781644882828E-4</v>
      </c>
      <c r="J513" s="1">
        <f>'[1]Electricity and CHPs_IN'!F$50-J382</f>
        <v>2.181588175571079E-4</v>
      </c>
      <c r="K513" s="1">
        <f>'[1]Electricity and CHPs_IN'!G$50-K382</f>
        <v>1.3174301811386868E-3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1.9650855103845287E-4</v>
      </c>
      <c r="J514" s="1">
        <f>'[1]Electricity and CHPs_IN'!F$53-J383</f>
        <v>7.3840757019921343E-4</v>
      </c>
      <c r="K514" s="1">
        <f>'[1]Electricity and CHPs_IN'!G$53-K383</f>
        <v>0.49480183452581628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1.0904395485128295E-4</v>
      </c>
      <c r="J515" s="1">
        <f>'[1]Electricity and CHPs_IN'!F$56-J384</f>
        <v>1.5563425904320692E-4</v>
      </c>
      <c r="K515" s="1">
        <f>'[1]Electricity and CHPs_IN'!G$56-K384</f>
        <v>6.9330133141678633E-5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8.0479776887562744E-5</v>
      </c>
      <c r="J516" s="1">
        <f t="shared" si="316"/>
        <v>0.11754416806184118</v>
      </c>
      <c r="K516" s="1">
        <f t="shared" si="316"/>
        <v>0.19561059008743453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5.3563234642239397E-5</v>
      </c>
      <c r="J517" s="1">
        <f>'[1]Electricity and CHPs_IN'!F$46-J397</f>
        <v>0.11750143743737892</v>
      </c>
      <c r="K517" s="1">
        <f>'[1]Electricity and CHPs_IN'!G$46-K397</f>
        <v>0.19557421227777139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2.6916542245323348E-5</v>
      </c>
      <c r="J518" s="1">
        <f>'[1]Electricity and CHPs_IN'!F$57-J398</f>
        <v>4.2730624462256514E-5</v>
      </c>
      <c r="K518" s="1">
        <f>'[1]Electricity and CHPs_IN'!G$57-K398</f>
        <v>3.6377809663159103E-5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0.32978921489062374</v>
      </c>
      <c r="G520" s="13">
        <f t="shared" si="317"/>
        <v>0.32672712450316965</v>
      </c>
      <c r="H520" s="13">
        <f t="shared" si="317"/>
        <v>0.3240136409556002</v>
      </c>
      <c r="I520" s="13">
        <f t="shared" si="317"/>
        <v>0.32901969124374986</v>
      </c>
      <c r="J520" s="13">
        <f t="shared" si="317"/>
        <v>0.33170584005147585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0.79999999450773285</v>
      </c>
      <c r="G523" s="13">
        <f t="shared" si="318"/>
        <v>0.79999999595438254</v>
      </c>
      <c r="H523" s="13">
        <f t="shared" si="318"/>
        <v>0.79999997729771788</v>
      </c>
      <c r="I523" s="13">
        <f t="shared" si="318"/>
        <v>0.8000000032238167</v>
      </c>
      <c r="J523" s="13">
        <f t="shared" si="318"/>
        <v>0.80000000796448179</v>
      </c>
      <c r="K523" s="13">
        <f t="shared" si="318"/>
        <v>0.80000000595829468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0.34974001642834446</v>
      </c>
      <c r="G524" s="13">
        <f t="shared" ref="G524:K524" si="319">IFERROR(G69/G297,"-")</f>
        <v>0</v>
      </c>
      <c r="H524" s="13">
        <f t="shared" si="319"/>
        <v>0.30020574082365831</v>
      </c>
      <c r="I524" s="13">
        <f t="shared" si="319"/>
        <v>0.29792774568355063</v>
      </c>
      <c r="J524" s="13">
        <f t="shared" si="319"/>
        <v>0.33181448885821746</v>
      </c>
      <c r="K524" s="13" t="str">
        <f t="shared" si="319"/>
        <v>-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0.11506295601609326</v>
      </c>
      <c r="G525" s="13">
        <f t="shared" ref="G525:K525" si="320">IFERROR(G70/(G298+G411),"-")</f>
        <v>0</v>
      </c>
      <c r="H525" s="13">
        <f t="shared" si="320"/>
        <v>9.8492344105994806E-2</v>
      </c>
      <c r="I525" s="13">
        <f t="shared" si="320"/>
        <v>0.10333940979519261</v>
      </c>
      <c r="J525" s="13">
        <f t="shared" si="320"/>
        <v>0.10652260727551828</v>
      </c>
      <c r="K525" s="13" t="str">
        <f t="shared" si="320"/>
        <v>-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0.24230842266510852</v>
      </c>
      <c r="G526" s="13">
        <f t="shared" ref="G526:K526" si="321">IFERROR(G71/(G299+G463),"-")</f>
        <v>0.24667238772105496</v>
      </c>
      <c r="H526" s="13">
        <f t="shared" si="321"/>
        <v>0.25228268210854421</v>
      </c>
      <c r="I526" s="13">
        <f t="shared" si="321"/>
        <v>0.26337965613117298</v>
      </c>
      <c r="J526" s="13">
        <f t="shared" si="321"/>
        <v>0.2633974063036893</v>
      </c>
      <c r="K526" s="13">
        <f t="shared" si="321"/>
        <v>0.25583147348130375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0.61070091464937659</v>
      </c>
      <c r="K527" s="13">
        <f t="shared" si="322"/>
        <v>0.53661626312546395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0.1298833033701669</v>
      </c>
      <c r="H528" s="13">
        <f t="shared" si="323"/>
        <v>0.37715105637675728</v>
      </c>
      <c r="I528" s="13">
        <f t="shared" si="323"/>
        <v>0.41203757391318591</v>
      </c>
      <c r="J528" s="13">
        <f t="shared" si="323"/>
        <v>0.4135271143986432</v>
      </c>
      <c r="K528" s="13">
        <f t="shared" si="323"/>
        <v>0.4077997548184899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0.50051201599424089</v>
      </c>
      <c r="K529" s="13">
        <f t="shared" si="324"/>
        <v>0.50883726220288605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0.26349032493885971</v>
      </c>
      <c r="G530" s="13">
        <f t="shared" ref="G530:K530" si="325">IFERROR(G84/SUM(G312,G417),"-")</f>
        <v>9.8054934855837356E-2</v>
      </c>
      <c r="H530" s="13">
        <f t="shared" si="325"/>
        <v>0.25505517687493501</v>
      </c>
      <c r="I530" s="13">
        <f t="shared" si="325"/>
        <v>0.24660302802789721</v>
      </c>
      <c r="J530" s="13">
        <f t="shared" si="325"/>
        <v>0.24927356041349902</v>
      </c>
      <c r="K530" s="13">
        <f t="shared" si="325"/>
        <v>0.20579523314249928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0.40000000000000008</v>
      </c>
      <c r="K531" s="13">
        <f t="shared" si="326"/>
        <v>0.39423952587172817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0.34993874559303323</v>
      </c>
      <c r="G532" s="13">
        <f t="shared" ref="G532:K532" si="327">IFERROR(G86/SUM(G314,G469),"-'")</f>
        <v>0.35199382233904541</v>
      </c>
      <c r="H532" s="13">
        <f t="shared" si="327"/>
        <v>0.34952391199088484</v>
      </c>
      <c r="I532" s="13">
        <f t="shared" si="327"/>
        <v>0.35990243985646214</v>
      </c>
      <c r="J532" s="13">
        <f t="shared" si="327"/>
        <v>0.35926188818510896</v>
      </c>
      <c r="K532" s="13">
        <f t="shared" si="327"/>
        <v>0.21727106457177209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0.31050715348301378</v>
      </c>
      <c r="K533" s="13">
        <f t="shared" si="329"/>
        <v>0.32286436489734688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0.26891922358024162</v>
      </c>
      <c r="G535" s="13">
        <f t="shared" ref="G535:K535" si="331">IFERROR(G89/SUM(G317,G472),"-")</f>
        <v>0.27102017185905353</v>
      </c>
      <c r="H535" s="13">
        <f t="shared" si="331"/>
        <v>0.26949907365697251</v>
      </c>
      <c r="I535" s="13">
        <f t="shared" si="331"/>
        <v>0.27805886777325595</v>
      </c>
      <c r="J535" s="13">
        <f t="shared" si="331"/>
        <v>0.2825379984954467</v>
      </c>
      <c r="K535" s="13">
        <f t="shared" si="331"/>
        <v>0.28863214742191606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0.2381193773919684</v>
      </c>
      <c r="J536" s="13">
        <f t="shared" si="332"/>
        <v>0.43999999999999995</v>
      </c>
      <c r="K536" s="13">
        <f t="shared" si="332"/>
        <v>0.44126215937069047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0.28715852679305237</v>
      </c>
      <c r="G537" s="13">
        <f t="shared" ref="G537:K537" si="333">IFERROR(G91/SUM(G319,G474),"-")</f>
        <v>0.29034768377038983</v>
      </c>
      <c r="H537" s="13">
        <f t="shared" si="333"/>
        <v>0.29427636678118674</v>
      </c>
      <c r="I537" s="13">
        <f t="shared" si="333"/>
        <v>0.29926073981429202</v>
      </c>
      <c r="J537" s="13">
        <f t="shared" si="333"/>
        <v>0.3040170271353464</v>
      </c>
      <c r="K537" s="13">
        <f t="shared" si="333"/>
        <v>0.2983168882681706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0.42000000000000004</v>
      </c>
      <c r="J538" s="13">
        <f t="shared" si="334"/>
        <v>0.44000000000000006</v>
      </c>
      <c r="K538" s="13">
        <f t="shared" si="334"/>
        <v>0.45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0.36265482124081033</v>
      </c>
      <c r="G539" s="13">
        <f t="shared" ref="G539:K539" si="335">IFERROR(G93/SUM(G321,G476),"-")</f>
        <v>0.36307771601513927</v>
      </c>
      <c r="H539" s="13">
        <f t="shared" si="335"/>
        <v>0.36370399942592324</v>
      </c>
      <c r="I539" s="13">
        <f t="shared" si="335"/>
        <v>0.36472225694937493</v>
      </c>
      <c r="J539" s="13">
        <f t="shared" si="335"/>
        <v>0.37463486098719917</v>
      </c>
      <c r="K539" s="13">
        <f t="shared" si="335"/>
        <v>0.38460629275809172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0.35984762649589497</v>
      </c>
      <c r="G540" s="13">
        <f t="shared" ref="G540:K540" si="336">IFERROR(G94/SUM(G322,G477),"-")</f>
        <v>0.35999962112323169</v>
      </c>
      <c r="H540" s="13">
        <f t="shared" si="336"/>
        <v>0.35997488721162085</v>
      </c>
      <c r="I540" s="13">
        <f t="shared" si="336"/>
        <v>0.35982994649316768</v>
      </c>
      <c r="J540" s="13">
        <f t="shared" si="336"/>
        <v>0.35953791786661937</v>
      </c>
      <c r="K540" s="13">
        <f t="shared" si="336"/>
        <v>0.34455206183693171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0.60000000000000009</v>
      </c>
      <c r="J541" s="13">
        <f t="shared" si="337"/>
        <v>0.61000000000000065</v>
      </c>
      <c r="K541" s="13">
        <f t="shared" si="337"/>
        <v>0.62000000000000033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0.35745695376016617</v>
      </c>
      <c r="G542" s="13">
        <f t="shared" ref="G542:K542" si="338">IFERROR(G129/G357,"-")</f>
        <v>0.35745695376016645</v>
      </c>
      <c r="H542" s="13">
        <f t="shared" si="338"/>
        <v>0.35745695376016595</v>
      </c>
      <c r="I542" s="13">
        <f t="shared" si="338"/>
        <v>0.35745695376016567</v>
      </c>
      <c r="J542" s="13">
        <f t="shared" si="338"/>
        <v>0.35745695376016584</v>
      </c>
      <c r="K542" s="13">
        <f t="shared" si="338"/>
        <v>0.35745695376016601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0.33470839322286944</v>
      </c>
      <c r="K543" s="13">
        <f t="shared" si="339"/>
        <v>0.34140256108732581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3.8383653360864439E-2</v>
      </c>
      <c r="G544" s="13">
        <f t="shared" ref="G544:K544" si="340">IFERROR(G131/SUM(G359,G426),"-")</f>
        <v>3.7627029216320697E-2</v>
      </c>
      <c r="H544" s="13">
        <f t="shared" si="340"/>
        <v>3.8199256524150196E-2</v>
      </c>
      <c r="I544" s="13">
        <f t="shared" si="340"/>
        <v>3.7169484123871784E-2</v>
      </c>
      <c r="J544" s="13">
        <f t="shared" si="340"/>
        <v>3.439703855560635E-2</v>
      </c>
      <c r="K544" s="13">
        <f t="shared" si="340"/>
        <v>2.6104943677655298E-2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4.8242849883234802E-2</v>
      </c>
      <c r="K545" s="13">
        <f t="shared" si="341"/>
        <v>5.4000000000000006E-2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6.1972683718122645E-2</v>
      </c>
      <c r="G546" s="13">
        <f t="shared" ref="G546:K546" si="342">IFERROR(G133/SUM(G361,G502),"-")</f>
        <v>6.1972666075971919E-2</v>
      </c>
      <c r="H546" s="13">
        <f t="shared" si="342"/>
        <v>6.1972650567355278E-2</v>
      </c>
      <c r="I546" s="13">
        <f t="shared" si="342"/>
        <v>6.1972650567355292E-2</v>
      </c>
      <c r="J546" s="13">
        <f t="shared" si="342"/>
        <v>6.1972631828242218E-2</v>
      </c>
      <c r="K546" s="13">
        <f t="shared" si="342"/>
        <v>6.1962395923547235E-2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4.7880823847050488E-2</v>
      </c>
      <c r="K547" s="13">
        <f t="shared" si="343"/>
        <v>4.5431760215214279E-2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 t="str">
        <f>IFERROR(F150/SUM(F378,F435),"-")</f>
        <v>-</v>
      </c>
      <c r="G548" s="13">
        <f t="shared" ref="G548:K548" si="344">IFERROR(G150/SUM(G378,G435),"-")</f>
        <v>0.10127784395806927</v>
      </c>
      <c r="H548" s="13">
        <f t="shared" si="344"/>
        <v>0.2595003789765512</v>
      </c>
      <c r="I548" s="13">
        <f t="shared" si="344"/>
        <v>0.27508089585813317</v>
      </c>
      <c r="J548" s="13">
        <f t="shared" si="344"/>
        <v>0.30623333028507227</v>
      </c>
      <c r="K548" s="13">
        <f t="shared" si="344"/>
        <v>0.30571342813233926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0.16762629218244926</v>
      </c>
      <c r="K549" s="13">
        <f t="shared" si="345"/>
        <v>0.26445391880048325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0.19764480406413495</v>
      </c>
      <c r="G550" s="13">
        <f t="shared" ref="G550:K550" si="346">IFERROR(G152/SUM(G380,G511),"-")</f>
        <v>0.22581752004824698</v>
      </c>
      <c r="H550" s="13">
        <f t="shared" si="346"/>
        <v>0.25623780738073115</v>
      </c>
      <c r="I550" s="13">
        <f t="shared" si="346"/>
        <v>0.33851533868796418</v>
      </c>
      <c r="J550" s="13">
        <f t="shared" si="346"/>
        <v>0.35247673752971126</v>
      </c>
      <c r="K550" s="13">
        <f t="shared" si="346"/>
        <v>0.36748265244046535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0.33521223583501775</v>
      </c>
      <c r="K551" s="13">
        <f t="shared" si="347"/>
        <v>0.34863987174896993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0.2108618162646213</v>
      </c>
      <c r="J552" s="13">
        <f t="shared" si="348"/>
        <v>0.22469825115254205</v>
      </c>
      <c r="K552" s="13">
        <f t="shared" si="348"/>
        <v>0.26288128559533047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0.24201262604054041</v>
      </c>
      <c r="J553" s="13">
        <f t="shared" si="349"/>
        <v>0.26526836923232061</v>
      </c>
      <c r="K553" s="13">
        <f t="shared" si="349"/>
        <v>0.28525501086756372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0.31985658671169381</v>
      </c>
      <c r="J554" s="13">
        <f t="shared" si="350"/>
        <v>0.33059931187393787</v>
      </c>
      <c r="K554" s="13">
        <f t="shared" si="350"/>
        <v>0.34841689954650101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0.15000000000000011</v>
      </c>
      <c r="K561" s="13">
        <f t="shared" si="351"/>
        <v>0.15000000000000002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0.42000000000000082</v>
      </c>
      <c r="K562" s="13">
        <f t="shared" si="352"/>
        <v>0.41999989683441868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0.49499999999999966</v>
      </c>
      <c r="J563" s="13">
        <f t="shared" si="353"/>
        <v>0.5499999999999996</v>
      </c>
      <c r="K563" s="13">
        <f t="shared" si="353"/>
        <v>0.59999998685898137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0.47484424087867017</v>
      </c>
      <c r="J564" s="13">
        <f t="shared" si="354"/>
        <v>0.53999999999999948</v>
      </c>
      <c r="K564" s="13">
        <f t="shared" si="354"/>
        <v>0.57499999999999973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1.0051007549636499</v>
      </c>
      <c r="G565" s="13">
        <f t="shared" si="355"/>
        <v>0.69998252346137135</v>
      </c>
      <c r="H565" s="13">
        <f t="shared" si="355"/>
        <v>0.69999861328220603</v>
      </c>
      <c r="I565" s="13">
        <f t="shared" si="355"/>
        <v>0.69999251055363065</v>
      </c>
      <c r="J565" s="13">
        <f t="shared" si="355"/>
        <v>0.69999921646233343</v>
      </c>
      <c r="K565" s="13">
        <f t="shared" si="355"/>
        <v>0.69999949566548869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0.79192414739182793</v>
      </c>
      <c r="G566" s="13">
        <f t="shared" si="355"/>
        <v>0.86385064488048657</v>
      </c>
      <c r="H566" s="13">
        <f t="shared" si="355"/>
        <v>0.86657036904922424</v>
      </c>
      <c r="I566" s="13">
        <f t="shared" si="355"/>
        <v>0.86649546034629443</v>
      </c>
      <c r="J566" s="13">
        <f t="shared" si="355"/>
        <v>0.86703932660152427</v>
      </c>
      <c r="K566" s="13">
        <f t="shared" si="355"/>
        <v>0.86703934473292077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0.89051578498078077</v>
      </c>
      <c r="G567" s="13">
        <f t="shared" si="355"/>
        <v>0.89418011844342105</v>
      </c>
      <c r="H567" s="13">
        <f t="shared" si="355"/>
        <v>0.89375823344295124</v>
      </c>
      <c r="I567" s="13">
        <f t="shared" si="355"/>
        <v>0.89371553023040806</v>
      </c>
      <c r="J567" s="13">
        <f t="shared" si="355"/>
        <v>0.89426431602595458</v>
      </c>
      <c r="K567" s="13">
        <f t="shared" si="355"/>
        <v>0.89426967444265015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0.88100657759312528</v>
      </c>
      <c r="G568" s="13">
        <f t="shared" si="355"/>
        <v>0.8988305981936634</v>
      </c>
      <c r="H568" s="13">
        <f t="shared" si="355"/>
        <v>0.90329842681054506</v>
      </c>
      <c r="I568" s="13">
        <f t="shared" si="355"/>
        <v>0.90410213127480554</v>
      </c>
      <c r="J568" s="13">
        <f t="shared" si="355"/>
        <v>0.9041940014194465</v>
      </c>
      <c r="K568" s="13">
        <f t="shared" si="355"/>
        <v>0.90429078910340821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0.88112493174682471</v>
      </c>
      <c r="G569" s="13">
        <f t="shared" si="355"/>
        <v>0.89963535869200073</v>
      </c>
      <c r="H569" s="13">
        <f t="shared" si="355"/>
        <v>0.90343877943369832</v>
      </c>
      <c r="I569" s="13">
        <f t="shared" si="355"/>
        <v>0.90426591651567956</v>
      </c>
      <c r="J569" s="13">
        <f t="shared" si="355"/>
        <v>0.90426925489158627</v>
      </c>
      <c r="K569" s="13">
        <f t="shared" si="355"/>
        <v>0.90426969540032387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0.88112360936990086</v>
      </c>
      <c r="G570" s="13">
        <f t="shared" si="355"/>
        <v>0.89963337629956452</v>
      </c>
      <c r="H570" s="13">
        <f t="shared" si="355"/>
        <v>0.90343821296808102</v>
      </c>
      <c r="I570" s="13">
        <f t="shared" si="355"/>
        <v>0.90426804495879132</v>
      </c>
      <c r="J570" s="13">
        <f t="shared" si="355"/>
        <v>0.90426958270407498</v>
      </c>
      <c r="K570" s="13">
        <f t="shared" si="355"/>
        <v>0.90426969067890173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0.88076275864532805</v>
      </c>
      <c r="G571" s="13">
        <f t="shared" si="355"/>
        <v>0.89887293737954133</v>
      </c>
      <c r="H571" s="13">
        <f t="shared" si="355"/>
        <v>0.90239296103917455</v>
      </c>
      <c r="I571" s="13">
        <f t="shared" si="355"/>
        <v>0.90393054248605897</v>
      </c>
      <c r="J571" s="13">
        <f t="shared" si="355"/>
        <v>0.90410377368187855</v>
      </c>
      <c r="K571" s="13">
        <f t="shared" si="355"/>
        <v>0.90429517149797045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0.59933760434713967</v>
      </c>
      <c r="G573" s="4">
        <f t="shared" ref="G573:K573" si="356">IFERROR(G210/G440,"-")</f>
        <v>0.77205570861495876</v>
      </c>
      <c r="H573" s="4">
        <f t="shared" si="356"/>
        <v>0.85444048893133218</v>
      </c>
      <c r="I573" s="4">
        <f t="shared" si="356"/>
        <v>0.82501311351877682</v>
      </c>
      <c r="J573" s="4">
        <f t="shared" si="356"/>
        <v>0.38083583189990161</v>
      </c>
      <c r="K573" s="4" t="str">
        <f t="shared" si="356"/>
        <v>-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0.85445501111132538</v>
      </c>
      <c r="G575" s="4">
        <f t="shared" ref="G575:K575" si="358">IFERROR(G218/G448,"-")</f>
        <v>0.85445501111132538</v>
      </c>
      <c r="H575" s="4">
        <f t="shared" si="358"/>
        <v>0.8544550111113256</v>
      </c>
      <c r="I575" s="4">
        <f t="shared" si="358"/>
        <v>0.85445501111132671</v>
      </c>
      <c r="J575" s="4">
        <f t="shared" si="358"/>
        <v>0.85445501111132538</v>
      </c>
      <c r="K575" s="4" t="str">
        <f t="shared" si="358"/>
        <v>-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0.6999999999999994</v>
      </c>
      <c r="G576" s="4">
        <f t="shared" ref="G576:K576" si="359">IFERROR(G224/G454,"-")</f>
        <v>0.70000000000000007</v>
      </c>
      <c r="H576" s="4">
        <f t="shared" si="359"/>
        <v>0.7000000000000004</v>
      </c>
      <c r="I576" s="4">
        <f t="shared" si="359"/>
        <v>0.69999999999999984</v>
      </c>
      <c r="J576" s="4">
        <f t="shared" si="359"/>
        <v>0.70000000000000029</v>
      </c>
      <c r="K576" s="4">
        <f t="shared" si="359"/>
        <v>0.7000000000000004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</v>
      </c>
      <c r="K578">
        <f t="shared" si="361"/>
        <v>0.84999999999999976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2.9999999999999982</v>
      </c>
      <c r="H579" s="4">
        <f t="shared" si="362"/>
        <v>3.0000000000000022</v>
      </c>
      <c r="I579" s="4">
        <f t="shared" si="362"/>
        <v>3</v>
      </c>
      <c r="J579" s="4">
        <f t="shared" si="362"/>
        <v>3.0000000000000004</v>
      </c>
      <c r="K579" s="4">
        <f t="shared" si="362"/>
        <v>2.9999999999999978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</v>
      </c>
      <c r="G580" s="3">
        <f>[1]Other_transformation!C$5</f>
        <v>2.3078154672581802E-5</v>
      </c>
      <c r="H580" s="3">
        <f>[1]Other_transformation!D$5</f>
        <v>0.66034499094386112</v>
      </c>
      <c r="I580" s="3">
        <f>[1]Other_transformation!E$5</f>
        <v>9.0787055832810621E-6</v>
      </c>
      <c r="J580" s="3">
        <f>[1]Other_transformation!F$5</f>
        <v>1.0196992016000971E-5</v>
      </c>
      <c r="K580" s="3">
        <f>[1]Other_transformation!G$5</f>
        <v>3.5723611977997241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</v>
      </c>
      <c r="G581" s="1">
        <f t="shared" ref="G581:K581" si="363">G580</f>
        <v>2.3078154672581802E-5</v>
      </c>
      <c r="H581" s="1">
        <f t="shared" si="363"/>
        <v>0.66034499094386112</v>
      </c>
      <c r="I581" s="1">
        <f t="shared" si="363"/>
        <v>9.0787055832810621E-6</v>
      </c>
      <c r="J581" s="1">
        <f t="shared" si="363"/>
        <v>1.0196992016000971E-5</v>
      </c>
      <c r="K581" s="1">
        <f t="shared" si="363"/>
        <v>3.5723611977997241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2.3078154672581802E-5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0.66034499094386112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9.0787055832810621E-6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8.0160745700363768E-6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4.8935894263689934E-6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2.1809174459645946E-6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3.5723563042102975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</v>
      </c>
      <c r="G584" s="3">
        <f t="shared" ref="G584:K584" si="364">G585</f>
        <v>9.0004803223068902E-6</v>
      </c>
      <c r="H584" s="3">
        <f t="shared" si="364"/>
        <v>0.25753454646810559</v>
      </c>
      <c r="I584" s="3">
        <f t="shared" si="364"/>
        <v>1.9993782490936129E-6</v>
      </c>
      <c r="J584" s="3">
        <f t="shared" si="364"/>
        <v>2.4652527695064711E-6</v>
      </c>
      <c r="K584" s="3">
        <f t="shared" si="364"/>
        <v>1.3932201334413716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</v>
      </c>
      <c r="G585" s="1">
        <f t="shared" ref="G585:K585" si="365">SUM(G586:G587)</f>
        <v>9.0004803223068902E-6</v>
      </c>
      <c r="H585" s="1">
        <f t="shared" si="365"/>
        <v>0.25753454646810559</v>
      </c>
      <c r="I585" s="1">
        <f t="shared" si="365"/>
        <v>1.9993782490936129E-6</v>
      </c>
      <c r="J585" s="1">
        <f t="shared" si="365"/>
        <v>2.4652527695064711E-6</v>
      </c>
      <c r="K585" s="1">
        <f t="shared" si="365"/>
        <v>1.3932201334413716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9.0004803223068902E-6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0.25753454646810559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1.9993782490936129E-6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2.0906862317146399E-6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1.2245085930546101E-6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3.7456653779183132E-7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1.3932189089327787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0</v>
      </c>
      <c r="G588" s="3">
        <f t="shared" ref="G588:K588" si="366">G589+G592</f>
        <v>6.736513348926622E-5</v>
      </c>
      <c r="H588" s="3">
        <f t="shared" si="366"/>
        <v>1.9275470285651295</v>
      </c>
      <c r="I588" s="3">
        <f t="shared" si="366"/>
        <v>2.6500741597597435E-5</v>
      </c>
      <c r="J588" s="3">
        <f t="shared" si="366"/>
        <v>3.3313797929834278E-5</v>
      </c>
      <c r="K588" s="3">
        <f t="shared" si="366"/>
        <v>10.640533672679174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0</v>
      </c>
      <c r="G589" s="1">
        <f t="shared" ref="G589:K589" si="367">SUM(G590:G591)</f>
        <v>6.5761201739521785E-5</v>
      </c>
      <c r="H589" s="1">
        <f t="shared" si="367"/>
        <v>1.8816530516945311</v>
      </c>
      <c r="I589" s="1">
        <f t="shared" si="367"/>
        <v>2.5869771559559402E-5</v>
      </c>
      <c r="J589" s="1">
        <f t="shared" si="367"/>
        <v>3.2327036109287832E-5</v>
      </c>
      <c r="K589" s="1">
        <f t="shared" si="367"/>
        <v>10.179444177979045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0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6.5761201739521785E-5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1.8816530516945311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2.5869771559559402E-5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2.2841804487318671E-5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1.4889131805961203E-5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9.4852316219691595E-6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10.179429288847238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0</v>
      </c>
      <c r="G592" s="1">
        <f t="shared" ref="G592:K592" si="368">SUM(G593:G594)</f>
        <v>1.6039317497444362E-6</v>
      </c>
      <c r="H592" s="1">
        <f t="shared" si="368"/>
        <v>4.5893976870598298E-2</v>
      </c>
      <c r="I592" s="1">
        <f t="shared" si="368"/>
        <v>6.3097003803803445E-7</v>
      </c>
      <c r="J592" s="1">
        <f t="shared" si="368"/>
        <v>9.867618205464449E-7</v>
      </c>
      <c r="K592" s="1">
        <f t="shared" si="368"/>
        <v>0.46108949470012844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0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1.6039317497444362E-6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4.5893976870598298E-2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6.3097003803803445E-7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5.5711718261752788E-7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3.6314955624295599E-7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4.2964463792891696E-7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0.46108913155057218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 t="str">
        <f>IFERROR(SUM(F582,F586)/SUM(F590,F593),"-")</f>
        <v>-</v>
      </c>
      <c r="G596" s="4">
        <f t="shared" ref="G596:K597" si="369">IFERROR(SUM(G582,G586)/SUM(G590,G593),"-")</f>
        <v>0.47619047619047639</v>
      </c>
      <c r="H596" s="4">
        <f t="shared" si="369"/>
        <v>0.47619047619047633</v>
      </c>
      <c r="I596" s="4">
        <f t="shared" si="369"/>
        <v>0.41802920086504358</v>
      </c>
      <c r="J596" s="4">
        <f t="shared" si="369"/>
        <v>0.4319327593090137</v>
      </c>
      <c r="K596" s="4">
        <f t="shared" si="369"/>
        <v>0.40112674780472685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0.25774239806626653</v>
      </c>
      <c r="K597" s="4">
        <f t="shared" si="369"/>
        <v>0.46666666199497364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0.90273232614534205</v>
      </c>
      <c r="G598" s="1">
        <f>[1]Other_transformation!C$12</f>
        <v>4.7164470837423957E-6</v>
      </c>
      <c r="H598" s="1">
        <f>[1]Other_transformation!D$12</f>
        <v>1.3711913863168532E-5</v>
      </c>
      <c r="I598" s="1">
        <f>[1]Other_transformation!E$12</f>
        <v>5.9888284036815599E-7</v>
      </c>
      <c r="J598" s="1">
        <f>[1]Other_transformation!F$12</f>
        <v>4.0543457748092236E-6</v>
      </c>
      <c r="K598" s="1">
        <f>[1]Other_transformation!G$12</f>
        <v>5.0276470935100464E-5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0.90273232614534205</v>
      </c>
      <c r="G599" s="1">
        <f t="shared" ref="G599:K599" si="370">SUM(G600:G601)</f>
        <v>4.7164470837423957E-6</v>
      </c>
      <c r="H599" s="1">
        <f t="shared" si="370"/>
        <v>1.3711913863168532E-5</v>
      </c>
      <c r="I599" s="1">
        <f t="shared" si="370"/>
        <v>5.9888284036815599E-7</v>
      </c>
      <c r="J599" s="1">
        <f t="shared" si="370"/>
        <v>4.0543457748092236E-6</v>
      </c>
      <c r="K599" s="1">
        <f t="shared" si="370"/>
        <v>5.0276470935100464E-5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0.90273232614534205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4.7164470837423957E-6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1.3711913863168532E-5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5.9888284036815599E-7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2.2716046694043518E-6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4.5182565223820975E-6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1.7827411054048722E-6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4.5758214412718366E-5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3.3671915765221243</v>
      </c>
      <c r="G602" s="3">
        <f t="shared" ref="G602:K602" si="372">G603+G606</f>
        <v>1.7592347622359128E-5</v>
      </c>
      <c r="H602" s="3">
        <f t="shared" si="372"/>
        <v>5.1145438709618654E-5</v>
      </c>
      <c r="I602" s="3">
        <f t="shared" si="372"/>
        <v>2.2338329945732233E-6</v>
      </c>
      <c r="J602" s="3">
        <f t="shared" si="372"/>
        <v>1.5942770648524644E-5</v>
      </c>
      <c r="K602" s="3">
        <f t="shared" si="372"/>
        <v>2.0858001521777521E-4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1.8867105616437632</v>
      </c>
      <c r="G603" s="1">
        <f t="shared" ref="G603:K603" si="373">SUM(G604:G605)</f>
        <v>9.8573744050216011E-6</v>
      </c>
      <c r="H603" s="1">
        <f t="shared" si="373"/>
        <v>2.865789997402225E-5</v>
      </c>
      <c r="I603" s="1">
        <f t="shared" si="373"/>
        <v>1.2516651363694472E-6</v>
      </c>
      <c r="J603" s="1">
        <f t="shared" si="373"/>
        <v>8.4735826693512749E-6</v>
      </c>
      <c r="K603" s="1">
        <f t="shared" si="373"/>
        <v>1.0507782425435999E-4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1.8867105616437632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9.8573744050216011E-6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2.865789997402225E-5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1.2516651363694472E-6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4.7476537590550918E-6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9.4431561317785849E-6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3.7259289102961831E-6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9.5634668122581402E-5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1.4804810148783611</v>
      </c>
      <c r="G606" s="1">
        <f t="shared" ref="G606:K606" si="374">SUM(G607:G608)</f>
        <v>7.7349732173375267E-6</v>
      </c>
      <c r="H606" s="1">
        <f t="shared" si="374"/>
        <v>2.2487538735596407E-5</v>
      </c>
      <c r="I606" s="1">
        <f t="shared" si="374"/>
        <v>9.8216785820377619E-7</v>
      </c>
      <c r="J606" s="1">
        <f t="shared" si="374"/>
        <v>7.4691879791733683E-6</v>
      </c>
      <c r="K606" s="1">
        <f t="shared" si="374"/>
        <v>1.0350219096341522E-4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1.4804810148783611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7.7349732173375267E-6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2.2487538735596407E-5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9.8216785820377619E-7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3.7254316578231347E-6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7.4099406967066366E-6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3.7437563213502336E-6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9.6092250266708576E-5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0.26809651474530843</v>
      </c>
      <c r="G610">
        <f t="shared" ref="G610:K611" si="375">IFERROR(G600/SUM(G604,G607),"-")</f>
        <v>0.26809651474530843</v>
      </c>
      <c r="H610">
        <f t="shared" si="375"/>
        <v>0.26809651474530816</v>
      </c>
      <c r="I610">
        <f t="shared" si="375"/>
        <v>0.26809651474530816</v>
      </c>
      <c r="J610">
        <f t="shared" si="375"/>
        <v>0.26809651474530849</v>
      </c>
      <c r="K610">
        <f t="shared" si="375"/>
        <v>0.26809651474530832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0.23866348448687344</v>
      </c>
      <c r="K611">
        <f t="shared" si="375"/>
        <v>0.23866348448687347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6.9574110919484378</v>
      </c>
      <c r="G612" s="3">
        <f t="shared" ref="G612" si="376">G613+G614+G619</f>
        <v>9.1790588891740938</v>
      </c>
      <c r="H612" s="3">
        <f t="shared" ref="H612" si="377">H613+H614+H619</f>
        <v>10.123955848066897</v>
      </c>
      <c r="I612" s="3">
        <f t="shared" ref="I612" si="378">I613+I614+I619</f>
        <v>11.236529329459461</v>
      </c>
      <c r="J612" s="3">
        <f t="shared" ref="J612" si="379">J613+J614+J619</f>
        <v>11.866105238429254</v>
      </c>
      <c r="K612" s="3">
        <f t="shared" ref="K612" si="380">K613+K614+K619</f>
        <v>19.285313524193555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1.3280000162247354</v>
      </c>
      <c r="G613" s="1">
        <f>[1]Other_transformation!C$19</f>
        <v>3.431922844583704</v>
      </c>
      <c r="H613" s="1">
        <f>[1]Other_transformation!D$19</f>
        <v>4.8259057955986195</v>
      </c>
      <c r="I613" s="1">
        <f>[1]Other_transformation!E$19</f>
        <v>4.8259062119203522</v>
      </c>
      <c r="J613" s="1">
        <f>[1]Other_transformation!F$19</f>
        <v>4.8259065479158041</v>
      </c>
      <c r="K613" s="1">
        <f>[1]Other_transformation!G$19</f>
        <v>9.4405594485065691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5.6294110757237021</v>
      </c>
      <c r="G614" s="1">
        <f>[1]Other_transformation!C$20</f>
        <v>5.7471287082863469</v>
      </c>
      <c r="H614" s="1">
        <f>[1]Other_transformation!D$20</f>
        <v>5.2980418784195109</v>
      </c>
      <c r="I614" s="1">
        <f>[1]Other_transformation!E$20</f>
        <v>6.4106167625975914</v>
      </c>
      <c r="J614" s="1">
        <f>[1]Other_transformation!F$20</f>
        <v>7.0401832780990405</v>
      </c>
      <c r="K614" s="1">
        <f>[1]Other_transformation!G$20</f>
        <v>9.8446921145098134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5.6294110757237021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5.7471287082863469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5.2980418784195109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6.4106167625975914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7.0401691046231969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9.8446746263074179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1.2312980248931791E-5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1.4042249561229208E-5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1.8604955952582015E-6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3.4459528350804273E-6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7.336304042408516E-6</v>
      </c>
      <c r="H619" s="1">
        <f>[1]Other_transformation!D$21</f>
        <v>8.1740487681566798E-6</v>
      </c>
      <c r="I619" s="1">
        <f>[1]Other_transformation!E$21</f>
        <v>6.3549415187640211E-6</v>
      </c>
      <c r="J619" s="1">
        <f>[1]Other_transformation!F$21</f>
        <v>1.5412414410092221E-5</v>
      </c>
      <c r="K619" s="1">
        <f>[1]Other_transformation!G$21</f>
        <v>6.1961177172459346E-5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7.336304042408516E-6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8.1740487681566798E-6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6.3549415187640211E-6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6.921139242036239E-6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3.6126659915007323E-5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8.4912751680559813E-6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2.583451725745202E-5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0.11258822151447401</v>
      </c>
      <c r="G622" s="3">
        <f t="shared" ref="G622" si="381">G623+G624+G629</f>
        <v>0.11494257416572702</v>
      </c>
      <c r="H622" s="3">
        <f t="shared" ref="H622" si="382">H623+H624+H629</f>
        <v>0.10596083756839025</v>
      </c>
      <c r="I622" s="3">
        <f t="shared" ref="I622" si="383">I623+I624+I629</f>
        <v>0.12821233525195191</v>
      </c>
      <c r="J622" s="3">
        <f t="shared" ref="J622" si="384">J623+J624+J629</f>
        <v>0.14080338209246382</v>
      </c>
      <c r="K622" s="3">
        <f t="shared" ref="K622" si="385">K623+K624+K629</f>
        <v>0.19689452840559504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0.11258822151447401</v>
      </c>
      <c r="G624" s="1">
        <f t="shared" ref="G624:K624" si="386">SUM(G625:G628)</f>
        <v>0.11494257416572702</v>
      </c>
      <c r="H624" s="1">
        <f t="shared" si="386"/>
        <v>0.10596083756839025</v>
      </c>
      <c r="I624" s="1">
        <f t="shared" si="386"/>
        <v>0.12821233525195191</v>
      </c>
      <c r="J624" s="1">
        <f t="shared" si="386"/>
        <v>0.14080338209246382</v>
      </c>
      <c r="K624" s="1">
        <f t="shared" si="386"/>
        <v>0.19689346445123129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0.11258822151447401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0.11494257416572702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0.10596083756839025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0.12821233525195191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0.14080338209246382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0.19689346445123129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0</v>
      </c>
      <c r="H629" s="1">
        <f t="shared" si="387"/>
        <v>0</v>
      </c>
      <c r="I629" s="1">
        <f t="shared" si="387"/>
        <v>0</v>
      </c>
      <c r="J629" s="1">
        <f t="shared" si="387"/>
        <v>0</v>
      </c>
      <c r="K629" s="1">
        <f t="shared" si="387"/>
        <v>1.0639543637602725E-6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0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0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1.0639543637602725E-6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2.5294535178786687E-7</v>
      </c>
      <c r="H632" s="3">
        <f t="shared" ref="H632" si="389">H633+H634+H639</f>
        <v>0</v>
      </c>
      <c r="I632" s="3">
        <f t="shared" ref="I632" si="390">I633+I634+I639</f>
        <v>0</v>
      </c>
      <c r="J632" s="3">
        <f t="shared" ref="J632" si="391">J633+J634+J639</f>
        <v>0</v>
      </c>
      <c r="K632" s="3">
        <f t="shared" ref="K632" si="392">K633+K634+K639</f>
        <v>5.4743458031454013E-6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2.5294535178786687E-7</v>
      </c>
      <c r="H639" s="1">
        <f t="shared" ref="H639" si="399">SUM(H640:H641)</f>
        <v>0</v>
      </c>
      <c r="I639" s="1">
        <f t="shared" ref="I639" si="400">SUM(I640:I641)</f>
        <v>0</v>
      </c>
      <c r="J639" s="1">
        <f t="shared" ref="J639" si="401">SUM(J640:J641)</f>
        <v>0</v>
      </c>
      <c r="K639" s="1">
        <f t="shared" ref="K639" si="402">SUM(K640:K641)</f>
        <v>5.4743458031454013E-6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2.5294535178786687E-7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0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0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0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3.2496772359322996E-6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2.2246685672131017E-6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13.477450290318522</v>
      </c>
      <c r="G642" s="3">
        <f t="shared" ref="G642" si="403">G643+G644+G649</f>
        <v>19.697086544224771</v>
      </c>
      <c r="H642" s="3">
        <f t="shared" ref="H642" si="404">H643+H644+H649</f>
        <v>22.911706188757464</v>
      </c>
      <c r="I642" s="3">
        <f t="shared" ref="I642" si="405">I643+I644+I649</f>
        <v>24.824697967352456</v>
      </c>
      <c r="J642" s="3">
        <f t="shared" ref="J642" si="406">J643+J644+J649</f>
        <v>25.907203031059971</v>
      </c>
      <c r="K642" s="3">
        <f t="shared" ref="K642" si="407">K643+K644+K649</f>
        <v>43.927327773442144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3.7980800464027391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9.8152993355093816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13.802090575412018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13.802091766092182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13.802092727039183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27.000000022728759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9.6793702439157823</v>
      </c>
      <c r="G644" s="1">
        <f t="shared" ref="G644" si="408">SUM(G645:G648)</f>
        <v>9.8817773047049329</v>
      </c>
      <c r="H644" s="1">
        <f t="shared" ref="H644" si="409">SUM(H645:H648)</f>
        <v>9.1096045783796082</v>
      </c>
      <c r="I644" s="1">
        <f t="shared" ref="I644" si="410">SUM(I645:I648)</f>
        <v>11.022597622089224</v>
      </c>
      <c r="J644" s="1">
        <f t="shared" ref="J644" si="411">SUM(J645:J648)</f>
        <v>12.10508844931722</v>
      </c>
      <c r="K644" s="1">
        <f t="shared" ref="K644" si="412">SUM(K645:K648)</f>
        <v>16.927240359013791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9.6793702439157823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9.8817773047049329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9.1096045783796082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11.022597622089224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12.105067906177824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16.927214828890872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1.7589971784188286E-5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2.006035651604173E-5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2.9531676115209535E-6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5.4697664048895644E-6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9.9040104572514965E-6</v>
      </c>
      <c r="H649" s="1">
        <f t="shared" ref="H649" si="414">SUM(H650:H651)</f>
        <v>1.1034965837011522E-5</v>
      </c>
      <c r="I649" s="1">
        <f t="shared" ref="I649" si="415">SUM(I650:I651)</f>
        <v>8.5791710503314344E-6</v>
      </c>
      <c r="J649" s="1">
        <f t="shared" ref="J649" si="416">SUM(J650:J651)</f>
        <v>2.1854703570069614E-5</v>
      </c>
      <c r="K649" s="1">
        <f t="shared" ref="K649" si="417">SUM(K650:K651)</f>
        <v>8.7391699594933001E-5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9.9040104572514965E-6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1.1034965837011522E-5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8.5791710503314344E-6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9.3435379767489305E-6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4.8770990885259907E-5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1.2511165593320683E-5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3.8620708709673093E-5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0.34965034965035002</v>
      </c>
      <c r="G653" s="4">
        <f t="shared" si="418"/>
        <v>0.34965034965035008</v>
      </c>
      <c r="H653" s="4">
        <f t="shared" si="418"/>
        <v>0.34965034965035052</v>
      </c>
      <c r="I653" s="4">
        <f t="shared" si="418"/>
        <v>0.3496503496503503</v>
      </c>
      <c r="J653" s="4">
        <f t="shared" si="418"/>
        <v>0.34965034965035008</v>
      </c>
      <c r="K653" s="4">
        <f t="shared" si="418"/>
        <v>0.34965034965035002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0.59322033898305082</v>
      </c>
      <c r="G654" s="4">
        <f t="shared" si="419"/>
        <v>0.59322033898305027</v>
      </c>
      <c r="H654" s="4">
        <f t="shared" si="419"/>
        <v>0.5932203389830506</v>
      </c>
      <c r="I654" s="4">
        <f t="shared" si="419"/>
        <v>0.59322033898305115</v>
      </c>
      <c r="J654" s="4">
        <f t="shared" si="419"/>
        <v>0.59322033898305104</v>
      </c>
      <c r="K654" s="4">
        <f t="shared" si="419"/>
        <v>0.59322033732448387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0.69999999999999951</v>
      </c>
      <c r="K656" s="4">
        <f t="shared" si="419"/>
        <v>0.69999999999999984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0.63000000000000023</v>
      </c>
      <c r="K657" s="4">
        <f t="shared" si="419"/>
        <v>0.63000000000000034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0.76628043023113968</v>
      </c>
      <c r="H658" s="4">
        <f t="shared" si="420"/>
        <v>0.74074074074074048</v>
      </c>
      <c r="I658" s="4">
        <f t="shared" si="420"/>
        <v>0.74074074074074026</v>
      </c>
      <c r="J658" s="4">
        <f t="shared" si="420"/>
        <v>0.74074074074074014</v>
      </c>
      <c r="K658" s="4">
        <f t="shared" si="420"/>
        <v>0.82918740793765988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0.67869577016782556</v>
      </c>
      <c r="K659" s="4">
        <f t="shared" si="420"/>
        <v>0.72653213164980857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2.8582743722145266E-3</v>
      </c>
      <c r="G660" s="3">
        <f t="shared" ref="G660:K660" si="421">SUM(G661,G665,G674)</f>
        <v>1.7984815483711412E-2</v>
      </c>
      <c r="H660" s="3">
        <f t="shared" si="421"/>
        <v>1.798511395613021E-2</v>
      </c>
      <c r="I660" s="3">
        <f t="shared" si="421"/>
        <v>7.6987329187876902E-2</v>
      </c>
      <c r="J660" s="3">
        <f t="shared" si="421"/>
        <v>22.731597119803155</v>
      </c>
      <c r="K660" s="3">
        <f t="shared" si="421"/>
        <v>61.258113749819309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2.8582743722145266E-3</v>
      </c>
      <c r="G661" s="1">
        <f>[1]Other_transformation!C$28</f>
        <v>1.7984815483711412E-2</v>
      </c>
      <c r="H661" s="1">
        <f>[1]Other_transformation!D$28</f>
        <v>1.798511395613021E-2</v>
      </c>
      <c r="I661" s="1">
        <f>[1]Other_transformation!E$28</f>
        <v>2.8971589448360507E-2</v>
      </c>
      <c r="J661" s="1">
        <f>[1]Other_transformation!F$28</f>
        <v>16.715110047867448</v>
      </c>
      <c r="K661" s="1">
        <f>[1]Other_transformation!G$28</f>
        <v>55.35402115198778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2.8582743722145266E-3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1.7984815483711412E-2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1.798511395613021E-2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4.9218688459277066E-3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13.98729611643933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38.629117445120983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2.4049720602432802E-2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2.7276422773831568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16.488293022608939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1.7165404496037256E-4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0.23661068425785819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1.0867836497507729E-5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3.1053811970572182E-6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7.7624553004505104E-6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1.0867836497507729E-5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3.1053811970572182E-6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7.7624553004505104E-6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4.8015739739516387E-2</v>
      </c>
      <c r="J674" s="1">
        <f t="shared" si="432"/>
        <v>6.0164870719357078</v>
      </c>
      <c r="K674" s="1">
        <f t="shared" si="432"/>
        <v>5.9040817299950259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4.8015739739516387E-2</v>
      </c>
      <c r="J675" s="1">
        <f>[1]Other_transformation!F31</f>
        <v>6.0164870719357078</v>
      </c>
      <c r="K675" s="1">
        <f>[1]Other_transformation!G31</f>
        <v>1.2801497963010888E-5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5.9040689284970629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4.1726633171014944E-3</v>
      </c>
      <c r="G677" s="3">
        <f t="shared" ref="G677:K677" si="433">SUM(G678,G682,G684,G693)</f>
        <v>2.5914719717163439E-2</v>
      </c>
      <c r="H677" s="3">
        <f t="shared" si="433"/>
        <v>2.5420655768381956E-2</v>
      </c>
      <c r="I677" s="3">
        <f t="shared" si="433"/>
        <v>0.11971334173256448</v>
      </c>
      <c r="J677" s="3">
        <f t="shared" si="433"/>
        <v>31.595338200368019</v>
      </c>
      <c r="K677" s="3">
        <f t="shared" si="433"/>
        <v>77.65872131531637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4.1726633171014944E-3</v>
      </c>
      <c r="G678" s="1">
        <f t="shared" ref="G678:K678" si="434">SUM(G679:G681)</f>
        <v>2.5914719717163439E-2</v>
      </c>
      <c r="H678" s="1">
        <f t="shared" si="434"/>
        <v>2.5420655768381956E-2</v>
      </c>
      <c r="I678" s="1">
        <f t="shared" si="434"/>
        <v>3.9687108833370566E-2</v>
      </c>
      <c r="J678" s="1">
        <f t="shared" si="434"/>
        <v>21.567834097686863</v>
      </c>
      <c r="K678" s="1">
        <f t="shared" si="434"/>
        <v>67.452964913196709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4.1726633171014944E-3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2.5914719717163439E-2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2.5420655768381956E-2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6.7422860903119299E-3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18.048124021212022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47.108679811123082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3.2944822743058634E-2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3.5195384224298794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20.10767441781578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1.7165404496037256E-4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0.23661068425785819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2.5649454994078656E-5</v>
      </c>
      <c r="K682" s="1">
        <f t="shared" si="441"/>
        <v>2.6290076028650893E-2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2.5649454994078656E-5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2.6290076028650893E-2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1.5803197180558198E-5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4.5532619625139745E-6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1.1249935218044224E-5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1.5803197180558198E-5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4.5532619625139745E-6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1.1249935218044224E-5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8.0026232899193916E-2</v>
      </c>
      <c r="J693" s="1">
        <f t="shared" si="448"/>
        <v>10.027478453226163</v>
      </c>
      <c r="K693" s="1">
        <f t="shared" si="448"/>
        <v>10.179450522893832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8.0026232899193916E-2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10.027478453226163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2.1335829938605021E-5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10.179429187063894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0.68500000000000072</v>
      </c>
      <c r="G697" s="4">
        <f t="shared" ref="G697:K697" si="450">IFERROR(G662/G679,"-")</f>
        <v>0.6939999999999994</v>
      </c>
      <c r="H697" s="4">
        <f t="shared" si="450"/>
        <v>0.70749999999999913</v>
      </c>
      <c r="I697" s="4">
        <f t="shared" si="450"/>
        <v>0.72999999999999965</v>
      </c>
      <c r="J697" s="4">
        <f t="shared" si="450"/>
        <v>0.77500000000000069</v>
      </c>
      <c r="K697" s="4">
        <f t="shared" si="450"/>
        <v>0.82000000000000117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</v>
      </c>
      <c r="J698" s="4">
        <f t="shared" si="452"/>
        <v>0.77500000000000013</v>
      </c>
      <c r="K698" s="4">
        <f t="shared" si="452"/>
        <v>0.82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0.87</v>
      </c>
      <c r="K699" s="4">
        <f t="shared" si="453"/>
        <v>0.9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0.68201241716886774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0.68999999999999961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>
        <f t="shared" si="455"/>
        <v>0.60000000000000042</v>
      </c>
      <c r="J702" s="4">
        <f t="shared" si="455"/>
        <v>0.60000000000000098</v>
      </c>
      <c r="K702" s="4">
        <f t="shared" si="455"/>
        <v>0.59999999999287001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0.5800000000000004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1.1764707174213245</v>
      </c>
      <c r="G704" s="1">
        <f>[1]Other_transformation!C$39</f>
        <v>3.8449655699361394</v>
      </c>
      <c r="H704" s="1">
        <f>[1]Other_transformation!D$39</f>
        <v>2.4509826653862206</v>
      </c>
      <c r="I704" s="1">
        <f>[1]Other_transformation!E$39</f>
        <v>2.4509823866619502</v>
      </c>
      <c r="J704" s="1">
        <f>[1]Other_transformation!F$39</f>
        <v>2.8155399518269881</v>
      </c>
      <c r="K704" s="1">
        <f>[1]Other_transformation!G$39</f>
        <v>9.056354239446188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1.2890703008641036</v>
      </c>
      <c r="G705" s="1">
        <f>[1]Other_transformation!C$38</f>
        <v>4.2129658228243612</v>
      </c>
      <c r="H705" s="1">
        <f>[1]Other_transformation!D$38</f>
        <v>2.6855653227029053</v>
      </c>
      <c r="I705" s="1">
        <f>[1]Other_transformation!E$38</f>
        <v>2.6855650173020353</v>
      </c>
      <c r="J705" s="1">
        <f>[1]Other_transformation!F$38</f>
        <v>3.0850142541174117</v>
      </c>
      <c r="K705" s="1">
        <f>[1]Other_transformation!G$38</f>
        <v>9.9231346019077602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0.9126505487192591</v>
      </c>
      <c r="G706" s="14">
        <f t="shared" si="456"/>
        <v>0.91265054871925944</v>
      </c>
      <c r="H706" s="14">
        <f t="shared" si="456"/>
        <v>0.9126505487192591</v>
      </c>
      <c r="I706" s="14">
        <f t="shared" si="456"/>
        <v>0.91265054871925955</v>
      </c>
      <c r="J706" s="14">
        <f t="shared" si="456"/>
        <v>0.91265054871925799</v>
      </c>
      <c r="K706" s="14">
        <f t="shared" si="456"/>
        <v>0.91265054871925955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5.9796223631091321</v>
      </c>
      <c r="G707" s="17" cm="1">
        <f t="array" ref="G707">SUMPRODUCT(("CT_CWODPLT"=[1]OUT_SyntheticFuels!$C$4:$C$1000)*1,("Var_Fout"=[1]OUT_SyntheticFuels!$B$4:$B$1000)*1,[1]OUT_SyntheticFuels!F$4:F$1000)</f>
        <v>6.9696447915160133</v>
      </c>
      <c r="H707" s="17" cm="1">
        <f t="array" ref="H707">SUMPRODUCT(("CT_CWODPLT"=[1]OUT_SyntheticFuels!$C$4:$C$1000)*1,("Var_Fout"=[1]OUT_SyntheticFuels!$B$4:$B$1000)*1,[1]OUT_SyntheticFuels!G$4:G$1000)</f>
        <v>6.7148237476941004</v>
      </c>
      <c r="I707" s="17" cm="1">
        <f t="array" ref="I707">SUMPRODUCT(("CT_CWODPLT"=[1]OUT_SyntheticFuels!$C$4:$C$1000)*1,("Var_Fout"=[1]OUT_SyntheticFuels!$B$4:$B$1000)*1,[1]OUT_SyntheticFuels!H$4:H$1000)</f>
        <v>7.0698716337330998</v>
      </c>
      <c r="J707" s="17" cm="1">
        <f t="array" ref="J707">SUMPRODUCT(("CT_CWODPLT"=[1]OUT_SyntheticFuels!$C$4:$C$1000)*1,("Var_Fout"=[1]OUT_SyntheticFuels!$B$4:$B$1000)*1,[1]OUT_SyntheticFuels!I$4:I$1000)</f>
        <v>7.2077456353927021</v>
      </c>
      <c r="K707" s="17" cm="1">
        <f t="array" ref="K707">SUMPRODUCT(("CT_CWODPLT"=[1]OUT_SyntheticFuels!$C$4:$C$1000)*1,("Var_Fout"=[1]OUT_SyntheticFuels!$B$4:$B$1000)*1,[1]OUT_SyntheticFuels!J$4:J$1000)</f>
        <v>6.9105776426227763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5.9796223631091321</v>
      </c>
      <c r="G708" s="18">
        <f t="shared" ref="G708:K708" si="457">G707</f>
        <v>6.9696447915160133</v>
      </c>
      <c r="H708" s="18">
        <f t="shared" si="457"/>
        <v>6.7148237476941004</v>
      </c>
      <c r="I708" s="18">
        <f t="shared" si="457"/>
        <v>7.0698716337330998</v>
      </c>
      <c r="J708" s="18">
        <f t="shared" si="457"/>
        <v>7.2077456353927021</v>
      </c>
      <c r="K708" s="18">
        <f t="shared" si="457"/>
        <v>6.9105776426227763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7.1185980513203999</v>
      </c>
      <c r="G709" s="17" cm="1">
        <f t="array" ref="G709">SUMPRODUCT(("CT_CWODPLT"=[1]OUT_SyntheticFuels!$C$4:$C$1000)*1,("Var_Fin"=[1]OUT_SyntheticFuels!$B$4:$B$1000)*1,[1]OUT_SyntheticFuels!F$4:F$1000)</f>
        <v>8.2971961803761989</v>
      </c>
      <c r="H709" s="17" cm="1">
        <f t="array" ref="H709">SUMPRODUCT(("CT_CWODPLT"=[1]OUT_SyntheticFuels!$C$4:$C$1000)*1,("Var_Fin"=[1]OUT_SyntheticFuels!$B$4:$B$1000)*1,[1]OUT_SyntheticFuels!G$4:G$1000)</f>
        <v>7.9938377948739303</v>
      </c>
      <c r="I709" s="17" cm="1">
        <f t="array" ref="I709">SUMPRODUCT(("CT_CWODPLT"=[1]OUT_SyntheticFuels!$C$4:$C$1000)*1,("Var_Fin"=[1]OUT_SyntheticFuels!$B$4:$B$1000)*1,[1]OUT_SyntheticFuels!H$4:H$1000)</f>
        <v>8.4165138496822678</v>
      </c>
      <c r="J709" s="17" cm="1">
        <f t="array" ref="J709">SUMPRODUCT(("CT_CWODPLT"=[1]OUT_SyntheticFuels!$C$4:$C$1000)*1,("Var_Fin"=[1]OUT_SyntheticFuels!$B$4:$B$1000)*1,[1]OUT_SyntheticFuels!I$4:I$1000)</f>
        <v>8.5806495659436859</v>
      </c>
      <c r="K709" s="17" cm="1">
        <f t="array" ref="K709">SUMPRODUCT(("CT_CWODPLT"=[1]OUT_SyntheticFuels!$C$4:$C$1000)*1,("Var_Fin"=[1]OUT_SyntheticFuels!$B$4:$B$1000)*1,[1]OUT_SyntheticFuels!J$4:J$1000)</f>
        <v>8.2268781459794891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7.1185980513203999</v>
      </c>
      <c r="G710" s="18">
        <f t="shared" si="458"/>
        <v>8.2971961803761989</v>
      </c>
      <c r="H710" s="18">
        <f t="shared" si="458"/>
        <v>7.9938377948739303</v>
      </c>
      <c r="I710" s="18">
        <f t="shared" si="458"/>
        <v>8.4165138496822678</v>
      </c>
      <c r="J710" s="18">
        <f t="shared" si="458"/>
        <v>8.5806495659436859</v>
      </c>
      <c r="K710" s="18">
        <f t="shared" si="458"/>
        <v>8.2268781459794891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0.83999999999999941</v>
      </c>
      <c r="G711" s="14">
        <f t="shared" si="459"/>
        <v>0.84000000000000075</v>
      </c>
      <c r="H711" s="14">
        <f t="shared" si="459"/>
        <v>0.83999999999999986</v>
      </c>
      <c r="I711" s="14">
        <f t="shared" si="459"/>
        <v>0.83999999999999941</v>
      </c>
      <c r="J711" s="14">
        <f t="shared" si="459"/>
        <v>0.84000000000000075</v>
      </c>
      <c r="K711" s="14">
        <f t="shared" si="459"/>
        <v>0.84000000000000064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6.2774846859847608</v>
      </c>
      <c r="K712" s="17">
        <f t="shared" si="460"/>
        <v>22.509359479348632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2.3655963193361742E-5</v>
      </c>
      <c r="K713" s="18">
        <f t="shared" si="461"/>
        <v>3.3250030442176461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2.3655963193361742E-5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3.3250030442176461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6.2774610300215672</v>
      </c>
      <c r="K715" s="18">
        <f t="shared" si="463"/>
        <v>19.184356435130987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5.2615785794896368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17.231576706494142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0.4794066197331569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1.9527797286368438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0.53647583079877315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10.681544660646468</v>
      </c>
      <c r="K719" s="17">
        <f t="shared" si="465"/>
        <v>36.817486131118649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10.681544660646468</v>
      </c>
      <c r="K720" s="18">
        <f t="shared" si="467"/>
        <v>36.817486131118649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3.0722030121249064E-5</v>
      </c>
      <c r="K721" s="18">
        <f t="shared" si="469"/>
        <v>4.3181857717112342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3.0722030121249064E-5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4.3181857717112342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10.681513938616346</v>
      </c>
      <c r="K723" s="18">
        <f t="shared" si="470"/>
        <v>32.499300359407414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9.0716888431140532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29.709615032783347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0.68486659961879581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2.7896853266240669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0.92495849588349799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0.7699999999999988</v>
      </c>
      <c r="K728" s="14">
        <f t="shared" si="472"/>
        <v>0.76999999999999902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0.57999989533189134</v>
      </c>
      <c r="K729" s="16">
        <f t="shared" si="474"/>
        <v>0.57999999957858084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0.69999999999999973</v>
      </c>
      <c r="K730" s="16">
        <f t="shared" si="475"/>
        <v>0.69999999999999896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0.57999989533189211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0.46037900770277385</v>
      </c>
      <c r="K732" s="17">
        <f t="shared" ref="K732" si="481">K733</f>
        <v>1.5947198891710295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0.46037900770277385</v>
      </c>
      <c r="K733" s="18">
        <f t="shared" ref="K733" si="486">SUM(K737,K739)</f>
        <v>1.5947198891710295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0.2793007910964368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1.1965071561421299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0.18107817012325325</v>
      </c>
      <c r="K735" s="18">
        <f>K733-K734-K736</f>
        <v>0.39821263153759373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4.6483083785582471E-8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1.0149130583420181E-7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1.3341963241056016E-6</v>
      </c>
      <c r="K737" s="18">
        <f t="shared" ref="K737" si="492">K738</f>
        <v>0.18753017169387534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1.3341963241056016E-6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0.18753017169387534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0.46037767350644976</v>
      </c>
      <c r="K739" s="18">
        <f t="shared" ref="K739" si="499">SUM(K740:K742)</f>
        <v>1.4071897174771542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0.38567377947615167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1.263074573503755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3.5380208536306995E-2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0.14411514397339914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3.9323685493991123E-2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8.0942458836271409E-7</v>
      </c>
      <c r="K743" s="18">
        <f t="shared" si="500"/>
        <v>0.14070257350394144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8.0942458836271409E-7</v>
      </c>
      <c r="K744" s="18">
        <f t="shared" si="501"/>
        <v>0.14070257350394144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0.27929998167184844</v>
      </c>
      <c r="K745" s="18">
        <f t="shared" si="504"/>
        <v>1.0558045826381883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0.23397893889720214</v>
      </c>
      <c r="K746" s="18">
        <f t="shared" si="505"/>
        <v>0.94767600015574327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2.1464315418411099E-2</v>
      </c>
      <c r="K747" s="18">
        <f t="shared" si="506"/>
        <v>0.10812858248244513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2.3856727356235233E-2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5.2477160103309733E-7</v>
      </c>
      <c r="K749" s="18">
        <f t="shared" si="508"/>
        <v>4.6827586255121935E-2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5.2477160103309733E-7</v>
      </c>
      <c r="K750" s="18">
        <f t="shared" si="509"/>
        <v>4.6827586255121935E-2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0.18107764535165224</v>
      </c>
      <c r="K751" s="18">
        <f t="shared" si="512"/>
        <v>0.35138504528247178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0.15169480163862797</v>
      </c>
      <c r="K752" s="18">
        <f t="shared" si="513"/>
        <v>0.31539849296330669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1.3915889545662649E-2</v>
      </c>
      <c r="K753" s="18">
        <f t="shared" si="514"/>
        <v>3.5986552319165123E-2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1.5466954167361633E-2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1.3470979015588847E-13</v>
      </c>
      <c r="K755" s="18">
        <f t="shared" si="516"/>
        <v>1.1934811961501957E-8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1.3470979015588847E-13</v>
      </c>
      <c r="K756" s="18">
        <f t="shared" si="517"/>
        <v>1.1934811961501957E-8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4.6482949075792317E-8</v>
      </c>
      <c r="K757" s="18">
        <f t="shared" si="520"/>
        <v>8.9556493872699858E-8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3.8940321572755761E-8</v>
      </c>
      <c r="K758" s="18">
        <f t="shared" si="521"/>
        <v>8.0384704988855538E-8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3.5722332474514114E-9</v>
      </c>
      <c r="K759" s="18">
        <f t="shared" si="522"/>
        <v>9.1717888838443105E-9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3.9703942555851467E-9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142.2173363271107</v>
      </c>
      <c r="G761" s="17">
        <f t="shared" si="526"/>
        <v>141.10177757155671</v>
      </c>
      <c r="H761" s="17">
        <f t="shared" si="526"/>
        <v>142.49160094842819</v>
      </c>
      <c r="I761" s="17">
        <f t="shared" si="526"/>
        <v>143.89379685325463</v>
      </c>
      <c r="J761" s="17">
        <f t="shared" si="526"/>
        <v>142.00573236078094</v>
      </c>
      <c r="K761" s="17">
        <f t="shared" si="526"/>
        <v>142.18225761983115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60.070001473031283</v>
      </c>
      <c r="G762" s="18">
        <f>[1]Industry!C$11</f>
        <v>60.631250283757346</v>
      </c>
      <c r="H762" s="18">
        <f>[1]Industry!D$11</f>
        <v>62.388026825307598</v>
      </c>
      <c r="I762" s="18">
        <f>[1]Industry!E$11</f>
        <v>64.655930824765221</v>
      </c>
      <c r="J762" s="18">
        <f>[1]Industry!F$11</f>
        <v>68.330060256888615</v>
      </c>
      <c r="K762" s="18">
        <f>[1]Industry!G$11</f>
        <v>76.758277969518346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11.646935905958834</v>
      </c>
      <c r="G763" s="1">
        <f t="shared" si="528"/>
        <v>12.258977574679669</v>
      </c>
      <c r="H763" s="1">
        <f t="shared" si="528"/>
        <v>12.346676784371176</v>
      </c>
      <c r="I763" s="1">
        <f t="shared" si="528"/>
        <v>12.495851445621433</v>
      </c>
      <c r="J763" s="1">
        <f t="shared" si="528"/>
        <v>12.462886445459191</v>
      </c>
      <c r="K763" s="1">
        <f>K762-K764-K765</f>
        <v>16.655002302497813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0.35966791490145333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0.4510620463378226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0.53240470141598828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1.2058999629842806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1.5369188566316299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1.8703956191854514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47.921210662739853</v>
      </c>
      <c r="H765" s="1">
        <f>[1]Industry!D$11-[1]Industry!D$33</f>
        <v>49.50894533952043</v>
      </c>
      <c r="I765" s="1">
        <f>[1]Industry!E$11-[1]Industry!E$33</f>
        <v>50.954179416159505</v>
      </c>
      <c r="J765" s="1">
        <f>[1]Industry!F$11-[1]Industry!F$33</f>
        <v>54.330254954797795</v>
      </c>
      <c r="K765" s="1">
        <f>[1]Industry!G$11-[1]Industry!G$33</f>
        <v>58.232880047835089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11.627800543677115</v>
      </c>
      <c r="G766" s="1">
        <f t="shared" ref="G766:K766" si="529">SUM(G769,G774)</f>
        <v>10.449995864882684</v>
      </c>
      <c r="H766" s="1">
        <f t="shared" si="529"/>
        <v>8.1324066342860615</v>
      </c>
      <c r="I766" s="1">
        <f t="shared" si="529"/>
        <v>6.4891662446368192</v>
      </c>
      <c r="J766" s="1">
        <f t="shared" si="529"/>
        <v>3.2194610002108304</v>
      </c>
      <c r="K766" s="1">
        <f t="shared" si="529"/>
        <v>0.24173413789850867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8.8978004217093858</v>
      </c>
      <c r="G767" s="1">
        <f t="shared" ref="G767:K767" si="530">SUM(G771,G775)</f>
        <v>8.1046463800402986</v>
      </c>
      <c r="H767" s="1">
        <f t="shared" si="530"/>
        <v>8.1323193512848704</v>
      </c>
      <c r="I767" s="1">
        <f t="shared" si="530"/>
        <v>6.4891472798049445</v>
      </c>
      <c r="J767" s="1">
        <f t="shared" si="530"/>
        <v>3.2194220554937711</v>
      </c>
      <c r="K767" s="1">
        <f t="shared" si="530"/>
        <v>0.24173413789850867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2.7300001219677288</v>
      </c>
      <c r="G768" s="1">
        <f t="shared" ref="G768:K768" si="531">G773</f>
        <v>2.3453494848423846</v>
      </c>
      <c r="H768" s="1">
        <f t="shared" si="531"/>
        <v>8.7283001191845624E-5</v>
      </c>
      <c r="I768" s="1">
        <f t="shared" si="531"/>
        <v>1.8964831874446884E-5</v>
      </c>
      <c r="J768" s="1">
        <f t="shared" si="531"/>
        <v>3.8944717059065945E-5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11.627800543677115</v>
      </c>
      <c r="G769" s="1">
        <f t="shared" ref="G769:K769" si="532">SUM(G770,G772)</f>
        <v>10.449995864882684</v>
      </c>
      <c r="H769" s="1">
        <f t="shared" si="532"/>
        <v>8.1324021449271982</v>
      </c>
      <c r="I769" s="1">
        <f t="shared" si="532"/>
        <v>6.4891620489168629</v>
      </c>
      <c r="J769" s="1">
        <f t="shared" si="532"/>
        <v>2.9983392665058641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8.8978004217093858</v>
      </c>
      <c r="G770" s="1">
        <f>[1]Industry!C$34</f>
        <v>8.1046463800402986</v>
      </c>
      <c r="H770" s="1">
        <f>[1]Industry!D$34</f>
        <v>8.1323148619260071</v>
      </c>
      <c r="I770" s="1">
        <f>[1]Industry!E$34</f>
        <v>6.4891430840849882</v>
      </c>
      <c r="J770" s="1">
        <f>[1]Industry!F$34</f>
        <v>2.9983003217888049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8.8978004217093858</v>
      </c>
      <c r="G771" s="1">
        <f t="shared" ref="G771:K771" si="533">G770</f>
        <v>8.1046463800402986</v>
      </c>
      <c r="H771" s="1">
        <f t="shared" si="533"/>
        <v>8.1323148619260071</v>
      </c>
      <c r="I771" s="1">
        <f t="shared" si="533"/>
        <v>6.4891430840849882</v>
      </c>
      <c r="J771" s="1">
        <f t="shared" si="533"/>
        <v>2.9983003217888049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2.7300001219677288</v>
      </c>
      <c r="G772" s="1">
        <f>[1]Industry!C$35</f>
        <v>2.3453494848423846</v>
      </c>
      <c r="H772" s="1">
        <f>[1]Industry!D$35</f>
        <v>8.7283001191845624E-5</v>
      </c>
      <c r="I772" s="1">
        <f>[1]Industry!E$35</f>
        <v>1.8964831874446884E-5</v>
      </c>
      <c r="J772" s="1">
        <f>[1]Industry!F$35</f>
        <v>3.8944717059065945E-5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2.7300001219677288</v>
      </c>
      <c r="G773" s="1">
        <f t="shared" ref="G773:K773" si="534">G772</f>
        <v>2.3453494848423846</v>
      </c>
      <c r="H773" s="1">
        <f t="shared" si="534"/>
        <v>8.7283001191845624E-5</v>
      </c>
      <c r="I773" s="1">
        <f t="shared" si="534"/>
        <v>1.8964831874446884E-5</v>
      </c>
      <c r="J773" s="1">
        <f t="shared" si="534"/>
        <v>3.8944717059065945E-5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4.489358862472335E-6</v>
      </c>
      <c r="I774" s="1">
        <f>[1]Industry!E$36</f>
        <v>4.195719956356176E-6</v>
      </c>
      <c r="J774" s="1">
        <f>[1]Industry!F$36</f>
        <v>0.22112173370496616</v>
      </c>
      <c r="K774" s="1">
        <f>[1]Industry!G$36</f>
        <v>0.24173413789850867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4.489358862472335E-6</v>
      </c>
      <c r="I775" s="1">
        <f t="shared" si="535"/>
        <v>4.195719956356176E-6</v>
      </c>
      <c r="J775" s="1">
        <f t="shared" si="535"/>
        <v>0.22112173370496616</v>
      </c>
      <c r="K775" s="1">
        <f t="shared" si="535"/>
        <v>0.24173413789850867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35.989084206672032</v>
      </c>
      <c r="G776" s="1">
        <f>SUM([1]Industry!C$37:C$39)</f>
        <v>32.454519383802825</v>
      </c>
      <c r="H776" s="1">
        <f>SUM([1]Industry!D$37:D$39)</f>
        <v>40.621254490001853</v>
      </c>
      <c r="I776" s="1">
        <f>SUM([1]Industry!E$37:E$39)</f>
        <v>30.052890798310735</v>
      </c>
      <c r="J776" s="1">
        <f>SUM([1]Industry!F$37:F$39)</f>
        <v>19.731962212098026</v>
      </c>
      <c r="K776" s="1">
        <f>SUM([1]Industry!G$37:G$39)</f>
        <v>6.8910264711328466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35.552254638908771</v>
      </c>
      <c r="G777" s="1">
        <f>SUM([1]Industry!C$37:C$38)-G778</f>
        <v>31.902396452965004</v>
      </c>
      <c r="H777" s="1">
        <f>SUM([1]Industry!D$37:D$38)-H778</f>
        <v>37.640390734237947</v>
      </c>
      <c r="I777" s="1">
        <f>SUM([1]Industry!E$37:E$38)-I778</f>
        <v>25.362465456462687</v>
      </c>
      <c r="J777" s="1">
        <f>SUM([1]Industry!F$37:F$38)-J778</f>
        <v>15.041536677191633</v>
      </c>
      <c r="K777" s="1">
        <f>SUM([1]Industry!G$37:G$38)-K778</f>
        <v>2.2006009208199404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1.0562047757256234E-4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5.816007743319027E-5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0.43682956776326165</v>
      </c>
      <c r="G779" s="1">
        <f t="shared" si="540"/>
        <v>0.55212293083782171</v>
      </c>
      <c r="H779" s="1">
        <f t="shared" si="540"/>
        <v>2.9808637557639059</v>
      </c>
      <c r="I779" s="1">
        <f t="shared" si="540"/>
        <v>4.6904253418480479</v>
      </c>
      <c r="J779" s="1">
        <f t="shared" si="540"/>
        <v>4.6904255349063924</v>
      </c>
      <c r="K779" s="1">
        <f t="shared" si="540"/>
        <v>4.6904255503129058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35.238251191806043</v>
      </c>
      <c r="G780" s="1">
        <f>[1]Industry!C$37</f>
        <v>31.902453418529067</v>
      </c>
      <c r="H780" s="1">
        <f>[1]Industry!D$37</f>
        <v>35.624130111866549</v>
      </c>
      <c r="I780" s="1">
        <f>[1]Industry!E$37</f>
        <v>23.021502626512348</v>
      </c>
      <c r="J780" s="1">
        <f>[1]Industry!F$37</f>
        <v>12.751491611883903</v>
      </c>
      <c r="K780" s="1">
        <f>[1]Industry!G$37</f>
        <v>3.1351604102588861E-6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35.238146504497173</v>
      </c>
      <c r="G781" s="1">
        <f>[1]Industry!C$37*G777/SUM(G777:G778)</f>
        <v>31.902395258453812</v>
      </c>
      <c r="H781" s="1">
        <f>[1]Industry!D$37*H777/SUM(H777:H778)</f>
        <v>35.624130111866549</v>
      </c>
      <c r="I781" s="1">
        <f>[1]Industry!E$37*I777/SUM(I777:I778)</f>
        <v>23.021502626512348</v>
      </c>
      <c r="J781" s="1">
        <f>[1]Industry!F$37*J777/SUM(J777:J778)</f>
        <v>12.751491611883903</v>
      </c>
      <c r="K781" s="1">
        <f>[1]Industry!G$37*K777/SUM(K777:K778)</f>
        <v>3.1351604102588861E-6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1.0468730886969979E-4</v>
      </c>
      <c r="G782" s="1">
        <f t="shared" ref="G782:K782" si="545">G780-G781</f>
        <v>5.8160075255386801E-5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0.75083301486598386</v>
      </c>
      <c r="G783" s="1">
        <f t="shared" ref="G783:K783" si="546">SUM(G784:G786)</f>
        <v>0.55206596527376295</v>
      </c>
      <c r="H783" s="1">
        <f t="shared" si="546"/>
        <v>4.9971243781353003</v>
      </c>
      <c r="I783" s="1">
        <f t="shared" si="546"/>
        <v>7.0313881717983868</v>
      </c>
      <c r="J783" s="1">
        <f t="shared" si="546"/>
        <v>6.9804706002141224</v>
      </c>
      <c r="K783" s="1">
        <f t="shared" si="546"/>
        <v>6.8910233359724362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0.31410813441159646</v>
      </c>
      <c r="G784" s="1">
        <f>[1]Industry!C$38*G777/SUM(G777:G778)</f>
        <v>1.1945111935750774E-6</v>
      </c>
      <c r="H784" s="1">
        <f>[1]Industry!D$38*H777/SUM(H777:H778)</f>
        <v>2.0162606223713953</v>
      </c>
      <c r="I784" s="1">
        <f>[1]Industry!E$38*I777/SUM(I777:I778)</f>
        <v>2.3409628299503389</v>
      </c>
      <c r="J784" s="1">
        <f>[1]Industry!F$38*J777/SUM(J777:J778)</f>
        <v>2.2900450653077309</v>
      </c>
      <c r="K784" s="1">
        <f>[1]Industry!G$38*K777/SUM(K777:K778)</f>
        <v>2.20059778565953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9.3316869781423506E-7</v>
      </c>
      <c r="G785" s="1">
        <f>[1]Industry!C$38-G784</f>
        <v>2.177669116809177E-12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0.43672394728568953</v>
      </c>
      <c r="G786" s="1">
        <f>[1]Industry!C$39</f>
        <v>0.55206477076039173</v>
      </c>
      <c r="H786" s="1">
        <f>[1]Industry!D$39</f>
        <v>2.9808637557639046</v>
      </c>
      <c r="I786" s="1">
        <f>[1]Industry!E$39</f>
        <v>4.6904253418480479</v>
      </c>
      <c r="J786" s="1">
        <f>[1]Industry!F$39</f>
        <v>4.6904255349063915</v>
      </c>
      <c r="K786" s="1">
        <f>[1]Industry!G$39</f>
        <v>4.6904255503129058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3.5600001240462817</v>
      </c>
      <c r="G787" s="1">
        <f>[1]Industry!C$18</f>
        <v>3.464716444973678</v>
      </c>
      <c r="H787" s="1">
        <f>[1]Industry!D$18</f>
        <v>4.4951593566751861E-4</v>
      </c>
      <c r="I787" s="1">
        <f>[1]Industry!E$18</f>
        <v>1.6828916904845837E-5</v>
      </c>
      <c r="J787" s="1">
        <f>[1]Industry!F$18</f>
        <v>3.172177957732584E-5</v>
      </c>
      <c r="K787" s="1">
        <f>[1]Industry!G$18</f>
        <v>0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3.5600001240462817</v>
      </c>
      <c r="G788" s="1">
        <f t="shared" ref="G788:K788" si="549">G787</f>
        <v>3.464716444973678</v>
      </c>
      <c r="H788" s="1">
        <f t="shared" si="549"/>
        <v>4.4951593566751861E-4</v>
      </c>
      <c r="I788" s="1">
        <f t="shared" si="549"/>
        <v>1.6828916904845837E-5</v>
      </c>
      <c r="J788" s="1">
        <f t="shared" si="549"/>
        <v>3.172177957732584E-5</v>
      </c>
      <c r="K788" s="1">
        <f t="shared" si="549"/>
        <v>0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12.728639988355171</v>
      </c>
      <c r="G789" s="1">
        <f>[1]Industry!C$19</f>
        <v>13.638425383516271</v>
      </c>
      <c r="H789" s="1">
        <f>[1]Industry!D$19</f>
        <v>13.744325796505361</v>
      </c>
      <c r="I789" s="1">
        <f>[1]Industry!E$19</f>
        <v>17.281099692468658</v>
      </c>
      <c r="J789" s="1">
        <f>[1]Industry!F$19</f>
        <v>18.25503412675878</v>
      </c>
      <c r="K789" s="1">
        <f>[1]Industry!G$19</f>
        <v>24.035930477490041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4.2895527322389295</v>
      </c>
      <c r="G790" s="1">
        <f t="shared" ref="G790:K790" si="552">SUM(G791:G799)</f>
        <v>5.2577410669922005</v>
      </c>
      <c r="H790" s="1">
        <f t="shared" si="552"/>
        <v>6.1621167108241508</v>
      </c>
      <c r="I790" s="1">
        <f t="shared" si="552"/>
        <v>8.8589475698164293</v>
      </c>
      <c r="J790" s="1">
        <f t="shared" si="552"/>
        <v>8.4206284046935433</v>
      </c>
      <c r="K790" s="1">
        <f t="shared" si="552"/>
        <v>11.622073404257879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0.92932039816803991</v>
      </c>
      <c r="G791" s="1">
        <f t="shared" ref="G791:K791" si="555">G233</f>
        <v>2.0729297969384399</v>
      </c>
      <c r="H791" s="1">
        <f t="shared" si="555"/>
        <v>4.0071202573321543E-2</v>
      </c>
      <c r="I791" s="1">
        <f t="shared" si="555"/>
        <v>1.3202750730346537</v>
      </c>
      <c r="J791" s="1">
        <f t="shared" si="555"/>
        <v>0.17837131854966951</v>
      </c>
      <c r="K791" s="1">
        <f t="shared" si="555"/>
        <v>2.0981771559567335E-4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0.76592034039047407</v>
      </c>
      <c r="G792" s="1">
        <f t="shared" ref="G792:K792" si="556">G239</f>
        <v>0.47663053564617919</v>
      </c>
      <c r="H792" s="1">
        <f t="shared" si="556"/>
        <v>6.0296073925142926E-2</v>
      </c>
      <c r="I792" s="1">
        <f t="shared" si="556"/>
        <v>4.0476517554183064E-2</v>
      </c>
      <c r="J792" s="1">
        <f t="shared" si="556"/>
        <v>0.16251001810317645</v>
      </c>
      <c r="K792" s="1">
        <f t="shared" si="556"/>
        <v>3.6374865473662574E-2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1.4498489501865811E-4</v>
      </c>
      <c r="K793" s="1">
        <f t="shared" si="557"/>
        <v>2.1032972744831815E-2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1.0480648256134239E-5</v>
      </c>
      <c r="J794" s="1">
        <f t="shared" si="558"/>
        <v>6.7176387420990547E-5</v>
      </c>
      <c r="K794" s="1">
        <f t="shared" si="558"/>
        <v>8.7586533242337914E-6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1.9347806527641083</v>
      </c>
      <c r="G795" s="1">
        <f t="shared" ref="G795:K795" si="559">G272</f>
        <v>1.96687640278321</v>
      </c>
      <c r="H795" s="1">
        <f t="shared" si="559"/>
        <v>2.5502837051061058</v>
      </c>
      <c r="I795" s="1">
        <f t="shared" si="559"/>
        <v>2.2433281609727316</v>
      </c>
      <c r="J795" s="1">
        <f t="shared" si="559"/>
        <v>0.62435492714944296</v>
      </c>
      <c r="K795" s="1">
        <f t="shared" si="559"/>
        <v>1.5778492117335396E-3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0.93110962434375322</v>
      </c>
      <c r="K796" s="1">
        <f t="shared" si="560"/>
        <v>2.214494863423051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0.6595313409163075</v>
      </c>
      <c r="G797" s="1">
        <f t="shared" ref="G797:K797" si="561">G281</f>
        <v>0.74130433162437093</v>
      </c>
      <c r="H797" s="1">
        <f t="shared" si="561"/>
        <v>3.511465729219581</v>
      </c>
      <c r="I797" s="1">
        <f t="shared" si="561"/>
        <v>5.2548110054086381</v>
      </c>
      <c r="J797" s="1">
        <f t="shared" si="561"/>
        <v>4.4620518379836183</v>
      </c>
      <c r="K797" s="1">
        <f t="shared" si="561"/>
        <v>1.0772438423714128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1.9586172523365495</v>
      </c>
      <c r="K798" s="1">
        <f t="shared" si="562"/>
        <v>8.0951136474693381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4.6332197965537087E-5</v>
      </c>
      <c r="J799" s="1">
        <f t="shared" si="563"/>
        <v>0.10340126494489341</v>
      </c>
      <c r="K799" s="1">
        <f t="shared" si="563"/>
        <v>0.17601678719492769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7.1200006612419386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7.6289059329465259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7.5139871364380113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8.3949673767944688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9.8387684587625817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11.584341112897112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9.0018941185642447</v>
      </c>
      <c r="G801" s="1">
        <f t="shared" ref="G801:K801" si="564">G802</f>
        <v>10.609940468155045</v>
      </c>
      <c r="H801" s="1">
        <f t="shared" si="564"/>
        <v>10.030289647219281</v>
      </c>
      <c r="I801" s="1">
        <f t="shared" si="564"/>
        <v>16.388202565435922</v>
      </c>
      <c r="J801" s="1">
        <f t="shared" si="564"/>
        <v>12.635297182679711</v>
      </c>
      <c r="K801" s="1">
        <f t="shared" si="564"/>
        <v>9.3903996277090123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9.0018941185642447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10.609940468155045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10.030289647219281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16.388202565435922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12.635297182679711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9.3903996277090123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0.62578635621325907</v>
      </c>
      <c r="G803" s="1">
        <f t="shared" ref="G803:K803" si="566">G804</f>
        <v>0.73757309412544514</v>
      </c>
      <c r="H803" s="1">
        <f t="shared" si="566"/>
        <v>0.73632664266028425</v>
      </c>
      <c r="I803" s="1">
        <f t="shared" si="566"/>
        <v>0.73425841605176634</v>
      </c>
      <c r="J803" s="1">
        <f t="shared" si="566"/>
        <v>0.73015672313989111</v>
      </c>
      <c r="K803" s="1">
        <f t="shared" si="566"/>
        <v>0.72610036431379854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0.62578635621325907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0.73757309412544514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0.73632664266028425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0.73425841605176634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0.73015672313989111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0.72610036431379854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7.7980401555582262</v>
      </c>
      <c r="G805" s="1">
        <f>[1]Industry!C$21</f>
        <v>8.0801402584779645</v>
      </c>
      <c r="H805" s="1">
        <f>[1]Industry!D$21</f>
        <v>5.6082619118221704</v>
      </c>
      <c r="I805" s="1">
        <f>[1]Industry!E$21</f>
        <v>5.5456292890955563</v>
      </c>
      <c r="J805" s="1">
        <f>[1]Industry!F$21</f>
        <v>5.4553221422486606</v>
      </c>
      <c r="K805" s="1">
        <f>[1]Industry!G$21</f>
        <v>1.3448197573749969E-5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7.7980401555582262</v>
      </c>
      <c r="G806" s="1">
        <f t="shared" ref="G806:K806" si="568">G805</f>
        <v>8.0801402584779645</v>
      </c>
      <c r="H806" s="1">
        <f t="shared" si="568"/>
        <v>5.6082619118221704</v>
      </c>
      <c r="I806" s="1">
        <f t="shared" si="568"/>
        <v>5.5456292890955563</v>
      </c>
      <c r="J806" s="1">
        <f t="shared" si="568"/>
        <v>5.4553221422486606</v>
      </c>
      <c r="K806" s="1">
        <f t="shared" si="568"/>
        <v>1.3448197573749969E-5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7.7980401555582262</v>
      </c>
      <c r="G808" s="1">
        <f t="shared" ref="G808:K808" si="569">G806</f>
        <v>8.0801402584779645</v>
      </c>
      <c r="H808" s="1">
        <f t="shared" si="569"/>
        <v>5.6082619118221704</v>
      </c>
      <c r="I808" s="1">
        <f t="shared" si="569"/>
        <v>5.5456292890955563</v>
      </c>
      <c r="J808" s="1">
        <f t="shared" si="569"/>
        <v>5.4553221422486606</v>
      </c>
      <c r="K808" s="1">
        <f t="shared" si="569"/>
        <v>1.3448197573749969E-5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8.5488394874871879E-2</v>
      </c>
      <c r="I809" s="1">
        <f>[1]Industry!E$22</f>
        <v>8.5488595544893006E-2</v>
      </c>
      <c r="J809" s="1">
        <f>[1]Industry!F$22</f>
        <v>8.5690441003190843E-2</v>
      </c>
      <c r="K809" s="1">
        <f>[1]Industry!G$22</f>
        <v>8.5688807869253106E-2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8.5488394874871879E-2</v>
      </c>
      <c r="I810" s="1">
        <f t="shared" si="572"/>
        <v>8.5488595544893006E-2</v>
      </c>
      <c r="J810" s="1">
        <f t="shared" si="572"/>
        <v>8.5690441003190843E-2</v>
      </c>
      <c r="K810" s="1">
        <f t="shared" si="572"/>
        <v>8.5688807869253106E-2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2.6873692658789506E-3</v>
      </c>
      <c r="I811" s="1">
        <f>[1]Industry!E$23</f>
        <v>2.0780477833618081E-3</v>
      </c>
      <c r="J811" s="1">
        <f>[1]Industry!F$23</f>
        <v>9.9868879808692377</v>
      </c>
      <c r="K811" s="1">
        <f>[1]Industry!G$23</f>
        <v>19.47179003179858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2.6873692658789506E-3</v>
      </c>
      <c r="I812" s="1">
        <f t="shared" si="575"/>
        <v>2.0780477833618081E-3</v>
      </c>
      <c r="J812" s="1">
        <f t="shared" si="575"/>
        <v>9.9868879808692377</v>
      </c>
      <c r="K812" s="1">
        <f t="shared" si="575"/>
        <v>19.47179003179858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0.74846180310158206</v>
      </c>
      <c r="G813" s="1">
        <f>[1]Industry!C$24</f>
        <v>0.9497280432001407</v>
      </c>
      <c r="H813" s="1">
        <f>[1]Industry!D$24</f>
        <v>1.1420837205491452</v>
      </c>
      <c r="I813" s="1">
        <f>[1]Industry!E$24</f>
        <v>2.6590355502448006</v>
      </c>
      <c r="J813" s="1">
        <f>[1]Industry!F$24</f>
        <v>3.5758285731044785</v>
      </c>
      <c r="K813" s="1">
        <f>[1]Industry!G$24</f>
        <v>4.5812962839031979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0.74846180310158206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0.9497280432001407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1.1406096810713386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2.6575221313434669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3.5757233823036527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4.5812340756653587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1.4740394778065546E-3</v>
      </c>
      <c r="I815" s="1">
        <f t="shared" si="580"/>
        <v>1.5134189013337185E-3</v>
      </c>
      <c r="J815" s="1">
        <f t="shared" si="580"/>
        <v>1.0519080082582732E-4</v>
      </c>
      <c r="K815" s="1">
        <f t="shared" si="580"/>
        <v>6.220823783920082E-5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72.708174333573467</v>
      </c>
      <c r="G816" s="17">
        <f>[1]Industry!C$71</f>
        <v>74.111162407258391</v>
      </c>
      <c r="H816" s="17">
        <f>[1]Industry!D$71</f>
        <v>75.49790092632982</v>
      </c>
      <c r="I816" s="17">
        <f>[1]Industry!E$71</f>
        <v>76.545588916571091</v>
      </c>
      <c r="J816" s="17">
        <f>[1]Industry!F$71</f>
        <v>76.890427151820745</v>
      </c>
      <c r="K816" s="17">
        <f>[1]Industry!G$71</f>
        <v>77.168160029988258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58.985415269922527</v>
      </c>
      <c r="G817" s="18">
        <f t="shared" ref="G817:K817" si="581">SUM(G818:G820)</f>
        <v>59.657083297928438</v>
      </c>
      <c r="H817" s="18">
        <f t="shared" si="581"/>
        <v>61.599255421751963</v>
      </c>
      <c r="I817" s="18">
        <f t="shared" si="581"/>
        <v>65.374725600612578</v>
      </c>
      <c r="J817" s="18">
        <f t="shared" si="581"/>
        <v>70.000025523411821</v>
      </c>
      <c r="K817" s="18">
        <f t="shared" si="581"/>
        <v>76.644864863312307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9.813887899748492</v>
      </c>
      <c r="G818" s="1">
        <f>[1]Industry!C$55</f>
        <v>10.335082628305873</v>
      </c>
      <c r="H818" s="1">
        <f>[1]Industry!D$55</f>
        <v>10.417295787888284</v>
      </c>
      <c r="I818" s="1">
        <f>[1]Industry!E$55</f>
        <v>10.557121443961655</v>
      </c>
      <c r="J818" s="1">
        <f>[1]Industry!F$55</f>
        <v>10.557121506056113</v>
      </c>
      <c r="K818" s="1">
        <f>[1]Industry!G$55</f>
        <v>14.14541765032463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1.1081297180030354</v>
      </c>
      <c r="G819" s="1">
        <f>[1]Industry!C$56</f>
        <v>1.4007900895379632</v>
      </c>
      <c r="H819" s="1">
        <f>[1]Industry!D$56</f>
        <v>1.6730143824873269</v>
      </c>
      <c r="I819" s="1">
        <f>[1]Industry!E$56</f>
        <v>3.8634220943277473</v>
      </c>
      <c r="J819" s="1">
        <f>[1]Industry!F$56</f>
        <v>5.1126422389352824</v>
      </c>
      <c r="K819" s="1">
        <f>[1]Industry!G$56</f>
        <v>6.4516296948508103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47.921210580084605</v>
      </c>
      <c r="H820" s="1">
        <f>[1]Industry!D$3-([1]Industry!D$6-[1]Industry!D$70)</f>
        <v>49.508945251376353</v>
      </c>
      <c r="I820" s="1">
        <f>[1]Industry!E$3-([1]Industry!E$6-[1]Industry!E$70)</f>
        <v>50.95418206232317</v>
      </c>
      <c r="J820" s="1">
        <f>[1]Industry!F$3-([1]Industry!F$6-[1]Industry!F$70)</f>
        <v>54.330261778420422</v>
      </c>
      <c r="K820" s="1">
        <f>[1]Industry!G$3-([1]Industry!G$6-[1]Industry!G$70)</f>
        <v>56.047817518136874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8.7635242206059267</v>
      </c>
      <c r="G821" s="1">
        <f t="shared" ref="G821:K821" si="583">SUM(G822:G823)</f>
        <v>7.9038588699754122</v>
      </c>
      <c r="H821" s="1">
        <f t="shared" si="583"/>
        <v>6.3482011263127909</v>
      </c>
      <c r="I821" s="1">
        <f t="shared" si="583"/>
        <v>5.0858881160136873</v>
      </c>
      <c r="J821" s="1">
        <f t="shared" si="583"/>
        <v>2.5434985970326274</v>
      </c>
      <c r="K821" s="1">
        <f t="shared" si="583"/>
        <v>0.19249976731484625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6.9177028881404947</v>
      </c>
      <c r="G822" s="1">
        <f>[1]Industry!C$57</f>
        <v>6.3112493022931924</v>
      </c>
      <c r="H822" s="1">
        <f>[1]Industry!D$57</f>
        <v>6.3481414738366642</v>
      </c>
      <c r="I822" s="1">
        <f>[1]Industry!E$57</f>
        <v>5.08587501605607</v>
      </c>
      <c r="J822" s="1">
        <f>[1]Industry!F$57</f>
        <v>2.543471126402832</v>
      </c>
      <c r="K822" s="1">
        <f>[1]Industry!G$57</f>
        <v>0.19249976731484625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1.8458213324654318</v>
      </c>
      <c r="G823" s="1">
        <f>[1]Industry!C$58</f>
        <v>1.5926095676822203</v>
      </c>
      <c r="H823" s="1">
        <f>[1]Industry!D$58</f>
        <v>5.9652476127052055E-5</v>
      </c>
      <c r="I823" s="1">
        <f>[1]Industry!E$58</f>
        <v>1.3099957617274172E-5</v>
      </c>
      <c r="J823" s="1">
        <f>[1]Industry!F$58</f>
        <v>2.7470629795538599E-5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28.930279163604993</v>
      </c>
      <c r="G824" s="1">
        <f t="shared" ref="G824:K824" si="584">SUM(G825:G827)</f>
        <v>26.096579514206894</v>
      </c>
      <c r="H824" s="1">
        <f t="shared" si="584"/>
        <v>32.490303651708508</v>
      </c>
      <c r="I824" s="1">
        <f t="shared" si="584"/>
        <v>23.844587456289993</v>
      </c>
      <c r="J824" s="1">
        <f t="shared" si="584"/>
        <v>15.620134358100719</v>
      </c>
      <c r="K824" s="1">
        <f t="shared" si="584"/>
        <v>5.190692898670453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28.619768437084868</v>
      </c>
      <c r="G825" s="1">
        <f>[1]Industry!C$59</f>
        <v>25.704061462196254</v>
      </c>
      <c r="H825" s="1">
        <f>[1]Industry!D$59</f>
        <v>30.367770698240946</v>
      </c>
      <c r="I825" s="1">
        <f>[1]Industry!E$59</f>
        <v>20.506540629906727</v>
      </c>
      <c r="J825" s="1">
        <f>[1]Industry!F$59</f>
        <v>12.285030991503879</v>
      </c>
      <c r="K825" s="1">
        <f>[1]Industry!G$59</f>
        <v>1.8134661341298883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3.138823119426478E-3</v>
      </c>
      <c r="I826" s="1">
        <f>[1]Industry!E$60</f>
        <v>3.154408329302181E-3</v>
      </c>
      <c r="J826" s="1">
        <f>[1]Industry!F$60</f>
        <v>2.1081127839792991E-4</v>
      </c>
      <c r="K826" s="1">
        <f>[1]Industry!G$60</f>
        <v>1.2036831527210332E-4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0.31051072652012507</v>
      </c>
      <c r="G827" s="1">
        <f>[1]Industry!C$68</f>
        <v>0.39251805201063877</v>
      </c>
      <c r="H827" s="1">
        <f>[1]Industry!D$68</f>
        <v>2.1193941303481361</v>
      </c>
      <c r="I827" s="1">
        <f>[1]Industry!E$68</f>
        <v>3.3348924180539647</v>
      </c>
      <c r="J827" s="1">
        <f>[1]Industry!F$68</f>
        <v>3.3348925553184419</v>
      </c>
      <c r="K827" s="1">
        <f>[1]Industry!G$68</f>
        <v>3.3771063962252925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2.3674000824907759</v>
      </c>
      <c r="G828" s="1">
        <f t="shared" ref="G828:K828" si="587">G829</f>
        <v>2.3075011523524696</v>
      </c>
      <c r="H828" s="1">
        <f t="shared" si="587"/>
        <v>3.0005188705806862E-4</v>
      </c>
      <c r="I828" s="1">
        <f t="shared" si="587"/>
        <v>1.1275374326246699E-5</v>
      </c>
      <c r="J828" s="1">
        <f t="shared" si="587"/>
        <v>2.1412201214694952E-5</v>
      </c>
      <c r="K828" s="1">
        <f t="shared" si="587"/>
        <v>0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2.3674000824907759</v>
      </c>
      <c r="G829" s="1">
        <f>[1]Industry!C$61</f>
        <v>2.3075011523524696</v>
      </c>
      <c r="H829" s="1">
        <f>[1]Industry!D$61</f>
        <v>3.0005188705806862E-4</v>
      </c>
      <c r="I829" s="1">
        <f>[1]Industry!E$61</f>
        <v>1.1275374326246699E-5</v>
      </c>
      <c r="J829" s="1">
        <f>[1]Industry!F$61</f>
        <v>2.1412201214694952E-5</v>
      </c>
      <c r="K829" s="1">
        <f>[1]Industry!G$61</f>
        <v>0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11.76732552143382</v>
      </c>
      <c r="G830" s="1">
        <f t="shared" ref="G830:K830" si="588">G831+G841</f>
        <v>12.63540599324722</v>
      </c>
      <c r="H830" s="1">
        <f t="shared" si="588"/>
        <v>12.774340850426267</v>
      </c>
      <c r="I830" s="1">
        <f t="shared" si="588"/>
        <v>16.147058133060177</v>
      </c>
      <c r="J830" s="1">
        <f t="shared" si="588"/>
        <v>17.237834014843305</v>
      </c>
      <c r="K830" s="1">
        <f t="shared" si="588"/>
        <v>22.043838911155063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5.1850539220871985</v>
      </c>
      <c r="G831" s="1">
        <f>[1]Industry!C$62</f>
        <v>5.5675575403329729</v>
      </c>
      <c r="H831" s="1">
        <f>[1]Industry!D$62</f>
        <v>5.790641959136666</v>
      </c>
      <c r="I831" s="1">
        <f>[1]Industry!E$62</f>
        <v>8.3029956213833191</v>
      </c>
      <c r="J831" s="1">
        <f>[1]Industry!F$62</f>
        <v>7.9473084961420541</v>
      </c>
      <c r="K831" s="1">
        <f>[1]Industry!G$62</f>
        <v>11.03871485390281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1.1233283925342443</v>
      </c>
      <c r="G832" s="1">
        <f t="shared" ref="G832:K832" si="589">IFERROR(G791/G$790,0)*G$831</f>
        <v>2.1950787941955205</v>
      </c>
      <c r="H832" s="1">
        <f t="shared" si="589"/>
        <v>3.765556510258096E-2</v>
      </c>
      <c r="I832" s="1">
        <f t="shared" si="589"/>
        <v>1.237419915180221</v>
      </c>
      <c r="J832" s="1">
        <f t="shared" si="589"/>
        <v>0.16834514328974712</v>
      </c>
      <c r="K832" s="1">
        <f t="shared" si="589"/>
        <v>1.992861216062685E-4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0.92581639924849513</v>
      </c>
      <c r="G833" s="1">
        <f t="shared" si="590"/>
        <v>0.50471635991156072</v>
      </c>
      <c r="H833" s="1">
        <f t="shared" si="590"/>
        <v>5.6661207832826244E-2</v>
      </c>
      <c r="I833" s="1">
        <f t="shared" si="590"/>
        <v>3.7936373973617619E-2</v>
      </c>
      <c r="J833" s="1">
        <f t="shared" si="590"/>
        <v>0.15337539973378936</v>
      </c>
      <c r="K833" s="1">
        <f t="shared" si="590"/>
        <v>3.4549064856682958E-2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1.3683535629618838E-4</v>
      </c>
      <c r="K834" s="1">
        <f t="shared" si="590"/>
        <v>1.9977243352726309E-2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9.8229248896824091E-6</v>
      </c>
      <c r="J835" s="1">
        <f t="shared" si="590"/>
        <v>6.3400431515704418E-5</v>
      </c>
      <c r="K835" s="1">
        <f t="shared" si="590"/>
        <v>8.3190213301340357E-6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2.3386918492914304</v>
      </c>
      <c r="G836" s="1">
        <f t="shared" si="590"/>
        <v>2.0827761214728717</v>
      </c>
      <c r="H836" s="1">
        <f t="shared" si="590"/>
        <v>2.3965433508504295</v>
      </c>
      <c r="I836" s="1">
        <f t="shared" si="590"/>
        <v>2.102545900750652</v>
      </c>
      <c r="J836" s="1">
        <f t="shared" si="590"/>
        <v>0.58926020466325324</v>
      </c>
      <c r="K836" s="1">
        <f t="shared" si="590"/>
        <v>1.4986506215320229E-3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0.87877235198529713</v>
      </c>
      <c r="K837" s="1">
        <f t="shared" si="590"/>
        <v>2.1033404705397696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0.79721728101302902</v>
      </c>
      <c r="G838" s="1">
        <f t="shared" si="590"/>
        <v>0.78498626475301914</v>
      </c>
      <c r="H838" s="1">
        <f t="shared" si="590"/>
        <v>3.2997818353508297</v>
      </c>
      <c r="I838" s="1">
        <f t="shared" si="590"/>
        <v>4.9250401839785232</v>
      </c>
      <c r="J838" s="1">
        <f t="shared" si="590"/>
        <v>4.2112418192528045</v>
      </c>
      <c r="K838" s="1">
        <f t="shared" si="590"/>
        <v>1.0231726466040136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1.8485242172078911</v>
      </c>
      <c r="K839" s="1">
        <f t="shared" si="590"/>
        <v>7.6887873752039129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4.3424575414310868E-5</v>
      </c>
      <c r="J840" s="1">
        <f t="shared" si="590"/>
        <v>9.7589124221459309E-2</v>
      </c>
      <c r="K840" s="1">
        <f t="shared" si="590"/>
        <v>0.16718179758123525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6.5822715993466216</v>
      </c>
      <c r="G841" s="1">
        <f>[1]Industry!C$63</f>
        <v>7.0678484529142471</v>
      </c>
      <c r="H841" s="1">
        <f>[1]Industry!D$63</f>
        <v>6.9836988912896016</v>
      </c>
      <c r="I841" s="1">
        <f>[1]Industry!E$63</f>
        <v>7.8440625116768592</v>
      </c>
      <c r="J841" s="1">
        <f>[1]Industry!F$63</f>
        <v>9.2905255187012497</v>
      </c>
      <c r="K841" s="1">
        <f>[1]Industry!G$63</f>
        <v>11.005124057252251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5.3111175299529014</v>
      </c>
      <c r="G842" s="1">
        <f t="shared" ref="G842:K842" si="591">G843</f>
        <v>6.2669381698569149</v>
      </c>
      <c r="H842" s="1">
        <f t="shared" si="591"/>
        <v>5.9345880412714047</v>
      </c>
      <c r="I842" s="1">
        <f t="shared" si="591"/>
        <v>9.7236668554919703</v>
      </c>
      <c r="J842" s="1">
        <f t="shared" si="591"/>
        <v>7.5390606523322345</v>
      </c>
      <c r="K842" s="1">
        <f t="shared" si="591"/>
        <v>5.6342397766254146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5.3111175299529014</v>
      </c>
      <c r="G843" s="1">
        <f>[1]Industry!C$64</f>
        <v>6.2669381698569149</v>
      </c>
      <c r="H843" s="1">
        <f>[1]Industry!D$64</f>
        <v>5.9345880412714047</v>
      </c>
      <c r="I843" s="1">
        <f>[1]Industry!E$64</f>
        <v>9.7236668554919703</v>
      </c>
      <c r="J843" s="1">
        <f>[1]Industry!F$64</f>
        <v>7.5390606523322345</v>
      </c>
      <c r="K843" s="1">
        <f>[1]Industry!G$64</f>
        <v>5.6342397766254146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0.46151743770727838</v>
      </c>
      <c r="G844" s="1">
        <f t="shared" ref="G844:K844" si="592">G845</f>
        <v>0.54457480116261936</v>
      </c>
      <c r="H844" s="1">
        <f t="shared" si="592"/>
        <v>0.54457491280083492</v>
      </c>
      <c r="I844" s="1">
        <f t="shared" si="592"/>
        <v>0.54457499190506009</v>
      </c>
      <c r="J844" s="1">
        <f t="shared" si="592"/>
        <v>0.54457522267516945</v>
      </c>
      <c r="K844" s="1">
        <f t="shared" si="592"/>
        <v>0.54457527323534904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0.46151743770727838</v>
      </c>
      <c r="G845" s="1">
        <f>[1]Industry!C$65</f>
        <v>0.54457480116261936</v>
      </c>
      <c r="H845" s="1">
        <f>[1]Industry!D$65</f>
        <v>0.54457491280083492</v>
      </c>
      <c r="I845" s="1">
        <f>[1]Industry!E$65</f>
        <v>0.54457499190506009</v>
      </c>
      <c r="J845" s="1">
        <f>[1]Industry!F$65</f>
        <v>0.54457522267516945</v>
      </c>
      <c r="K845" s="1">
        <f>[1]Industry!G$65</f>
        <v>0.54457527323534904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4.1173652021347467</v>
      </c>
      <c r="G846" s="1">
        <f t="shared" ref="G846:K846" si="593">G847</f>
        <v>4.2663140564763635</v>
      </c>
      <c r="H846" s="1">
        <f t="shared" si="593"/>
        <v>2.9611622894421079</v>
      </c>
      <c r="I846" s="1">
        <f t="shared" si="593"/>
        <v>2.9280922646424532</v>
      </c>
      <c r="J846" s="1">
        <f t="shared" si="593"/>
        <v>2.8804100911072887</v>
      </c>
      <c r="K846" s="1">
        <f t="shared" si="593"/>
        <v>7.3158194801199821E-6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4.1173652021347467</v>
      </c>
      <c r="G847" s="1">
        <f>[1]Industry!C$66</f>
        <v>4.2663140564763635</v>
      </c>
      <c r="H847" s="1">
        <f>[1]Industry!D$66</f>
        <v>2.9611622894421079</v>
      </c>
      <c r="I847" s="1">
        <f>[1]Industry!E$66</f>
        <v>2.9280922646424532</v>
      </c>
      <c r="J847" s="1">
        <f>[1]Industry!F$66</f>
        <v>2.8804100911072887</v>
      </c>
      <c r="K847" s="1">
        <f>[1]Industry!G$66</f>
        <v>7.3158194801199821E-6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8.5488394874871879E-2</v>
      </c>
      <c r="I848" s="1">
        <f t="shared" si="594"/>
        <v>8.5488595544893006E-2</v>
      </c>
      <c r="J848" s="1">
        <f t="shared" si="594"/>
        <v>8.5690441003190843E-2</v>
      </c>
      <c r="K848" s="1">
        <f t="shared" si="594"/>
        <v>8.5688807869253106E-2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8.5488394874871879E-2</v>
      </c>
      <c r="I849" s="1">
        <f>[1]Industry!E$67</f>
        <v>8.5488595544893006E-2</v>
      </c>
      <c r="J849" s="1">
        <f>[1]Industry!F$67</f>
        <v>8.5690441003190843E-2</v>
      </c>
      <c r="K849" s="1">
        <f>[1]Industry!G$67</f>
        <v>8.5688807869253106E-2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3.6742898961522099E-5</v>
      </c>
      <c r="J850" s="1">
        <f t="shared" si="595"/>
        <v>8.0043261920519999</v>
      </c>
      <c r="K850" s="1">
        <f t="shared" si="595"/>
        <v>15.793376198929705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3.6742898961522099E-5</v>
      </c>
      <c r="J851" s="1">
        <f>[1]Industry!F$69</f>
        <v>8.0043261920519999</v>
      </c>
      <c r="K851" s="1">
        <f>[1]Industry!G$69</f>
        <v>15.793376198929705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4.8941873771754576</v>
      </c>
      <c r="H852" s="1">
        <f t="shared" si="596"/>
        <v>4.8941854282999646</v>
      </c>
      <c r="I852" s="1">
        <f t="shared" si="596"/>
        <v>6.3969029110257063</v>
      </c>
      <c r="J852" s="1">
        <f t="shared" si="596"/>
        <v>7.5010624195966047</v>
      </c>
      <c r="K852" s="1">
        <f t="shared" si="596"/>
        <v>7.8011480476806083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2.6255585917040687</v>
      </c>
      <c r="H853" s="1">
        <f>[1]Industry!D$6-H854</f>
        <v>2.6255539910696277</v>
      </c>
      <c r="I853" s="1">
        <f>[1]Industry!E$6-I854</f>
        <v>2.6312619639655388</v>
      </c>
      <c r="J853" s="1">
        <f>[1]Industry!F$6-J854</f>
        <v>0.73594999411500783</v>
      </c>
      <c r="K853" s="1">
        <f>[1]Industry!G$6-K854</f>
        <v>0.71495431248735564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2.2686287854713889</v>
      </c>
      <c r="H854" s="1">
        <f>[1]Industry!D$70</f>
        <v>2.2686314372303369</v>
      </c>
      <c r="I854" s="1">
        <f>[1]Industry!E$70</f>
        <v>3.7656409470601675</v>
      </c>
      <c r="J854" s="1">
        <f>[1]Industry!F$70</f>
        <v>6.7651124254815969</v>
      </c>
      <c r="K854" s="1">
        <f>[1]Industry!G$70</f>
        <v>7.0861937351932527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0.84261542941328338</v>
      </c>
      <c r="G856" s="4">
        <f t="shared" ref="G856:K856" si="597">IFERROR(G818/G763,"-")</f>
        <v>0.843062365139854</v>
      </c>
      <c r="H856" s="4">
        <f t="shared" si="597"/>
        <v>0.84373276872970659</v>
      </c>
      <c r="I856" s="4">
        <f t="shared" si="597"/>
        <v>0.84485010804612981</v>
      </c>
      <c r="J856" s="4">
        <f t="shared" si="597"/>
        <v>0.84708478667897702</v>
      </c>
      <c r="K856" s="4">
        <f t="shared" si="597"/>
        <v>0.84931946531182334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3.0809801822513294</v>
      </c>
      <c r="G857" s="4">
        <f t="shared" si="600"/>
        <v>3.1055374774069167</v>
      </c>
      <c r="H857" s="4">
        <f t="shared" si="600"/>
        <v>3.1423734201402862</v>
      </c>
      <c r="I857" s="4">
        <f t="shared" si="600"/>
        <v>3.2037666580292519</v>
      </c>
      <c r="J857" s="4">
        <f t="shared" si="600"/>
        <v>3.3265531338071708</v>
      </c>
      <c r="K857" s="4">
        <f t="shared" si="600"/>
        <v>3.4493396095850914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0.99999999827518449</v>
      </c>
      <c r="H858" s="4">
        <f t="shared" si="601"/>
        <v>0.99999999821963337</v>
      </c>
      <c r="I858" s="4">
        <f t="shared" si="601"/>
        <v>1.0000000519322201</v>
      </c>
      <c r="J858" s="4">
        <f t="shared" si="601"/>
        <v>1.0000001255952624</v>
      </c>
      <c r="K858" s="4">
        <f t="shared" si="601"/>
        <v>0.96247716877641454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0.77746213224363514</v>
      </c>
      <c r="G859" s="4">
        <f t="shared" ref="G859:K860" si="602">IFERROR(G822/G767,"-")</f>
        <v>0.77871988564932437</v>
      </c>
      <c r="H859" s="4">
        <f t="shared" si="602"/>
        <v>0.78060651575785522</v>
      </c>
      <c r="I859" s="4">
        <f t="shared" si="602"/>
        <v>0.78375089927207586</v>
      </c>
      <c r="J859" s="4">
        <f t="shared" si="602"/>
        <v>0.79003966630051969</v>
      </c>
      <c r="K859" s="4">
        <f t="shared" si="602"/>
        <v>0.79632843332896031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0.67612500000000042</v>
      </c>
      <c r="G860" s="4">
        <f t="shared" si="602"/>
        <v>0.6790499999999996</v>
      </c>
      <c r="H860" s="4">
        <f t="shared" si="602"/>
        <v>0.6834375000000007</v>
      </c>
      <c r="I860" s="4">
        <f t="shared" si="602"/>
        <v>0.69074999999999931</v>
      </c>
      <c r="J860" s="4">
        <f t="shared" si="602"/>
        <v>0.70537499999999898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0.80500572264024817</v>
      </c>
      <c r="G861" s="4">
        <f t="shared" ref="G861:K863" si="603">IFERROR(G825/G777,"-")</f>
        <v>0.8057094237447896</v>
      </c>
      <c r="H861" s="4">
        <f t="shared" si="603"/>
        <v>0.80678680815654291</v>
      </c>
      <c r="I861" s="4">
        <f t="shared" si="603"/>
        <v>0.80853892793302529</v>
      </c>
      <c r="J861" s="4">
        <f t="shared" si="603"/>
        <v>0.81674042055373197</v>
      </c>
      <c r="K861" s="4">
        <f t="shared" si="603"/>
        <v>0.82407769485718185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0.71082808819481136</v>
      </c>
      <c r="G863" s="4">
        <f t="shared" si="603"/>
        <v>0.71092510397097675</v>
      </c>
      <c r="H863" s="4">
        <f t="shared" si="603"/>
        <v>0.71099999999999963</v>
      </c>
      <c r="I863" s="4">
        <f t="shared" si="603"/>
        <v>0.71100000000000052</v>
      </c>
      <c r="J863" s="4">
        <f t="shared" si="603"/>
        <v>0.7109999999999993</v>
      </c>
      <c r="K863" s="4">
        <f t="shared" si="603"/>
        <v>0.72000000000000008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0.66499999999999959</v>
      </c>
      <c r="G864" s="4">
        <f t="shared" ref="G864:K864" si="604">IFERROR(G829/G788,"-")</f>
        <v>0.66600000000000004</v>
      </c>
      <c r="H864" s="4">
        <f t="shared" si="604"/>
        <v>0.66749999999999987</v>
      </c>
      <c r="I864" s="4">
        <f t="shared" si="604"/>
        <v>0.66999999999999926</v>
      </c>
      <c r="J864" s="4">
        <f t="shared" si="604"/>
        <v>0.67500000000000027</v>
      </c>
      <c r="K864" s="4" t="str">
        <f t="shared" si="604"/>
        <v>-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1.2087633013852386</v>
      </c>
      <c r="G865" s="4">
        <f t="shared" ref="G865:K865" si="605">IFERROR(G832/G791,"-")</f>
        <v>1.0589257761828139</v>
      </c>
      <c r="H865" s="4">
        <f t="shared" si="605"/>
        <v>0.93971637196761204</v>
      </c>
      <c r="I865" s="4">
        <f t="shared" si="605"/>
        <v>0.93724401865439289</v>
      </c>
      <c r="J865" s="4">
        <f t="shared" si="605"/>
        <v>0.94379042919318623</v>
      </c>
      <c r="K865" s="4">
        <f t="shared" si="605"/>
        <v>0.94980598297190677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1.2087633013852386</v>
      </c>
      <c r="G866" s="4">
        <f t="shared" si="606"/>
        <v>1.0589257761828141</v>
      </c>
      <c r="H866" s="4">
        <f t="shared" si="606"/>
        <v>0.93971637196761204</v>
      </c>
      <c r="I866" s="4">
        <f t="shared" si="606"/>
        <v>0.937244018654393</v>
      </c>
      <c r="J866" s="4">
        <f t="shared" si="606"/>
        <v>0.94379042919318623</v>
      </c>
      <c r="K866" s="4">
        <f t="shared" si="606"/>
        <v>0.94980598297190688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0.94379042919318623</v>
      </c>
      <c r="K867" s="4">
        <f t="shared" si="606"/>
        <v>0.94980598297190688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0.93724401865439289</v>
      </c>
      <c r="J868" s="4">
        <f t="shared" si="606"/>
        <v>0.94379042919318612</v>
      </c>
      <c r="K868" s="4">
        <f t="shared" si="606"/>
        <v>0.94980598297190688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1.2087633013852386</v>
      </c>
      <c r="G869" s="4">
        <f t="shared" si="606"/>
        <v>1.0589257761828139</v>
      </c>
      <c r="H869" s="4">
        <f t="shared" si="606"/>
        <v>0.93971637196761215</v>
      </c>
      <c r="I869" s="4">
        <f t="shared" si="606"/>
        <v>0.937244018654393</v>
      </c>
      <c r="J869" s="4">
        <f t="shared" si="606"/>
        <v>0.94379042919318612</v>
      </c>
      <c r="K869" s="4">
        <f t="shared" si="606"/>
        <v>0.94980598297190677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0.94379042919318612</v>
      </c>
      <c r="K870" s="4">
        <f t="shared" si="606"/>
        <v>0.94980598297190688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1.2087633013852384</v>
      </c>
      <c r="G871" s="4">
        <f t="shared" si="606"/>
        <v>1.0589257761828139</v>
      </c>
      <c r="H871" s="4">
        <f t="shared" si="606"/>
        <v>0.93971637196761204</v>
      </c>
      <c r="I871" s="4">
        <f t="shared" si="606"/>
        <v>0.937244018654393</v>
      </c>
      <c r="J871" s="4">
        <f t="shared" si="606"/>
        <v>0.94379042919318623</v>
      </c>
      <c r="K871" s="4">
        <f t="shared" si="606"/>
        <v>0.94980598297190688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0.94379042919318612</v>
      </c>
      <c r="K872" s="4">
        <f t="shared" si="606"/>
        <v>0.94980598297190688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0.93724401865439289</v>
      </c>
      <c r="J873" s="4">
        <f t="shared" si="606"/>
        <v>0.94379042919318623</v>
      </c>
      <c r="K873" s="4">
        <f t="shared" si="606"/>
        <v>0.94980598297190688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0.92447626236575076</v>
      </c>
      <c r="G874" s="4">
        <f t="shared" si="606"/>
        <v>0.92645636412827281</v>
      </c>
      <c r="H874" s="4">
        <f t="shared" si="606"/>
        <v>0.92942651677205401</v>
      </c>
      <c r="I874" s="4">
        <f t="shared" si="606"/>
        <v>0.93437677117835727</v>
      </c>
      <c r="J874" s="4">
        <f t="shared" si="606"/>
        <v>0.944277279990967</v>
      </c>
      <c r="K874" s="4">
        <f>IFERROR(K841/K800,"-")</f>
        <v>0.94999999999999951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0.58999999999999964</v>
      </c>
      <c r="G875" s="4">
        <f t="shared" ref="G875:K875" si="607">IFERROR(G843/G802,"-")</f>
        <v>0.59066666666666678</v>
      </c>
      <c r="H875" s="4">
        <f t="shared" si="607"/>
        <v>0.59166666666666634</v>
      </c>
      <c r="I875" s="4">
        <f t="shared" si="607"/>
        <v>0.59333333333333271</v>
      </c>
      <c r="J875" s="4">
        <f t="shared" si="607"/>
        <v>0.59666666666666723</v>
      </c>
      <c r="K875" s="4">
        <f t="shared" si="607"/>
        <v>0.60000000000000075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0.73749999999999971</v>
      </c>
      <c r="G876" s="4">
        <f t="shared" ref="G876:K876" si="608">IFERROR(G845/G804,"-")</f>
        <v>0.73833333333333206</v>
      </c>
      <c r="H876" s="4">
        <f t="shared" si="608"/>
        <v>0.73958333333333293</v>
      </c>
      <c r="I876" s="4">
        <f t="shared" si="608"/>
        <v>0.7416666666666667</v>
      </c>
      <c r="J876" s="4">
        <f t="shared" si="608"/>
        <v>0.74583333333333424</v>
      </c>
      <c r="K876" s="4">
        <f t="shared" si="608"/>
        <v>0.75000000000000022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0.52800000000000047</v>
      </c>
      <c r="G877" s="4">
        <f t="shared" ref="G877:K877" si="609">IFERROR(G847/G806,"-")</f>
        <v>0.5279999999999998</v>
      </c>
      <c r="H877" s="4">
        <f t="shared" si="609"/>
        <v>0.52800000000000036</v>
      </c>
      <c r="I877" s="4">
        <f t="shared" si="609"/>
        <v>0.52799999999999991</v>
      </c>
      <c r="J877" s="4">
        <f t="shared" si="609"/>
        <v>0.52799999999999925</v>
      </c>
      <c r="K877" s="4">
        <f t="shared" si="609"/>
        <v>0.54399999999999993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1.7681450472751138E-2</v>
      </c>
      <c r="J879" s="4">
        <f t="shared" si="611"/>
        <v>0.80148352593770855</v>
      </c>
      <c r="K879" s="4">
        <f t="shared" si="611"/>
        <v>0.81109010384449454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140.10105241841424</v>
      </c>
      <c r="G880" s="17">
        <f t="shared" si="612"/>
        <v>137.10217826943361</v>
      </c>
      <c r="H880" s="17">
        <f t="shared" si="612"/>
        <v>139.15757608977262</v>
      </c>
      <c r="I880" s="17">
        <f t="shared" si="612"/>
        <v>137.56832165931797</v>
      </c>
      <c r="J880" s="17">
        <f t="shared" si="612"/>
        <v>122.79604766602465</v>
      </c>
      <c r="K880" s="17">
        <f t="shared" si="612"/>
        <v>103.71877101406298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60.950000714919575</v>
      </c>
      <c r="G881" s="1">
        <f>[1]Services!C$11</f>
        <v>60.772350227215831</v>
      </c>
      <c r="H881" s="1">
        <f>[1]Services!D$11</f>
        <v>65.666513132941375</v>
      </c>
      <c r="I881" s="1">
        <f>[1]Services!E$11</f>
        <v>66.264680302527438</v>
      </c>
      <c r="J881" s="1">
        <f>[1]Services!F$11</f>
        <v>66.369084844203059</v>
      </c>
      <c r="K881" s="1">
        <f>[1]Services!G$11</f>
        <v>66.276643111439782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2.6235994639504128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0.64525560241420532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2.3748670870550139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2.0575516920057635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1.2165470123594291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0.54054777740194793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1.3316266760567228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1.4252000501100235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1.4631838336254506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1.5299068214136744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1.6767538685233165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3.2960696479870708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58.7018945746916</v>
      </c>
      <c r="H884" s="1">
        <f>[1]Services!D$11-[1]Services!D$28</f>
        <v>61.828462212260909</v>
      </c>
      <c r="I884" s="1">
        <f>[1]Services!E$11-[1]Services!E$28</f>
        <v>62.677221789108003</v>
      </c>
      <c r="J884" s="1">
        <f>[1]Services!F$11-[1]Services!F$28</f>
        <v>63.47578396332031</v>
      </c>
      <c r="K884" s="1">
        <f>[1]Services!G$11-[1]Services!G$28</f>
        <v>62.44002568605076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30.256633735620319</v>
      </c>
      <c r="G885" s="1">
        <f t="shared" ref="G885:K885" si="615">G886</f>
        <v>23.411516970548444</v>
      </c>
      <c r="H885" s="1">
        <f t="shared" si="615"/>
        <v>23.706928499737369</v>
      </c>
      <c r="I885" s="1">
        <f t="shared" si="615"/>
        <v>19.523442003694349</v>
      </c>
      <c r="J885" s="1">
        <f t="shared" si="615"/>
        <v>5.7782559590665228</v>
      </c>
      <c r="K885" s="1">
        <f t="shared" si="615"/>
        <v>0.65982826151303131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30.256633735620319</v>
      </c>
      <c r="G886" s="1">
        <f t="shared" ref="G886:K886" si="616">SUM(G889,G891)</f>
        <v>23.411516970548444</v>
      </c>
      <c r="H886" s="1">
        <f t="shared" si="616"/>
        <v>23.706928499737369</v>
      </c>
      <c r="I886" s="1">
        <f t="shared" si="616"/>
        <v>19.523442003694349</v>
      </c>
      <c r="J886" s="1">
        <f t="shared" si="616"/>
        <v>5.7782559590665228</v>
      </c>
      <c r="K886" s="1">
        <f t="shared" si="616"/>
        <v>0.65982826151303131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30.256633735620319</v>
      </c>
      <c r="G887" s="1">
        <f t="shared" ref="G887:K887" si="617">G888</f>
        <v>23.411516970548444</v>
      </c>
      <c r="H887" s="1">
        <f t="shared" si="617"/>
        <v>23.706923672149763</v>
      </c>
      <c r="I887" s="1">
        <f t="shared" si="617"/>
        <v>19.523442003694349</v>
      </c>
      <c r="J887" s="1">
        <f t="shared" si="617"/>
        <v>5.778249021076113</v>
      </c>
      <c r="K887" s="1">
        <f t="shared" si="617"/>
        <v>0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30.256633735620319</v>
      </c>
      <c r="G888" s="1">
        <f>[1]Services!C$12</f>
        <v>23.411516970548444</v>
      </c>
      <c r="H888" s="1">
        <f>[1]Services!D$12</f>
        <v>23.706923672149763</v>
      </c>
      <c r="I888" s="1">
        <f>[1]Services!E$12</f>
        <v>19.523442003694349</v>
      </c>
      <c r="J888" s="1">
        <f>[1]Services!F$12</f>
        <v>5.778249021076113</v>
      </c>
      <c r="K888" s="1">
        <f>[1]Services!G$12</f>
        <v>0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30.256633735620319</v>
      </c>
      <c r="G889" s="1">
        <f t="shared" ref="G889:K889" si="618">G888</f>
        <v>23.411516970548444</v>
      </c>
      <c r="H889" s="1">
        <f t="shared" si="618"/>
        <v>23.706923672149763</v>
      </c>
      <c r="I889" s="1">
        <f t="shared" si="618"/>
        <v>19.523442003694349</v>
      </c>
      <c r="J889" s="1">
        <f t="shared" si="618"/>
        <v>5.778249021076113</v>
      </c>
      <c r="K889" s="1">
        <f t="shared" si="618"/>
        <v>0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4.8275876053211644E-6</v>
      </c>
      <c r="I890">
        <f t="shared" si="619"/>
        <v>0</v>
      </c>
      <c r="J890">
        <f t="shared" si="619"/>
        <v>6.9379904096213509E-6</v>
      </c>
      <c r="K890">
        <f t="shared" si="619"/>
        <v>0.65982826151303131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4.8275876053211644E-6</v>
      </c>
      <c r="I891">
        <f>[1]Services!E$13</f>
        <v>0</v>
      </c>
      <c r="J891">
        <f>[1]Services!F$13</f>
        <v>6.9379904096213509E-6</v>
      </c>
      <c r="K891">
        <f>[1]Services!G$13</f>
        <v>0.65982826151303131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26.950963371152771</v>
      </c>
      <c r="G892" s="1">
        <f t="shared" ref="G892:K892" si="620">SUM(G893:G895)</f>
        <v>28.287003132504619</v>
      </c>
      <c r="H892" s="1">
        <f t="shared" si="620"/>
        <v>26.346092345054611</v>
      </c>
      <c r="I892" s="1">
        <f t="shared" si="620"/>
        <v>27.233161043719928</v>
      </c>
      <c r="J892" s="1">
        <f t="shared" si="620"/>
        <v>24.346568908290301</v>
      </c>
      <c r="K892" s="1">
        <f t="shared" si="620"/>
        <v>5.2089453920574931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25.548686879620654</v>
      </c>
      <c r="G893" s="1">
        <f>SUM([1]Services!C$14:C$15)</f>
        <v>26.749780404524625</v>
      </c>
      <c r="H893" s="1">
        <f>SUM([1]Services!D$14:D$15)</f>
        <v>24.77554006942232</v>
      </c>
      <c r="I893" s="1">
        <f>SUM([1]Services!E$14:E$15)</f>
        <v>25.662353525720381</v>
      </c>
      <c r="J893" s="1">
        <f>SUM([1]Services!F$14:F$15)</f>
        <v>22.626590592880014</v>
      </c>
      <c r="K893" s="1">
        <f>SUM([1]Services!G$14:G$15)</f>
        <v>2.6244106364465187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3.4751273264366382E-5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3.1275832206483543E-5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2.4320630014156402E-4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0.78826371789950178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1.4022764915321184</v>
      </c>
      <c r="G895" s="1">
        <f>[1]Services!C$16</f>
        <v>1.5372227279799953</v>
      </c>
      <c r="H895" s="1">
        <f>[1]Services!D$16</f>
        <v>1.5705175243590253</v>
      </c>
      <c r="I895" s="1">
        <f>[1]Services!E$16</f>
        <v>1.5707762421673401</v>
      </c>
      <c r="J895" s="1">
        <f>[1]Services!F$16</f>
        <v>1.7197351091101485</v>
      </c>
      <c r="K895" s="1">
        <f>[1]Services!G$16</f>
        <v>1.7962710377114726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25.257427506242028</v>
      </c>
      <c r="G896" s="1">
        <f>[1]Services!C$14</f>
        <v>23.277739433978166</v>
      </c>
      <c r="H896" s="1">
        <f>[1]Services!D$14</f>
        <v>24.775482313411722</v>
      </c>
      <c r="I896" s="1">
        <f>[1]Services!E$14</f>
        <v>25.662347549129191</v>
      </c>
      <c r="J896" s="1">
        <f>[1]Services!F$14</f>
        <v>22.465116730186494</v>
      </c>
      <c r="K896" s="1">
        <f>[1]Services!G$14</f>
        <v>0.87718194954653983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25.257427506242028</v>
      </c>
      <c r="G897" s="1">
        <f>[1]Services!C$14*IFERROR(G893/SUM(G893:G894),0)</f>
        <v>23.277739433978166</v>
      </c>
      <c r="H897" s="1">
        <f>[1]Services!D$14*IFERROR(H893/SUM(H893:H894),0)</f>
        <v>24.775447562268212</v>
      </c>
      <c r="I897" s="1">
        <f>[1]Services!E$14*IFERROR(I893/SUM(I893:I894),0)</f>
        <v>25.662316273342384</v>
      </c>
      <c r="J897" s="1">
        <f>[1]Services!F$14*IFERROR(J893/SUM(J893:J894),0)</f>
        <v>22.464875262114969</v>
      </c>
      <c r="K897" s="1">
        <f>[1]Services!G$14*IFERROR(K893/SUM(K893:K894),0)</f>
        <v>0.67456938443515424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3.4751143509481608E-5</v>
      </c>
      <c r="I898" s="1">
        <f t="shared" si="624"/>
        <v>3.1275786806617134E-5</v>
      </c>
      <c r="J898" s="1">
        <f t="shared" si="624"/>
        <v>2.4146807152547467E-4</v>
      </c>
      <c r="K898" s="1">
        <f t="shared" si="624"/>
        <v>0.20261256511138559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1.693535864910743</v>
      </c>
      <c r="G899" s="1">
        <f>[1]Services!C$15+G902</f>
        <v>5.0092636985264551</v>
      </c>
      <c r="H899" s="1">
        <f>[1]Services!D$15+H902</f>
        <v>1.570575280369624</v>
      </c>
      <c r="I899" s="1">
        <f>[1]Services!E$15+I902</f>
        <v>1.5707822187585301</v>
      </c>
      <c r="J899" s="1">
        <f>[1]Services!F$15+J902</f>
        <v>1.8812089718036662</v>
      </c>
      <c r="K899" s="1">
        <f>[1]Services!G$15+K902</f>
        <v>3.5434997246114515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0.29125937337862462</v>
      </c>
      <c r="G900" s="1">
        <f>[1]Services!C$15*G893/SUM(G893:G894)</f>
        <v>3.4720409705464608</v>
      </c>
      <c r="H900" s="1">
        <f>[1]Services!D$15*H893/SUM(H893:H894)</f>
        <v>5.7755929587666742E-5</v>
      </c>
      <c r="I900" s="1">
        <f>[1]Services!E$15*I893/SUM(I893:I894)</f>
        <v>5.9765839059618161E-6</v>
      </c>
      <c r="J900" s="1">
        <f>[1]Services!F$15*J893/SUM(J893:J894)</f>
        <v>0.16147212707902292</v>
      </c>
      <c r="K900" s="1">
        <f>[1]Services!G$15*K893/SUM(K893:K894)</f>
        <v>1.3436516567615808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8.1011032902392308E-11</v>
      </c>
      <c r="I901" s="1">
        <f>[1]Services!E$15*I894/SUM(I893:I894)</f>
        <v>7.2839241039792572E-12</v>
      </c>
      <c r="J901" s="1">
        <f>[1]Services!F$15*J894/SUM(J893:J894)</f>
        <v>1.735614494887054E-6</v>
      </c>
      <c r="K901" s="1">
        <f>[1]Services!G$15*K894/SUM(K893:K894)</f>
        <v>0.40357703013839796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1.4022764915321184</v>
      </c>
      <c r="G902" s="1">
        <f>[1]Services!C$16</f>
        <v>1.5372227279799953</v>
      </c>
      <c r="H902" s="1">
        <f>[1]Services!D$16</f>
        <v>1.5705175243590253</v>
      </c>
      <c r="I902" s="1">
        <f>[1]Services!E$16</f>
        <v>1.5707762421673401</v>
      </c>
      <c r="J902" s="1">
        <f>[1]Services!F$16</f>
        <v>1.7197351091101485</v>
      </c>
      <c r="K902" s="1">
        <f>[1]Services!G$16</f>
        <v>1.7962710377114726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7.726882230644958</v>
      </c>
      <c r="G903" s="1">
        <f>[1]Services!C$17</f>
        <v>8.3696902699533258</v>
      </c>
      <c r="H903" s="1">
        <f>[1]Services!D$17</f>
        <v>8.9058304267360153</v>
      </c>
      <c r="I903" s="1">
        <f>[1]Services!E$17</f>
        <v>11.103319360066054</v>
      </c>
      <c r="J903" s="1">
        <f>[1]Services!F$17</f>
        <v>11.065880500562717</v>
      </c>
      <c r="K903" s="1">
        <f>[1]Services!G$17</f>
        <v>7.0901227626147909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2.1168820037576213</v>
      </c>
      <c r="G904" s="1">
        <f>[1]Services!C$51/0.99</f>
        <v>2.2929877642709635</v>
      </c>
      <c r="H904" s="1">
        <f>[1]Services!D$51/0.99</f>
        <v>2.8291278314770163</v>
      </c>
      <c r="I904" s="1">
        <f>[1]Services!E$51/0.99</f>
        <v>5.0266167333534293</v>
      </c>
      <c r="J904" s="1">
        <f>[1]Services!F$51/0.99</f>
        <v>4.6412913633585733</v>
      </c>
      <c r="K904" s="1">
        <f>[1]Services!G$51/0.99</f>
        <v>0.66553315472725139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1.4243074482555014</v>
      </c>
      <c r="G905" s="1">
        <f t="shared" ref="G905:K905" si="626">G904-SUM(G906:G909)</f>
        <v>1.5427964738762898</v>
      </c>
      <c r="H905" s="1">
        <f t="shared" si="626"/>
        <v>1.3506642429574398</v>
      </c>
      <c r="I905" s="1">
        <f t="shared" si="626"/>
        <v>0.9121965626427464</v>
      </c>
      <c r="J905" s="1">
        <f t="shared" si="626"/>
        <v>0.68634455695472818</v>
      </c>
      <c r="K905" s="1">
        <f t="shared" si="626"/>
        <v>0.66539001008090148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0.69257455550211977</v>
      </c>
      <c r="G906" s="1">
        <f t="shared" si="627"/>
        <v>0.7501912903946738</v>
      </c>
      <c r="H906" s="1">
        <f t="shared" si="627"/>
        <v>1.4784635885195765</v>
      </c>
      <c r="I906" s="1">
        <f t="shared" si="627"/>
        <v>4.1142984800670952</v>
      </c>
      <c r="J906" s="1">
        <f t="shared" si="627"/>
        <v>3.9547527064223713</v>
      </c>
      <c r="K906" s="1">
        <f t="shared" si="627"/>
        <v>4.7133706166009474E-5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8.7892028630185877E-6</v>
      </c>
      <c r="J907" s="1">
        <f t="shared" si="627"/>
        <v>2.6358958060111182E-5</v>
      </c>
      <c r="K907" s="1">
        <f t="shared" si="627"/>
        <v>3.6400234034580544E-6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9.0620027963726342E-5</v>
      </c>
      <c r="J908" s="1">
        <f t="shared" si="628"/>
        <v>1.3013807388715439E-4</v>
      </c>
      <c r="K908" s="1">
        <f t="shared" si="628"/>
        <v>5.9630888083613596E-5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2.2281412761376438E-5</v>
      </c>
      <c r="J909" s="1">
        <f t="shared" si="629"/>
        <v>3.7602949526785707E-5</v>
      </c>
      <c r="K909" s="1">
        <f t="shared" si="629"/>
        <v>3.2740028696843196E-5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5.6100002268873368</v>
      </c>
      <c r="G910" s="1">
        <f t="shared" ref="G910:K910" si="630">G903-G904</f>
        <v>6.0767025056823627</v>
      </c>
      <c r="H910" s="1">
        <f t="shared" si="630"/>
        <v>6.0767025952589986</v>
      </c>
      <c r="I910" s="1">
        <f t="shared" si="630"/>
        <v>6.076702626712625</v>
      </c>
      <c r="J910" s="1">
        <f t="shared" si="630"/>
        <v>6.4245891372041433</v>
      </c>
      <c r="K910" s="1">
        <f t="shared" si="630"/>
        <v>6.4245896078875395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8.574367177176379</v>
      </c>
      <c r="G911" s="1">
        <f t="shared" ref="G911:K911" si="631">G912</f>
        <v>9.9817474873670022</v>
      </c>
      <c r="H911" s="1">
        <f t="shared" si="631"/>
        <v>8.2280627129207105</v>
      </c>
      <c r="I911" s="1">
        <f t="shared" si="631"/>
        <v>6.6134448083296169</v>
      </c>
      <c r="J911" s="1">
        <f t="shared" si="631"/>
        <v>2.9463362067087551</v>
      </c>
      <c r="K911" s="1">
        <f t="shared" si="631"/>
        <v>7.710317112316293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8.574367177176379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9.9817474873670022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8.2280627129207105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6.6134448083296169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2.9463362067087551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7.710317112316293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2.0856331474022118</v>
      </c>
      <c r="G913" s="1">
        <f t="shared" ref="G913:K913" si="632">G914</f>
        <v>2.4000907959652902</v>
      </c>
      <c r="H913" s="1">
        <f t="shared" si="632"/>
        <v>2.2513795758162507</v>
      </c>
      <c r="I913" s="1">
        <f t="shared" si="632"/>
        <v>2.4577058001754786</v>
      </c>
      <c r="J913" s="1">
        <f t="shared" si="632"/>
        <v>2.3635577476143808</v>
      </c>
      <c r="K913" s="1">
        <f t="shared" si="632"/>
        <v>1.8723157144911611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2.0856331474022118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2.4000907959652902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2.2513795758162507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2.4577058001754786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2.3635577476143808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1.8723157144911611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0.68733924087141773</v>
      </c>
      <c r="I915" s="1">
        <f t="shared" si="633"/>
        <v>0.70077788209559977</v>
      </c>
      <c r="J915" s="1">
        <f t="shared" si="633"/>
        <v>5.5087772995850592</v>
      </c>
      <c r="K915" s="1">
        <f t="shared" si="633"/>
        <v>5.5979698183872442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0.68733924087141773</v>
      </c>
      <c r="I916" s="1">
        <f>[1]Services!E$19</f>
        <v>0.70077788209559977</v>
      </c>
      <c r="J916" s="1">
        <f>[1]Services!F$19</f>
        <v>5.5087772995850592</v>
      </c>
      <c r="K916" s="1">
        <f>[1]Services!G$19</f>
        <v>5.5979698183872442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1.0733835633585025E-4</v>
      </c>
      <c r="I917" s="1">
        <f>[1]Services!E$20</f>
        <v>1.4087316673128051E-5</v>
      </c>
      <c r="J917" s="1">
        <f>[1]Services!F$20</f>
        <v>5.8026141833227136E-2</v>
      </c>
      <c r="K917" s="1">
        <f>[1]Services!G$20</f>
        <v>7.363348040087106E-2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1.0733835633585025E-4</v>
      </c>
      <c r="I919" s="1">
        <f t="shared" si="635"/>
        <v>1.4087316673128051E-5</v>
      </c>
      <c r="J919" s="1">
        <f t="shared" si="635"/>
        <v>5.8026141833227136E-2</v>
      </c>
      <c r="K919" s="1">
        <f t="shared" si="635"/>
        <v>7.363348040087106E-2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1.0733835633585025E-4</v>
      </c>
      <c r="I920" s="1">
        <f>[1]Services!E$20</f>
        <v>1.4087316673128051E-5</v>
      </c>
      <c r="J920" s="1">
        <f>[1]Services!F$20</f>
        <v>5.8026141833227136E-2</v>
      </c>
      <c r="K920" s="1">
        <f>[1]Services!G$20</f>
        <v>7.363348040087106E-2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2.9295786873247867</v>
      </c>
      <c r="G921" s="1">
        <f t="shared" ref="G921:K921" si="636">G922</f>
        <v>3.1924481122464514</v>
      </c>
      <c r="H921" s="1">
        <f t="shared" si="636"/>
        <v>3.3653228173385368</v>
      </c>
      <c r="I921" s="1">
        <f t="shared" si="636"/>
        <v>3.6717763713928138</v>
      </c>
      <c r="J921" s="1">
        <f t="shared" si="636"/>
        <v>4.3595600581606231</v>
      </c>
      <c r="K921" s="1">
        <f t="shared" si="636"/>
        <v>9.2289953608423154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2.9295786873247867</v>
      </c>
      <c r="G922" s="1">
        <f>[1]Services!C$21-G923</f>
        <v>3.1924481122464514</v>
      </c>
      <c r="H922" s="1">
        <f>[1]Services!D$21-H923</f>
        <v>3.3653228173385368</v>
      </c>
      <c r="I922" s="1">
        <f>[1]Services!E$21-I923</f>
        <v>3.6717763713928138</v>
      </c>
      <c r="J922" s="1">
        <f>[1]Services!F$21-J923</f>
        <v>4.3595600581606231</v>
      </c>
      <c r="K922" s="1">
        <f>[1]Services!G$21-K923</f>
        <v>9.2289953608423154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3.4056247799079108E-5</v>
      </c>
      <c r="I923" s="1">
        <f>[1]Services!E$50-I894</f>
        <v>3.2526865494742891E-5</v>
      </c>
      <c r="J923" s="1">
        <f>[1]Services!F$50-J894</f>
        <v>2.8211930816421425E-4</v>
      </c>
      <c r="K923" s="1">
        <f>[1]Services!G$50-K894</f>
        <v>1.0089775589113634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73.238309932406082</v>
      </c>
      <c r="G924" s="17">
        <f>[1]Services!C$59</f>
        <v>78.573836684826915</v>
      </c>
      <c r="H924" s="17">
        <f>[1]Services!D$59</f>
        <v>77.971044859651954</v>
      </c>
      <c r="I924" s="17">
        <f>[1]Services!E$59</f>
        <v>76.745075342155715</v>
      </c>
      <c r="J924" s="17">
        <f>[1]Services!F$59</f>
        <v>72.90254588547279</v>
      </c>
      <c r="K924" s="17">
        <f>[1]Services!G$59</f>
        <v>66.827722108894193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63.650014449148699</v>
      </c>
      <c r="G925" s="1">
        <f t="shared" ref="G925:K925" si="639">SUM(G926:G928)</f>
        <v>63.909951613257078</v>
      </c>
      <c r="H925" s="1">
        <f t="shared" si="639"/>
        <v>68.838877999456685</v>
      </c>
      <c r="I925" s="1">
        <f t="shared" si="639"/>
        <v>69.782140297019822</v>
      </c>
      <c r="J925" s="1">
        <f t="shared" si="639"/>
        <v>70.652610714091225</v>
      </c>
      <c r="K925" s="1">
        <f t="shared" si="639"/>
        <v>75.478611083411991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2.3940345108547496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0.59040887620899818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2.1819091362317922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1.9032353151053314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1.1405128240869662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0.51352038853185089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4.2612053633815092</v>
      </c>
      <c r="G927" s="1">
        <f>[1]Services!C$47</f>
        <v>4.6176481623564749</v>
      </c>
      <c r="H927" s="1">
        <f>[1]Services!D$47</f>
        <v>4.8285066509639876</v>
      </c>
      <c r="I927" s="1">
        <f>[1]Services!E$47</f>
        <v>5.2016831928064882</v>
      </c>
      <c r="J927" s="1">
        <f>[1]Services!F$47</f>
        <v>6.0363139266839401</v>
      </c>
      <c r="K927" s="1">
        <f>[1]Services!G$47</f>
        <v>12.525065008829387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58.701894574691607</v>
      </c>
      <c r="H928" s="1">
        <f>[1]Services!D$3-([1]Services!D$6-[1]Services!D$58)</f>
        <v>61.828462212260909</v>
      </c>
      <c r="I928" s="1">
        <f>[1]Services!E$3-([1]Services!E$6-[1]Services!E$58)</f>
        <v>62.677221789108003</v>
      </c>
      <c r="J928" s="1">
        <f>[1]Services!F$3-([1]Services!F$6-[1]Services!F$58)</f>
        <v>63.475783963320318</v>
      </c>
      <c r="K928" s="1">
        <f>[1]Services!G$3-([1]Services!G$6-[1]Services!G$58)</f>
        <v>62.440025686050753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24.843069366256891</v>
      </c>
      <c r="G929" s="1">
        <f t="shared" ref="G929:K929" si="642">G930</f>
        <v>19.260756366131186</v>
      </c>
      <c r="H929" s="1">
        <f t="shared" si="642"/>
        <v>19.561610277429637</v>
      </c>
      <c r="I929" s="1">
        <f t="shared" si="642"/>
        <v>16.188992750588138</v>
      </c>
      <c r="J929" s="1">
        <f t="shared" si="642"/>
        <v>4.8392893657182174</v>
      </c>
      <c r="K929" s="1">
        <f t="shared" si="642"/>
        <v>0.55260616901716264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24.843069366256891</v>
      </c>
      <c r="G930" s="1">
        <f>[1]Services!C$48</f>
        <v>19.260756366131186</v>
      </c>
      <c r="H930" s="1">
        <f>[1]Services!D$48</f>
        <v>19.561610277429637</v>
      </c>
      <c r="I930" s="1">
        <f>[1]Services!E$48</f>
        <v>16.188992750588138</v>
      </c>
      <c r="J930" s="1">
        <f>[1]Services!F$48</f>
        <v>4.8392893657182174</v>
      </c>
      <c r="K930" s="1">
        <f>[1]Services!G$48</f>
        <v>0.55260616901716264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25.412779729172172</v>
      </c>
      <c r="G931" s="1">
        <f t="shared" ref="G931:K931" si="643">SUM(G932:G934)</f>
        <v>26.667685408053678</v>
      </c>
      <c r="H931" s="1">
        <f t="shared" si="643"/>
        <v>24.82763511172427</v>
      </c>
      <c r="I931" s="1">
        <f t="shared" si="643"/>
        <v>25.66740285770749</v>
      </c>
      <c r="J931" s="1">
        <f t="shared" si="643"/>
        <v>22.978218669546926</v>
      </c>
      <c r="K931" s="1">
        <f t="shared" si="643"/>
        <v>5.1721006428258427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24.189714173257858</v>
      </c>
      <c r="G932" s="1">
        <f>[1]Services!C$49</f>
        <v>25.326919744709528</v>
      </c>
      <c r="H932" s="1">
        <f>[1]Services!D$49</f>
        <v>23.457760919457264</v>
      </c>
      <c r="I932" s="1">
        <f>[1]Services!E$49</f>
        <v>24.297308016591433</v>
      </c>
      <c r="J932" s="1">
        <f>[1]Services!F$49</f>
        <v>21.477740381772747</v>
      </c>
      <c r="K932" s="1">
        <f>[1]Services!G$49</f>
        <v>1.8081517669230314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6.8807521063445491E-5</v>
      </c>
      <c r="I933" s="1">
        <f>[1]Services!E$50</f>
        <v>6.3802697701226434E-5</v>
      </c>
      <c r="J933" s="1">
        <f>[1]Services!F$50</f>
        <v>5.2532560830577824E-4</v>
      </c>
      <c r="K933" s="1">
        <f>[1]Services!G$50</f>
        <v>1.7972412768108652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1.223065555914314</v>
      </c>
      <c r="G934" s="1">
        <f>[1]Services!C$56</f>
        <v>1.3407656633441523</v>
      </c>
      <c r="H934" s="1">
        <f>[1]Services!D$56</f>
        <v>1.3698053847459415</v>
      </c>
      <c r="I934" s="1">
        <f>[1]Services!E$56</f>
        <v>1.3700310384183525</v>
      </c>
      <c r="J934" s="1">
        <f>[1]Services!F$56</f>
        <v>1.4999529621658727</v>
      </c>
      <c r="K934" s="1">
        <f>[1]Services!G$56</f>
        <v>1.5667075990919457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7.6496134083385048</v>
      </c>
      <c r="G935" s="1">
        <f t="shared" ref="G935:K935" si="648">G936+G942</f>
        <v>8.2859933672537931</v>
      </c>
      <c r="H935" s="1">
        <f t="shared" si="648"/>
        <v>8.8167721224686542</v>
      </c>
      <c r="I935" s="1">
        <f t="shared" si="648"/>
        <v>10.992286166465398</v>
      </c>
      <c r="J935" s="1">
        <f t="shared" si="648"/>
        <v>10.955221695557093</v>
      </c>
      <c r="K935" s="1">
        <f t="shared" si="648"/>
        <v>7.0192215349886444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2.0957131837200449</v>
      </c>
      <c r="G936" s="1">
        <f>[1]Services!C$51</f>
        <v>2.2700578866282539</v>
      </c>
      <c r="H936" s="1">
        <f>[1]Services!D$51</f>
        <v>2.8008365531622461</v>
      </c>
      <c r="I936" s="1">
        <f>[1]Services!E$51</f>
        <v>4.976350566019895</v>
      </c>
      <c r="J936" s="1">
        <f>[1]Services!F$51</f>
        <v>4.5948784497249875</v>
      </c>
      <c r="K936" s="1">
        <f>[1]Services!G$51</f>
        <v>0.65887782317997889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1.4100643737729464</v>
      </c>
      <c r="G937" s="1">
        <f t="shared" ref="G937:K937" si="649">IFERROR(G905/G$904,0)*G$936</f>
        <v>1.5273685091375271</v>
      </c>
      <c r="H937" s="1">
        <f t="shared" si="649"/>
        <v>1.3371576005278654</v>
      </c>
      <c r="I937" s="1">
        <f t="shared" si="649"/>
        <v>0.90307459701631887</v>
      </c>
      <c r="J937" s="1">
        <f t="shared" si="649"/>
        <v>0.67948111138518086</v>
      </c>
      <c r="K937" s="1">
        <f t="shared" si="649"/>
        <v>0.65873610998009247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0.68564880994709854</v>
      </c>
      <c r="G938" s="1">
        <f t="shared" ref="G938:K941" si="650">IFERROR(G906/G$904,0)*G$936</f>
        <v>0.74268937749072705</v>
      </c>
      <c r="H938" s="1">
        <f t="shared" si="650"/>
        <v>1.4636789526343807</v>
      </c>
      <c r="I938" s="1">
        <f t="shared" si="650"/>
        <v>4.0731554952664242</v>
      </c>
      <c r="J938" s="1">
        <f t="shared" si="650"/>
        <v>3.9152051793581473</v>
      </c>
      <c r="K938" s="1">
        <f t="shared" si="650"/>
        <v>4.6662369104349381E-5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8.701310834388402E-6</v>
      </c>
      <c r="J939" s="1">
        <f t="shared" si="650"/>
        <v>2.6095368479510071E-5</v>
      </c>
      <c r="K939" s="1">
        <f t="shared" si="650"/>
        <v>3.6036231694234743E-6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8.9713827684089086E-5</v>
      </c>
      <c r="J940" s="1">
        <f t="shared" si="650"/>
        <v>1.2883669314828284E-4</v>
      </c>
      <c r="K940" s="1">
        <f t="shared" si="650"/>
        <v>5.903457920277746E-5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2.2058598633762672E-5</v>
      </c>
      <c r="J941" s="1">
        <f t="shared" si="650"/>
        <v>3.7226920031517848E-5</v>
      </c>
      <c r="K941" s="1">
        <f t="shared" si="650"/>
        <v>3.2412628409874763E-5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5.5539002246184603</v>
      </c>
      <c r="G942" s="1">
        <f>[1]Services!C$52</f>
        <v>6.0159354806255392</v>
      </c>
      <c r="H942" s="1">
        <f>[1]Services!D$52</f>
        <v>6.015935569306408</v>
      </c>
      <c r="I942" s="1">
        <f>[1]Services!E$52</f>
        <v>6.0159356004455029</v>
      </c>
      <c r="J942" s="1">
        <f>[1]Services!F$52</f>
        <v>6.3603432458321052</v>
      </c>
      <c r="K942" s="1">
        <f>[1]Services!G$52</f>
        <v>6.3603437118086656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6.1735443675669979</v>
      </c>
      <c r="G943" s="1">
        <f t="shared" ref="G943:K943" si="651">G944</f>
        <v>7.1868581909042399</v>
      </c>
      <c r="H943" s="1">
        <f t="shared" si="651"/>
        <v>5.9242051533029088</v>
      </c>
      <c r="I943" s="1">
        <f t="shared" si="651"/>
        <v>4.7616802619973155</v>
      </c>
      <c r="J943" s="1">
        <f t="shared" si="651"/>
        <v>2.1213620688303032</v>
      </c>
      <c r="K943" s="1">
        <f t="shared" si="651"/>
        <v>5.551428320867732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6.1735443675669979</v>
      </c>
      <c r="G944" s="1">
        <f>[1]Services!C$53</f>
        <v>7.1868581909042399</v>
      </c>
      <c r="H944" s="1">
        <f>[1]Services!D$53</f>
        <v>5.9242051533029088</v>
      </c>
      <c r="I944" s="1">
        <f>[1]Services!E$53</f>
        <v>4.7616802619973155</v>
      </c>
      <c r="J944" s="1">
        <f>[1]Services!F$53</f>
        <v>2.1213620688303032</v>
      </c>
      <c r="K944" s="1">
        <f>[1]Services!G$53</f>
        <v>5.551428320867732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1.8770698326619919</v>
      </c>
      <c r="G945" s="1">
        <f t="shared" ref="G945:K945" si="652">G946</f>
        <v>2.1600817163687611</v>
      </c>
      <c r="H945" s="1">
        <f t="shared" si="652"/>
        <v>2.026241618234625</v>
      </c>
      <c r="I945" s="1">
        <f t="shared" si="652"/>
        <v>2.2119352201579296</v>
      </c>
      <c r="J945" s="1">
        <f t="shared" si="652"/>
        <v>2.1272019728529434</v>
      </c>
      <c r="K945" s="1">
        <f t="shared" si="652"/>
        <v>1.6850841430420451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1.8770698326619919</v>
      </c>
      <c r="G946" s="1">
        <f>[1]Services!C$54</f>
        <v>2.1600817163687611</v>
      </c>
      <c r="H946" s="1">
        <f>[1]Services!D$54</f>
        <v>2.026241618234625</v>
      </c>
      <c r="I946" s="1">
        <f>[1]Services!E$54</f>
        <v>2.2119352201579296</v>
      </c>
      <c r="J946" s="1">
        <f>[1]Services!F$54</f>
        <v>2.1272019728529434</v>
      </c>
      <c r="K946" s="1">
        <f>[1]Services!G$54</f>
        <v>1.6850841430420451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0.68733924087141773</v>
      </c>
      <c r="I947" s="1">
        <f t="shared" si="653"/>
        <v>0.70077788209559977</v>
      </c>
      <c r="J947" s="1">
        <f t="shared" si="653"/>
        <v>5.5087772995850592</v>
      </c>
      <c r="K947" s="1">
        <f t="shared" si="653"/>
        <v>5.5979698183872442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0.68733924087141773</v>
      </c>
      <c r="I948" s="1">
        <f>[1]Services!E$55</f>
        <v>0.70077788209559977</v>
      </c>
      <c r="J948" s="1">
        <f>[1]Services!F$55</f>
        <v>5.5087772995850592</v>
      </c>
      <c r="K948" s="1">
        <f>[1]Services!G$55</f>
        <v>5.5979698183872442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1.0430336597936562E-5</v>
      </c>
      <c r="J949" s="1">
        <f t="shared" si="654"/>
        <v>1.7533426914337238E-5</v>
      </c>
      <c r="K949" s="1">
        <f t="shared" si="654"/>
        <v>4.4568251032517247E-5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1.0430336597936562E-5</v>
      </c>
      <c r="J950" s="1">
        <f>[1]Services!F$57</f>
        <v>1.7533426914337238E-5</v>
      </c>
      <c r="K950" s="1">
        <f>[1]Services!G$57</f>
        <v>4.4568251032517247E-5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9.1170733239171149</v>
      </c>
      <c r="H951" s="1">
        <f>[1]Services!D$58</f>
        <v>9.1168255484246643</v>
      </c>
      <c r="I951" s="1">
        <f>[1]Services!E$58</f>
        <v>9.1170712648954417</v>
      </c>
      <c r="J951" s="1">
        <f>[1]Services!F$58</f>
        <v>17.195630529184427</v>
      </c>
      <c r="K951" s="1">
        <f>[1]Services!G$58</f>
        <v>28.210681514153254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0.9124999999999992</v>
      </c>
      <c r="G953" s="4">
        <f t="shared" si="657"/>
        <v>0.91500000000000048</v>
      </c>
      <c r="H953" s="4">
        <f t="shared" si="657"/>
        <v>0.91874999999999918</v>
      </c>
      <c r="I953" s="4">
        <f t="shared" si="657"/>
        <v>0.92500000000000004</v>
      </c>
      <c r="J953" s="4">
        <f t="shared" si="657"/>
        <v>0.93750000000000122</v>
      </c>
      <c r="K953" s="4">
        <f t="shared" si="657"/>
        <v>0.95000000000000062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3.1999999999999971</v>
      </c>
      <c r="G954" s="4">
        <f t="shared" si="657"/>
        <v>3.2399999999999993</v>
      </c>
      <c r="H954" s="4">
        <f t="shared" si="657"/>
        <v>3.3000000000000003</v>
      </c>
      <c r="I954" s="4">
        <f t="shared" si="657"/>
        <v>3.3999999999999968</v>
      </c>
      <c r="J954" s="4">
        <f t="shared" si="657"/>
        <v>3.6000000000000005</v>
      </c>
      <c r="K954" s="4">
        <f t="shared" si="657"/>
        <v>3.8000001051186882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1.0000000000000002</v>
      </c>
      <c r="H955" s="4">
        <f t="shared" si="657"/>
        <v>1</v>
      </c>
      <c r="I955" s="4">
        <f t="shared" si="657"/>
        <v>1</v>
      </c>
      <c r="J955" s="4">
        <f t="shared" si="657"/>
        <v>1.0000000000000002</v>
      </c>
      <c r="K955" s="4">
        <f t="shared" si="657"/>
        <v>0.99999999999999989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0.82107843137254943</v>
      </c>
      <c r="G956" s="4">
        <f t="shared" si="658"/>
        <v>0.82270432925645565</v>
      </c>
      <c r="H956" s="4">
        <f t="shared" si="658"/>
        <v>0.82514317608231469</v>
      </c>
      <c r="I956" s="4">
        <f t="shared" si="658"/>
        <v>0.82920792079207928</v>
      </c>
      <c r="J956" s="4">
        <f t="shared" si="658"/>
        <v>0.8375000000000008</v>
      </c>
      <c r="K956" s="4">
        <f t="shared" si="658"/>
        <v>0.83749999999999836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0.94680851063829807</v>
      </c>
      <c r="G957" s="4">
        <f t="shared" si="659"/>
        <v>0.94680851063829952</v>
      </c>
      <c r="H957" s="4">
        <f t="shared" si="659"/>
        <v>0.94681128458662978</v>
      </c>
      <c r="I957" s="4">
        <f t="shared" si="659"/>
        <v>0.94680747002566168</v>
      </c>
      <c r="J957" s="4">
        <f t="shared" si="659"/>
        <v>0.94922565967721273</v>
      </c>
      <c r="K957" s="4">
        <f t="shared" si="659"/>
        <v>0.68897440888720407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1.9800000000000015</v>
      </c>
      <c r="I958" s="4">
        <f t="shared" si="659"/>
        <v>2.04</v>
      </c>
      <c r="J958" s="4">
        <f t="shared" si="659"/>
        <v>2.1599999999999997</v>
      </c>
      <c r="K958" s="4">
        <f t="shared" si="659"/>
        <v>2.2800000000000016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0.8722000000000002</v>
      </c>
      <c r="G959" s="4">
        <f t="shared" si="659"/>
        <v>0.87220000000000031</v>
      </c>
      <c r="H959" s="4">
        <f t="shared" si="659"/>
        <v>0.87219999999999975</v>
      </c>
      <c r="I959" s="4">
        <f t="shared" si="659"/>
        <v>0.87219999999999898</v>
      </c>
      <c r="J959" s="4">
        <f t="shared" si="659"/>
        <v>0.87220000000000064</v>
      </c>
      <c r="K959" s="4">
        <f t="shared" si="659"/>
        <v>0.87219999999999964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</v>
      </c>
      <c r="G960" s="4">
        <f t="shared" si="660"/>
        <v>0.9900000000000001</v>
      </c>
      <c r="H960" s="4">
        <f t="shared" si="660"/>
        <v>0.99</v>
      </c>
      <c r="I960" s="4">
        <f t="shared" si="660"/>
        <v>0.98999999999999988</v>
      </c>
      <c r="J960" s="4">
        <f t="shared" si="660"/>
        <v>0.99</v>
      </c>
      <c r="K960" s="4">
        <f t="shared" si="660"/>
        <v>0.99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</v>
      </c>
      <c r="G961" s="4">
        <f t="shared" si="660"/>
        <v>0.99</v>
      </c>
      <c r="H961" s="4">
        <f t="shared" si="660"/>
        <v>0.99</v>
      </c>
      <c r="I961" s="4">
        <f t="shared" si="660"/>
        <v>0.99</v>
      </c>
      <c r="J961" s="4">
        <f t="shared" si="660"/>
        <v>0.98999999999999988</v>
      </c>
      <c r="K961" s="4">
        <f t="shared" si="660"/>
        <v>0.99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</v>
      </c>
      <c r="J962" s="4">
        <f t="shared" si="660"/>
        <v>0.99</v>
      </c>
      <c r="K962" s="4">
        <f t="shared" si="660"/>
        <v>0.9900000000000001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0.9900000000000001</v>
      </c>
      <c r="J963" s="4">
        <f t="shared" si="660"/>
        <v>0.99</v>
      </c>
      <c r="K963" s="4">
        <f t="shared" si="660"/>
        <v>0.99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0.98999999999999988</v>
      </c>
      <c r="J964" s="4">
        <f t="shared" si="660"/>
        <v>0.99</v>
      </c>
      <c r="K964" s="4">
        <f t="shared" si="660"/>
        <v>0.99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0.98999999999999944</v>
      </c>
      <c r="G965" s="4">
        <f t="shared" si="660"/>
        <v>0.99</v>
      </c>
      <c r="H965" s="4">
        <f t="shared" si="660"/>
        <v>0.98999999999999988</v>
      </c>
      <c r="I965" s="4">
        <f t="shared" si="660"/>
        <v>0.99000000000000066</v>
      </c>
      <c r="J965" s="4">
        <f t="shared" si="660"/>
        <v>0.99000000000000055</v>
      </c>
      <c r="K965" s="4">
        <f t="shared" si="660"/>
        <v>0.99000000000000021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0.72000000000000064</v>
      </c>
      <c r="G966" s="4">
        <f t="shared" si="661"/>
        <v>0.71999999999999986</v>
      </c>
      <c r="H966" s="4">
        <f t="shared" si="661"/>
        <v>0.71999999999999964</v>
      </c>
      <c r="I966" s="4">
        <f t="shared" si="661"/>
        <v>0.71999999999999864</v>
      </c>
      <c r="J966" s="4">
        <f t="shared" si="661"/>
        <v>0.71999999999999986</v>
      </c>
      <c r="K966" s="4">
        <f t="shared" si="661"/>
        <v>0.72000000000000008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0.90000000000000058</v>
      </c>
      <c r="G967" s="4">
        <f t="shared" si="662"/>
        <v>0.9</v>
      </c>
      <c r="H967" s="4">
        <f t="shared" si="662"/>
        <v>0.89999999999999969</v>
      </c>
      <c r="I967" s="4">
        <f t="shared" si="662"/>
        <v>0.89999999999999958</v>
      </c>
      <c r="J967" s="4">
        <f t="shared" si="662"/>
        <v>0.90000000000000036</v>
      </c>
      <c r="K967" s="4">
        <f t="shared" si="662"/>
        <v>0.90000000000000013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0.74040619941714803</v>
      </c>
      <c r="J969" s="4">
        <f t="shared" si="664"/>
        <v>3.0216427217804757E-4</v>
      </c>
      <c r="K969" s="4">
        <f t="shared" si="664"/>
        <v>6.052715529658709E-4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217.12163403842956</v>
      </c>
      <c r="G970" s="3">
        <f>[1]Residential!C$26</f>
        <v>217.23031396887583</v>
      </c>
      <c r="H970" s="3">
        <f>[1]Residential!D$26</f>
        <v>213.67485730104693</v>
      </c>
      <c r="I970" s="3">
        <f>[1]Residential!E$26</f>
        <v>212.09414016148179</v>
      </c>
      <c r="J970" s="3">
        <f>[1]Residential!F$26</f>
        <v>185.30490888357235</v>
      </c>
      <c r="K970" s="3">
        <f>[1]Residential!G$26</f>
        <v>171.4423220949725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69.470002286567734</v>
      </c>
      <c r="G971" s="1">
        <f>[1]Residential!C$15</f>
        <v>70.028400894731689</v>
      </c>
      <c r="H971" s="1">
        <f>[1]Residential!D$15</f>
        <v>67.505425339938668</v>
      </c>
      <c r="I971" s="1">
        <f>[1]Residential!E$15</f>
        <v>67.486973996835033</v>
      </c>
      <c r="J971" s="1">
        <f>[1]Residential!F$15</f>
        <v>64.102953791757358</v>
      </c>
      <c r="K971" s="1">
        <f>[1]Residential!G$15</f>
        <v>73.783577413476849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15.333193430529569</v>
      </c>
      <c r="G972" s="1">
        <f t="shared" ref="G972:K972" si="665">SUM(G973:G974)</f>
        <v>15.081914582067149</v>
      </c>
      <c r="H972" s="1">
        <f t="shared" si="665"/>
        <v>13.705684376144214</v>
      </c>
      <c r="I972" s="1">
        <f t="shared" si="665"/>
        <v>13.238353009261111</v>
      </c>
      <c r="J972" s="1">
        <f t="shared" si="665"/>
        <v>10.847347754638829</v>
      </c>
      <c r="K972" s="1">
        <f t="shared" si="665"/>
        <v>18.095885463923548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9.3768413310928835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8.1039018593835355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6.2247570181295018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5.227843527807674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1.5909717901490104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0.51177230141986663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5.9563520994366854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6.9780127226836131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7.4809273580147124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8.0105094814534361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9.256375964489818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17.58411316250368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9.559903158943845</v>
      </c>
      <c r="G975" s="1">
        <f t="shared" ref="G975:K975" si="669">SUM(G976:G977)</f>
        <v>10.085306010497167</v>
      </c>
      <c r="H975" s="1">
        <f t="shared" si="669"/>
        <v>9.1372284726560906</v>
      </c>
      <c r="I975" s="1">
        <f t="shared" si="669"/>
        <v>9.1867076537711849</v>
      </c>
      <c r="J975" s="1">
        <f t="shared" si="669"/>
        <v>7.0746410160448345</v>
      </c>
      <c r="K975" s="1">
        <f t="shared" si="669"/>
        <v>6.8787847720667363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8.4110060184323778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8.7988742436377425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5.6847249854198303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4.7444597602824796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1.426039988211145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0.45312457674105094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1.1488971405114676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1.2864317668594234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3.4525034872362599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4.4422478934887053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5.6486010278336893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6.4256601953256851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44.576905697094318</v>
      </c>
      <c r="G978" s="1">
        <f>[1]Residential!C$3-([1]Residential!C$10-[1]Residential!C$244)</f>
        <v>44.861180302167369</v>
      </c>
      <c r="H978" s="1">
        <f>[1]Residential!D$3-([1]Residential!D$10-[1]Residential!D$244)</f>
        <v>44.662512491138365</v>
      </c>
      <c r="I978" s="1">
        <f>[1]Residential!E$3-([1]Residential!E$10-[1]Residential!E$244)</f>
        <v>45.061913333802742</v>
      </c>
      <c r="J978" s="1">
        <f>[1]Residential!F$3-([1]Residential!F$10-[1]Residential!F$244)</f>
        <v>46.180965021073696</v>
      </c>
      <c r="K978" s="1">
        <f>[1]Residential!G$3-([1]Residential!G$10-[1]Residential!G$244)</f>
        <v>48.80890717748656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60.231816008630943</v>
      </c>
      <c r="G979" s="1">
        <f>SUM([1]Residential!C$16:C$17)</f>
        <v>50.136999493611334</v>
      </c>
      <c r="H979" s="1">
        <f>SUM([1]Residential!D$16:D$17)</f>
        <v>47.453220744479303</v>
      </c>
      <c r="I979" s="1">
        <f>SUM([1]Residential!E$16:E$17)</f>
        <v>43.404779241996366</v>
      </c>
      <c r="J979" s="1">
        <f>SUM([1]Residential!F$16:F$17)</f>
        <v>21.17157719368037</v>
      </c>
      <c r="K979" s="1">
        <f>SUM([1]Residential!G$16:G$17)</f>
        <v>1.614033882203883E-5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60.231816008630943</v>
      </c>
      <c r="G980" s="1">
        <f>[1]Residential!C$16</f>
        <v>50.136999493611334</v>
      </c>
      <c r="H980" s="1">
        <f>[1]Residential!D$16</f>
        <v>47.453215918806073</v>
      </c>
      <c r="I980" s="1">
        <f>[1]Residential!E$16</f>
        <v>43.404779241996366</v>
      </c>
      <c r="J980" s="1">
        <f>[1]Residential!F$16</f>
        <v>21.171570501415673</v>
      </c>
      <c r="K980" s="1">
        <f>[1]Residential!G$16</f>
        <v>0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4.8256732263938342E-6</v>
      </c>
      <c r="I981" s="1">
        <f>[1]Residential!E$17</f>
        <v>0</v>
      </c>
      <c r="J981" s="1">
        <f>[1]Residential!F$17</f>
        <v>6.6922646973765142E-6</v>
      </c>
      <c r="K981" s="1">
        <f>[1]Residential!G$17</f>
        <v>1.614033882203883E-5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50.371407892817288</v>
      </c>
      <c r="G982" s="1">
        <f t="shared" ref="G982:K982" si="672">SUM(G984,G986)</f>
        <v>42.080138375712508</v>
      </c>
      <c r="H982" s="1">
        <f t="shared" si="672"/>
        <v>45.274417037250075</v>
      </c>
      <c r="I982" s="1">
        <f t="shared" si="672"/>
        <v>43.404689044321515</v>
      </c>
      <c r="J982" s="1">
        <f t="shared" si="672"/>
        <v>21.171558280700797</v>
      </c>
      <c r="K982" s="1">
        <f t="shared" si="672"/>
        <v>1.426614261929086E-5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50.371407892817288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42.080138375712508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45.274417037250075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43.404689044321515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21.171558280700797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1.426614261929086E-5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50.371407892817288</v>
      </c>
      <c r="G984" s="1">
        <f t="shared" ref="G984:K984" si="673">G985</f>
        <v>42.080138375712508</v>
      </c>
      <c r="H984" s="1">
        <f t="shared" si="673"/>
        <v>45.274412433146523</v>
      </c>
      <c r="I984" s="1">
        <f t="shared" si="673"/>
        <v>43.404689044321515</v>
      </c>
      <c r="J984" s="1">
        <f t="shared" si="673"/>
        <v>21.171551588442078</v>
      </c>
      <c r="K984" s="1">
        <f t="shared" si="673"/>
        <v>0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50.371407892817288</v>
      </c>
      <c r="G985" s="1">
        <f t="shared" ref="G985:K985" si="674">G983*IFERROR(G980/G979,0)</f>
        <v>42.080138375712508</v>
      </c>
      <c r="H985" s="1">
        <f t="shared" si="674"/>
        <v>45.274412433146523</v>
      </c>
      <c r="I985" s="1">
        <f t="shared" si="674"/>
        <v>43.404689044321515</v>
      </c>
      <c r="J985" s="1">
        <f t="shared" si="674"/>
        <v>21.171551588442078</v>
      </c>
      <c r="K985" s="1">
        <f t="shared" si="674"/>
        <v>0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4.6041035517419004E-6</v>
      </c>
      <c r="I986" s="1">
        <f t="shared" si="675"/>
        <v>0</v>
      </c>
      <c r="J986" s="1">
        <f t="shared" si="675"/>
        <v>6.6922587187434601E-6</v>
      </c>
      <c r="K986" s="1">
        <f t="shared" si="675"/>
        <v>1.426614261929086E-5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4.6041035517419004E-6</v>
      </c>
      <c r="I987" s="1">
        <f t="shared" si="676"/>
        <v>0</v>
      </c>
      <c r="J987" s="1">
        <f t="shared" si="676"/>
        <v>6.6922587187434601E-6</v>
      </c>
      <c r="K987" s="1">
        <f t="shared" si="676"/>
        <v>1.426614261929086E-5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9.8604081158136445</v>
      </c>
      <c r="G988" s="1">
        <f t="shared" ref="G988:K988" si="677">G989</f>
        <v>8.0568611178988299</v>
      </c>
      <c r="H988" s="1">
        <f t="shared" si="677"/>
        <v>2.1788037072292292</v>
      </c>
      <c r="I988" s="1">
        <f t="shared" si="677"/>
        <v>9.0197674848705743E-5</v>
      </c>
      <c r="J988" s="1">
        <f t="shared" si="677"/>
        <v>1.8912979576999456E-5</v>
      </c>
      <c r="K988" s="1">
        <f t="shared" si="677"/>
        <v>1.8741962027479671E-6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9.8604081158136445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8.0568611178988299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2.1788037072292292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9.0197674848705743E-5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1.8912979576999456E-5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1.8741962027479671E-6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9.8604081158136445</v>
      </c>
      <c r="G990" s="1">
        <f t="shared" ref="G990:K990" si="678">IFERROR(G980/G979,0)*G989</f>
        <v>8.0568611178988299</v>
      </c>
      <c r="H990" s="1">
        <f t="shared" si="678"/>
        <v>2.1788034856595537</v>
      </c>
      <c r="I990" s="1">
        <f t="shared" si="678"/>
        <v>9.0197674848705743E-5</v>
      </c>
      <c r="J990" s="1">
        <f t="shared" si="678"/>
        <v>1.8912973598669907E-5</v>
      </c>
      <c r="K990" s="1">
        <f t="shared" si="678"/>
        <v>0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2.21569675495914E-7</v>
      </c>
      <c r="I991" s="1">
        <f t="shared" si="679"/>
        <v>0</v>
      </c>
      <c r="J991" s="1">
        <f t="shared" si="679"/>
        <v>5.9783295494771332E-12</v>
      </c>
      <c r="K991" s="1">
        <f t="shared" si="679"/>
        <v>1.8741962027479671E-6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47.00191220839779</v>
      </c>
      <c r="G992" s="1">
        <f t="shared" ref="G992:K992" si="680">SUM(G993:G994)</f>
        <v>48.275666324605183</v>
      </c>
      <c r="H992" s="1">
        <f t="shared" si="680"/>
        <v>47.309497974193974</v>
      </c>
      <c r="I992" s="1">
        <f t="shared" si="680"/>
        <v>46.262830655441249</v>
      </c>
      <c r="J992" s="1">
        <f t="shared" si="680"/>
        <v>35.5607884245509</v>
      </c>
      <c r="K992" s="1">
        <f t="shared" si="680"/>
        <v>5.2915882613354199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46.688049374435565</v>
      </c>
      <c r="G993" s="1">
        <f>[1]Residential!C$18</f>
        <v>48.183071157310494</v>
      </c>
      <c r="H993" s="1">
        <f>[1]Residential!D$18</f>
        <v>47.218484338505817</v>
      </c>
      <c r="I993" s="1">
        <f>[1]Residential!E$18</f>
        <v>46.171873218568457</v>
      </c>
      <c r="J993" s="1">
        <f>[1]Residential!F$18</f>
        <v>35.429744887603242</v>
      </c>
      <c r="K993" s="1">
        <f>[1]Residential!G$18</f>
        <v>1.8152373941705211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0.31386283396222675</v>
      </c>
      <c r="G994" s="1">
        <f>[1]Residential!C$19</f>
        <v>9.2595167294690806E-2</v>
      </c>
      <c r="H994" s="1">
        <f>[1]Residential!D$19</f>
        <v>9.1013635688153169E-2</v>
      </c>
      <c r="I994" s="1">
        <f>[1]Residential!E$19</f>
        <v>9.0957436872792105E-2</v>
      </c>
      <c r="J994" s="1">
        <f>[1]Residential!F$19</f>
        <v>0.13104353694765961</v>
      </c>
      <c r="K994" s="1">
        <f>[1]Residential!G$19</f>
        <v>3.4763508671648991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38.49464717683702</v>
      </c>
      <c r="G995" s="1">
        <f t="shared" ref="G995:K995" si="683">SUM(G996:G997)</f>
        <v>40.926555438116679</v>
      </c>
      <c r="H995" s="1">
        <f t="shared" si="683"/>
        <v>38.914323167170181</v>
      </c>
      <c r="I995" s="1">
        <f t="shared" si="683"/>
        <v>38.771566288665966</v>
      </c>
      <c r="J995" s="1">
        <f t="shared" si="683"/>
        <v>30.890550187754382</v>
      </c>
      <c r="K995" s="1">
        <f t="shared" si="683"/>
        <v>4.5639622027155635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38.49464717683702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40.926555438116679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38.914160622575324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38.77137878675704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30.890380923551565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2.7490264048557318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1.6254459485414506E-4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1.8750190892245715E-4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1.6926420281742664E-4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1.8149357978598313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38.237592974409502</v>
      </c>
      <c r="G998" s="1">
        <f t="shared" ref="G998:K998" si="684">SUM(G999:G1000)</f>
        <v>40.848056236839859</v>
      </c>
      <c r="H998" s="1">
        <f t="shared" si="684"/>
        <v>38.83946010196243</v>
      </c>
      <c r="I998" s="1">
        <f t="shared" si="684"/>
        <v>38.695337440512986</v>
      </c>
      <c r="J998" s="1">
        <f t="shared" si="684"/>
        <v>30.776716745522045</v>
      </c>
      <c r="K998" s="1">
        <f t="shared" si="684"/>
        <v>1.5656310443661343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38.237592974409502</v>
      </c>
      <c r="G999" s="1">
        <f t="shared" ref="G999:K999" si="685">G996-G1002</f>
        <v>40.848056236839859</v>
      </c>
      <c r="H999" s="1">
        <f t="shared" si="685"/>
        <v>38.839297870069572</v>
      </c>
      <c r="I999" s="1">
        <f t="shared" si="685"/>
        <v>38.695150307251915</v>
      </c>
      <c r="J999" s="1">
        <f t="shared" si="685"/>
        <v>30.776548105067484</v>
      </c>
      <c r="K999" s="1">
        <f t="shared" si="685"/>
        <v>0.94303171018013621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1.6223189285618256E-4</v>
      </c>
      <c r="I1000" s="1">
        <f t="shared" si="686"/>
        <v>1.8713326107271005E-4</v>
      </c>
      <c r="J1000" s="1">
        <f t="shared" si="686"/>
        <v>1.6864045455990747E-4</v>
      </c>
      <c r="K1000" s="1">
        <f t="shared" si="686"/>
        <v>0.62259933418599811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0.25705420242752192</v>
      </c>
      <c r="G1001" s="1">
        <f t="shared" ref="G1001:K1001" si="687">SUM(G1002:G1003)</f>
        <v>7.8499201276821418E-2</v>
      </c>
      <c r="H1001" s="1">
        <f t="shared" si="687"/>
        <v>7.4863065207747576E-2</v>
      </c>
      <c r="I1001" s="1">
        <f t="shared" si="687"/>
        <v>7.6228848152978909E-2</v>
      </c>
      <c r="J1001" s="1">
        <f t="shared" si="687"/>
        <v>0.11383344223233845</v>
      </c>
      <c r="K1001" s="1">
        <f t="shared" si="687"/>
        <v>2.998331158349429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0.25705420242752192</v>
      </c>
      <c r="G1002" s="1">
        <f t="shared" ref="G1002:K1002" si="688">G996*IFERROR(G994/G992,0)</f>
        <v>7.8499201276821418E-2</v>
      </c>
      <c r="H1002" s="1">
        <f t="shared" si="688"/>
        <v>7.4862752505749613E-2</v>
      </c>
      <c r="I1002" s="1">
        <f t="shared" si="688"/>
        <v>7.6228479505129162E-2</v>
      </c>
      <c r="J1002" s="1">
        <f t="shared" si="688"/>
        <v>0.11383281848408093</v>
      </c>
      <c r="K1002" s="1">
        <f t="shared" si="688"/>
        <v>1.8059946946755956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3.127019979625066E-7</v>
      </c>
      <c r="I1003" s="1">
        <f t="shared" si="689"/>
        <v>3.6864784974709512E-7</v>
      </c>
      <c r="J1003" s="1">
        <f t="shared" si="689"/>
        <v>6.2374825751917284E-7</v>
      </c>
      <c r="K1003" s="1">
        <f t="shared" si="689"/>
        <v>1.1923364636738332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8.5072650315607703</v>
      </c>
      <c r="G1004" s="1">
        <f t="shared" ref="G1004:K1004" si="690">SUM(G1005:G1006)</f>
        <v>7.3491108864885035</v>
      </c>
      <c r="H1004" s="1">
        <f t="shared" si="690"/>
        <v>8.3951748070237961</v>
      </c>
      <c r="I1004" s="1">
        <f t="shared" si="690"/>
        <v>7.4912643667752858</v>
      </c>
      <c r="J1004" s="1">
        <f t="shared" si="690"/>
        <v>4.6702382367965178</v>
      </c>
      <c r="K1004" s="1">
        <f t="shared" si="690"/>
        <v>0.72762605861985685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8.5072650315607703</v>
      </c>
      <c r="G1005" s="1">
        <f t="shared" ref="G1005:K1005" si="691">G992-G996-G997-G1006</f>
        <v>7.3491108864885035</v>
      </c>
      <c r="H1005" s="1">
        <f t="shared" si="691"/>
        <v>8.3951364295363806</v>
      </c>
      <c r="I1005" s="1">
        <f t="shared" si="691"/>
        <v>7.4912134936123822</v>
      </c>
      <c r="J1005" s="1">
        <f t="shared" si="691"/>
        <v>4.6701806796054344</v>
      </c>
      <c r="K1005" s="1">
        <f t="shared" si="691"/>
        <v>0.27225080918608097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3.8377487415596466E-5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5.0873162903214002E-5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5.755719108306552E-5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0.45537524943377589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8.4504564000260647</v>
      </c>
      <c r="G1007" s="1">
        <f t="shared" ref="G1007:K1007" si="692">SUM(G1008:G1009)</f>
        <v>7.3350149204706341</v>
      </c>
      <c r="H1007" s="1">
        <f t="shared" si="692"/>
        <v>8.3790242365433905</v>
      </c>
      <c r="I1007" s="1">
        <f t="shared" si="692"/>
        <v>7.4765357780554718</v>
      </c>
      <c r="J1007" s="1">
        <f t="shared" si="692"/>
        <v>4.6530281420811956</v>
      </c>
      <c r="K1007" s="1">
        <f t="shared" si="692"/>
        <v>0.24960634980438681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8.4504564000260647</v>
      </c>
      <c r="G1008" s="1">
        <f t="shared" ref="G1008:K1008" si="693">G1005-G1011</f>
        <v>7.3350149204706341</v>
      </c>
      <c r="H1008" s="1">
        <f t="shared" si="693"/>
        <v>8.3789859328862804</v>
      </c>
      <c r="I1008" s="1">
        <f t="shared" si="693"/>
        <v>7.4764850049143883</v>
      </c>
      <c r="J1008" s="1">
        <f t="shared" si="693"/>
        <v>4.6529707969916503</v>
      </c>
      <c r="K1008" s="1">
        <f t="shared" si="693"/>
        <v>9.3393481318033961E-2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3.8303657110735165E-5</v>
      </c>
      <c r="I1009" s="1">
        <f t="shared" si="694"/>
        <v>5.0773141083586237E-5</v>
      </c>
      <c r="J1009" s="1">
        <f t="shared" si="694"/>
        <v>5.734508954565726E-5</v>
      </c>
      <c r="K1009" s="1">
        <f t="shared" si="694"/>
        <v>0.15621286848635285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5.6808631534704855E-2</v>
      </c>
      <c r="G1010" s="1">
        <f t="shared" si="695"/>
        <v>1.4095966017869393E-2</v>
      </c>
      <c r="H1010" s="1">
        <f t="shared" si="695"/>
        <v>1.6150570480405593E-2</v>
      </c>
      <c r="I1010" s="1">
        <f t="shared" si="695"/>
        <v>1.4728588719813192E-2</v>
      </c>
      <c r="J1010" s="1">
        <f t="shared" si="695"/>
        <v>1.7210094715321155E-2</v>
      </c>
      <c r="K1010" s="1">
        <f t="shared" si="695"/>
        <v>0.47801970881547007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5.6808631534704855E-2</v>
      </c>
      <c r="G1011" s="1">
        <f t="shared" ref="G1011:K1011" si="696">G1005*IFERROR(G$994/G$992,0)</f>
        <v>1.4095966017869393E-2</v>
      </c>
      <c r="H1011" s="1">
        <f t="shared" si="696"/>
        <v>1.615049665010073E-2</v>
      </c>
      <c r="I1011" s="1">
        <f t="shared" si="696"/>
        <v>1.4728488697993565E-2</v>
      </c>
      <c r="J1011" s="1">
        <f t="shared" si="696"/>
        <v>1.7209882613783745E-2</v>
      </c>
      <c r="K1011" s="1">
        <f t="shared" si="696"/>
        <v>0.17885732786804701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7.3830304861299653E-8</v>
      </c>
      <c r="I1012" s="1">
        <f t="shared" si="697"/>
        <v>1.0002181962776447E-7</v>
      </c>
      <c r="J1012" s="1">
        <f t="shared" si="697"/>
        <v>2.1210153740826278E-7</v>
      </c>
      <c r="K1012" s="1">
        <f t="shared" si="697"/>
        <v>0.29916238094742303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0.10000004869595301</v>
      </c>
      <c r="G1013" s="1">
        <f>[1]Residential!C$20</f>
        <v>0.10000000717339259</v>
      </c>
      <c r="H1013" s="1">
        <f>[1]Residential!D$20</f>
        <v>5.3682869743298011E-5</v>
      </c>
      <c r="I1013" s="1">
        <f>[1]Residential!E$20</f>
        <v>3.5698964827795162E-5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0.10000004869595301</v>
      </c>
      <c r="G1014" s="1">
        <f t="shared" ref="G1014:G1015" si="698">G1013</f>
        <v>0.10000000717339259</v>
      </c>
      <c r="H1014" s="1">
        <f t="shared" ref="H1014:H1015" si="699">H1013</f>
        <v>5.3682869743298011E-5</v>
      </c>
      <c r="I1014" s="1">
        <f t="shared" ref="I1014:I1015" si="700">I1013</f>
        <v>3.5698964827795162E-5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0.10000004869595301</v>
      </c>
      <c r="G1015" s="1">
        <f t="shared" si="698"/>
        <v>0.10000000717339259</v>
      </c>
      <c r="H1015" s="1">
        <f t="shared" si="699"/>
        <v>5.3682869743298011E-5</v>
      </c>
      <c r="I1015" s="1">
        <f t="shared" si="700"/>
        <v>3.5698964827795162E-5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13.72298339260337</v>
      </c>
      <c r="G1018" s="1">
        <f t="shared" ref="G1018:K1018" si="704">G1019+G1021</f>
        <v>14.186687577159747</v>
      </c>
      <c r="H1018" s="1">
        <f t="shared" si="704"/>
        <v>10.723923029567667</v>
      </c>
      <c r="I1018" s="1">
        <f t="shared" si="704"/>
        <v>9.3666959015241105</v>
      </c>
      <c r="J1018" s="1">
        <f t="shared" si="704"/>
        <v>9.0954167777713621</v>
      </c>
      <c r="K1018" s="1">
        <f t="shared" si="704"/>
        <v>5.1533192548165365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12.682044261407192</v>
      </c>
      <c r="G1019" s="1">
        <f t="shared" ref="G1019:K1019" si="705">G1020</f>
        <v>12.992207198774729</v>
      </c>
      <c r="H1019" s="1">
        <f t="shared" si="705"/>
        <v>10.130923066890425</v>
      </c>
      <c r="I1019" s="1">
        <f t="shared" si="705"/>
        <v>8.8487468568760796</v>
      </c>
      <c r="J1019" s="1">
        <f t="shared" si="705"/>
        <v>8.5924685725058048</v>
      </c>
      <c r="K1019" s="1">
        <f t="shared" si="705"/>
        <v>4.8683567753061094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12.682044261407192</v>
      </c>
      <c r="G1020" s="1">
        <f>[1]Residential!C$22-G1022-G1023</f>
        <v>12.992207198774729</v>
      </c>
      <c r="H1020" s="1">
        <f>[1]Residential!D$22-H1022-H1023</f>
        <v>10.130923066890425</v>
      </c>
      <c r="I1020" s="1">
        <f>[1]Residential!E$22-I1022-I1023</f>
        <v>8.8487468568760796</v>
      </c>
      <c r="J1020" s="1">
        <f>[1]Residential!F$22-J1022-J1023</f>
        <v>8.5924685725058048</v>
      </c>
      <c r="K1020" s="1">
        <f>[1]Residential!G$22-K1022-K1023</f>
        <v>4.8683567753061094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1.0409391311961771</v>
      </c>
      <c r="G1021" s="1">
        <f t="shared" ref="G1021" si="706">G1022</f>
        <v>1.1944803783850177</v>
      </c>
      <c r="H1021" s="1">
        <f t="shared" ref="H1021" si="707">H1022</f>
        <v>0.59299996267724231</v>
      </c>
      <c r="I1021" s="1">
        <f t="shared" ref="I1021" si="708">I1022</f>
        <v>0.51794904464803126</v>
      </c>
      <c r="J1021" s="1">
        <f t="shared" ref="J1021" si="709">J1022</f>
        <v>0.50294820526555784</v>
      </c>
      <c r="K1021" s="1">
        <f t="shared" ref="K1021" si="710">K1022</f>
        <v>0.28496247951042741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1.0409391311961771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1.1944803783850177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0.59299996267724231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0.51794904464803126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0.50294820526555784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0.28496247951042741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3.2682028594936607</v>
      </c>
      <c r="G1023" s="1">
        <f t="shared" ref="G1023:K1023" si="711">G1024+G1026</f>
        <v>3.8319809014252799</v>
      </c>
      <c r="H1023" s="1">
        <f t="shared" si="711"/>
        <v>3.7271182425080198</v>
      </c>
      <c r="I1023" s="1">
        <f t="shared" si="711"/>
        <v>3.8779080550138634</v>
      </c>
      <c r="J1023" s="1">
        <f t="shared" si="711"/>
        <v>4.1140314337434054</v>
      </c>
      <c r="K1023" s="1">
        <f t="shared" si="711"/>
        <v>4.3121618956595302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2.9965368183527534</v>
      </c>
      <c r="G1024" s="1">
        <f t="shared" ref="G1024:K1024" si="712">G1025</f>
        <v>3.5202434161395826</v>
      </c>
      <c r="H1024" s="1">
        <f t="shared" si="712"/>
        <v>3.5210200987827154</v>
      </c>
      <c r="I1024" s="1">
        <f t="shared" si="712"/>
        <v>3.6634718182538482</v>
      </c>
      <c r="J1024" s="1">
        <f t="shared" si="712"/>
        <v>3.8865382926956928</v>
      </c>
      <c r="K1024" s="1">
        <f t="shared" si="712"/>
        <v>4.0737128072117015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2.9965368183527534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3.5202434161395826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3.5210200987827154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3.6634718182538482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3.8865382926956928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4.0737128072117015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0.27166604114090714</v>
      </c>
      <c r="G1026" s="1">
        <f t="shared" ref="G1026:K1026" si="713">G1027</f>
        <v>0.31173748528569711</v>
      </c>
      <c r="H1026" s="1">
        <f t="shared" si="713"/>
        <v>0.20609814372530441</v>
      </c>
      <c r="I1026" s="1">
        <f t="shared" si="713"/>
        <v>0.2144362367600153</v>
      </c>
      <c r="J1026" s="1">
        <f t="shared" si="713"/>
        <v>0.22749314104771273</v>
      </c>
      <c r="K1026" s="1">
        <f t="shared" si="713"/>
        <v>0.23844908844782856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0.27166604114090714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0.31173748528569711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0.20609814372530441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0.2144362367600153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0.22749314104771273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0.23844908844782856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2.9279971789496004</v>
      </c>
      <c r="I1028" s="1">
        <f>[1]Residential!E$23</f>
        <v>3.2840961805402129</v>
      </c>
      <c r="J1028" s="1">
        <f>[1]Residential!F$23</f>
        <v>5.4707181363014827</v>
      </c>
      <c r="K1028" s="1">
        <f>[1]Residential!G$23</f>
        <v>5.470711549856758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0.94127978119758249</v>
      </c>
      <c r="I1029" s="1">
        <f t="shared" si="714"/>
        <v>0.98073131820251702</v>
      </c>
      <c r="J1029" s="1">
        <f t="shared" si="714"/>
        <v>2.4071160350339138</v>
      </c>
      <c r="K1029" s="1">
        <f t="shared" si="714"/>
        <v>2.4071133330901953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0.94127978119758249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0.98073131820251702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2.4071160350339138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2.4071133330901953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1.9867173977520181</v>
      </c>
      <c r="I1031" s="1">
        <f t="shared" si="715"/>
        <v>2.3033648623376957</v>
      </c>
      <c r="J1031" s="1">
        <f t="shared" si="715"/>
        <v>3.0636021012675689</v>
      </c>
      <c r="K1031" s="1">
        <f t="shared" si="715"/>
        <v>3.0635982167665627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1.9867173977520181</v>
      </c>
      <c r="I1032" s="1">
        <f t="shared" si="716"/>
        <v>2.3033648623376957</v>
      </c>
      <c r="J1032" s="1">
        <f t="shared" si="716"/>
        <v>3.0636021012675689</v>
      </c>
      <c r="K1032" s="1">
        <f t="shared" si="716"/>
        <v>3.0635982167665627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1.7616504377542674E-4</v>
      </c>
      <c r="I1033" s="1">
        <f>[1]Residential!E$24</f>
        <v>4.0327549998523316E-6</v>
      </c>
      <c r="J1033" s="1">
        <f>[1]Residential!F$24</f>
        <v>8.2303958419279941E-2</v>
      </c>
      <c r="K1033" s="1">
        <f>[1]Residential!G$24</f>
        <v>0.14540024618164435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1.7616504377542674E-4</v>
      </c>
      <c r="I1034" s="1">
        <f t="shared" si="717"/>
        <v>4.0327549998523316E-6</v>
      </c>
      <c r="J1034" s="1">
        <f t="shared" si="717"/>
        <v>8.2303958419279941E-2</v>
      </c>
      <c r="K1034" s="1">
        <f t="shared" si="717"/>
        <v>0.14540024618164435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5.6249252034395889</v>
      </c>
      <c r="G1040" s="1">
        <f>[1]Residential!C$21</f>
        <v>9.669778611226814</v>
      </c>
      <c r="H1040" s="1">
        <f>[1]Residential!D$21</f>
        <v>10.236413528560803</v>
      </c>
      <c r="I1040" s="1">
        <f>[1]Residential!E$21</f>
        <v>10.433161462910833</v>
      </c>
      <c r="J1040" s="1">
        <f>[1]Residential!F$21</f>
        <v>9.3609618521426583</v>
      </c>
      <c r="K1040" s="1">
        <f>[1]Residential!G$21</f>
        <v>9.8401166424716191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0.44622769634380016</v>
      </c>
      <c r="G1041" s="1">
        <f t="shared" ref="G1041:K1041" si="721">SUM(G1042:G1044)</f>
        <v>4.7215959731355048E-3</v>
      </c>
      <c r="H1041" s="1">
        <f t="shared" si="721"/>
        <v>0.53162407249945343</v>
      </c>
      <c r="I1041" s="1">
        <f t="shared" si="721"/>
        <v>0.54365755977011732</v>
      </c>
      <c r="J1041" s="1">
        <f t="shared" si="721"/>
        <v>0.53885915957781205</v>
      </c>
      <c r="K1041" s="1">
        <f t="shared" si="721"/>
        <v>0.53464400072778961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0.44620582239663731</v>
      </c>
      <c r="G1042" s="1">
        <f t="shared" si="722"/>
        <v>4.7051774943906964E-3</v>
      </c>
      <c r="H1042" s="1">
        <f t="shared" si="722"/>
        <v>0.53160055677103868</v>
      </c>
      <c r="I1042" s="1">
        <f t="shared" si="722"/>
        <v>0.54328608086709795</v>
      </c>
      <c r="J1042" s="1">
        <f t="shared" si="722"/>
        <v>0.53777120830570768</v>
      </c>
      <c r="K1042" s="1">
        <f t="shared" si="722"/>
        <v>2.4009629204687086E-3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2.1873947162836371E-5</v>
      </c>
      <c r="G1044" s="1">
        <f t="shared" si="723"/>
        <v>1.641847874480808E-5</v>
      </c>
      <c r="H1044" s="1">
        <f t="shared" si="723"/>
        <v>2.3515728414711504E-5</v>
      </c>
      <c r="I1044" s="1">
        <f t="shared" si="723"/>
        <v>3.7147890301940866E-4</v>
      </c>
      <c r="J1044" s="1">
        <f t="shared" si="723"/>
        <v>1.0879512721043241E-3</v>
      </c>
      <c r="K1044" s="1">
        <f t="shared" si="723"/>
        <v>0.53224303780732085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5.178697507095789</v>
      </c>
      <c r="G1045" s="1">
        <f t="shared" ref="G1045:K1045" si="724">G1040-G1041</f>
        <v>9.6650570152536783</v>
      </c>
      <c r="H1045" s="1">
        <f t="shared" si="724"/>
        <v>9.7047894560613486</v>
      </c>
      <c r="I1045" s="1">
        <f t="shared" si="724"/>
        <v>9.8895039031407155</v>
      </c>
      <c r="J1045" s="1">
        <f t="shared" si="724"/>
        <v>8.8221026925648456</v>
      </c>
      <c r="K1045" s="1">
        <f t="shared" si="724"/>
        <v>9.3054726417438296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15.194967533592097</v>
      </c>
      <c r="G1046" s="1">
        <f>[1]Residential!C$25</f>
        <v>18.072813231486482</v>
      </c>
      <c r="H1046" s="1">
        <f>[1]Residential!D$25</f>
        <v>23.791031414935411</v>
      </c>
      <c r="I1046" s="1">
        <f>[1]Residential!E$25</f>
        <v>27.977654935500251</v>
      </c>
      <c r="J1046" s="1">
        <f>[1]Residential!F$25</f>
        <v>36.346157315205559</v>
      </c>
      <c r="K1046" s="1">
        <f>[1]Residential!G$25</f>
        <v>67.445430690835323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13.103974737861227</v>
      </c>
      <c r="G1047" s="1">
        <f t="shared" ref="G1047:K1047" si="725">G1046-G1050</f>
        <v>15.723788825201179</v>
      </c>
      <c r="H1047" s="1">
        <f t="shared" si="725"/>
        <v>17.455660613238187</v>
      </c>
      <c r="I1047" s="1">
        <f t="shared" si="725"/>
        <v>19.75946021260048</v>
      </c>
      <c r="J1047" s="1">
        <f t="shared" si="725"/>
        <v>24.992422858163813</v>
      </c>
      <c r="K1047" s="1">
        <f t="shared" si="725"/>
        <v>53.425943859238622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13.103974737861227</v>
      </c>
      <c r="G1048" s="1">
        <f t="shared" ref="G1048:K1048" si="726">G1047-G1049</f>
        <v>15.723788825201179</v>
      </c>
      <c r="H1048" s="1">
        <f t="shared" si="726"/>
        <v>17.45549716870099</v>
      </c>
      <c r="I1048" s="1">
        <f t="shared" si="726"/>
        <v>19.759256720918497</v>
      </c>
      <c r="J1048" s="1">
        <f t="shared" si="726"/>
        <v>24.992215104122511</v>
      </c>
      <c r="K1048" s="1">
        <f t="shared" si="726"/>
        <v>50.993928171260684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1.6344453719643889E-4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2.0349168198313534E-4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2.0775404130151697E-4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2.4320156879779371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2.09099279573087</v>
      </c>
      <c r="G1050" s="1">
        <f t="shared" ref="G1050:K1050" si="727">SUM(G1051:G1052)</f>
        <v>2.3490244062853032</v>
      </c>
      <c r="H1050" s="1">
        <f t="shared" si="727"/>
        <v>6.3353708016972217</v>
      </c>
      <c r="I1050" s="1">
        <f t="shared" si="727"/>
        <v>8.2181947228997689</v>
      </c>
      <c r="J1050" s="1">
        <f t="shared" si="727"/>
        <v>11.353734457041746</v>
      </c>
      <c r="K1050" s="1">
        <f t="shared" si="727"/>
        <v>14.019486831596701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2.09099279573087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2.3490244062853032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6.3353438990785431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8.2181586029541069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11.353688065945732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13.622399614090449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2.6902618678333113E-5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3.6119945661281999E-5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4.6391096012950822E-5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0.39708721750625259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156.33655030255309</v>
      </c>
      <c r="G1053" s="3">
        <f>[1]Residential!C$245</f>
        <v>162.35660735769324</v>
      </c>
      <c r="H1053" s="3">
        <f>[1]Residential!D$245</f>
        <v>162.19340639647666</v>
      </c>
      <c r="I1053" s="3">
        <f>[1]Residential!E$245</f>
        <v>162.60522983534511</v>
      </c>
      <c r="J1053" s="3">
        <f>[1]Residential!F$245</f>
        <v>160.79424086762941</v>
      </c>
      <c r="K1053" s="3">
        <f>[1]Residential!G$245</f>
        <v>154.42270734707043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129.35827345707412</v>
      </c>
      <c r="G1054" s="1">
        <f>[1]Residential!C$116</f>
        <v>136.21174547507096</v>
      </c>
      <c r="H1054" s="1">
        <f>[1]Residential!D$116</f>
        <v>136.07077973966494</v>
      </c>
      <c r="I1054" s="1">
        <f>[1]Residential!E$116</f>
        <v>136.20946766998048</v>
      </c>
      <c r="J1054" s="1">
        <f>[1]Residential!F$116</f>
        <v>134.09852762625363</v>
      </c>
      <c r="K1054" s="1">
        <f>[1]Residential!G$116</f>
        <v>128.06700078566001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27.968326101836158</v>
      </c>
      <c r="G1055" s="1">
        <f t="shared" ref="G1055:K1055" si="730">SUM(G1056:G1057)</f>
        <v>30.400508314299152</v>
      </c>
      <c r="H1055" s="1">
        <f t="shared" si="730"/>
        <v>30.849943693938734</v>
      </c>
      <c r="I1055" s="1">
        <f t="shared" si="730"/>
        <v>32.736217553789224</v>
      </c>
      <c r="J1055" s="1">
        <f t="shared" si="730"/>
        <v>35.760014269253887</v>
      </c>
      <c r="K1055" s="1">
        <f t="shared" si="730"/>
        <v>69.064225020113241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8.907999264538244</v>
      </c>
      <c r="G1056" s="1">
        <f>[1]Residential!C$102</f>
        <v>7.6987067664143609</v>
      </c>
      <c r="H1056" s="1">
        <f>[1]Residential!D$102</f>
        <v>5.9135191672230283</v>
      </c>
      <c r="I1056" s="1">
        <f>[1]Residential!E$102</f>
        <v>4.9664513514172937</v>
      </c>
      <c r="J1056" s="1">
        <f>[1]Residential!F$102</f>
        <v>1.5114232006415598</v>
      </c>
      <c r="K1056" s="1">
        <f>[1]Residential!G$102</f>
        <v>0.48618368634887332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19.060326837297914</v>
      </c>
      <c r="G1057" s="1">
        <f>[1]Residential!C$104</f>
        <v>22.701801547884791</v>
      </c>
      <c r="H1057" s="1">
        <f>[1]Residential!D$104</f>
        <v>24.936424526715705</v>
      </c>
      <c r="I1057" s="1">
        <f>[1]Residential!E$104</f>
        <v>27.769766202371933</v>
      </c>
      <c r="J1057" s="1">
        <f>[1]Residential!F$104</f>
        <v>34.248591068612328</v>
      </c>
      <c r="K1057" s="1">
        <f>[1]Residential!G$104</f>
        <v>68.578041333764375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45.124386237315534</v>
      </c>
      <c r="G1058" s="1">
        <f t="shared" ref="G1058:K1058" si="731">G1059</f>
        <v>37.696790628242503</v>
      </c>
      <c r="H1058" s="1">
        <f t="shared" si="731"/>
        <v>40.55833192920322</v>
      </c>
      <c r="I1058" s="1">
        <f t="shared" si="731"/>
        <v>38.883367268871382</v>
      </c>
      <c r="J1058" s="1">
        <f t="shared" si="731"/>
        <v>18.966187626461142</v>
      </c>
      <c r="K1058" s="1">
        <f t="shared" si="731"/>
        <v>1.2780086096448076E-5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45.124386237315534</v>
      </c>
      <c r="G1059" s="1">
        <f>[1]Residential!C$105</f>
        <v>37.696790628242503</v>
      </c>
      <c r="H1059" s="1">
        <f>[1]Residential!D$105</f>
        <v>40.55833192920322</v>
      </c>
      <c r="I1059" s="1">
        <f>[1]Residential!E$105</f>
        <v>38.883367268871382</v>
      </c>
      <c r="J1059" s="1">
        <f>[1]Residential!F$105</f>
        <v>18.966187626461142</v>
      </c>
      <c r="K1059" s="1">
        <f>[1]Residential!G$105</f>
        <v>1.2780086096448076E-5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36.569914817995169</v>
      </c>
      <c r="G1060" s="1">
        <f t="shared" ref="G1060:K1060" si="732">SUM(G1061:G1062)</f>
        <v>38.880227666210835</v>
      </c>
      <c r="H1060" s="1">
        <f t="shared" si="732"/>
        <v>36.968778580578601</v>
      </c>
      <c r="I1060" s="1">
        <f t="shared" si="732"/>
        <v>36.833200841010061</v>
      </c>
      <c r="J1060" s="1">
        <f t="shared" si="732"/>
        <v>29.346238895618082</v>
      </c>
      <c r="K1060" s="1">
        <f t="shared" si="732"/>
        <v>6.8585265704507155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36.569914817995169</v>
      </c>
      <c r="G1061" s="1">
        <f>[1]Residential!C$106</f>
        <v>38.880227666210835</v>
      </c>
      <c r="H1061" s="1">
        <f>[1]Residential!D$106</f>
        <v>36.96845259144655</v>
      </c>
      <c r="I1061" s="1">
        <f>[1]Residential!E$106</f>
        <v>36.832809847419156</v>
      </c>
      <c r="J1061" s="1">
        <f>[1]Residential!F$106</f>
        <v>29.345861877373963</v>
      </c>
      <c r="K1061" s="1">
        <f>[1]Residential!G$106</f>
        <v>2.6115750846129471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3.259891320505839E-4</v>
      </c>
      <c r="I1062" s="1">
        <f>[1]Residential!E$107</f>
        <v>3.9099359090559243E-4</v>
      </c>
      <c r="J1062" s="1">
        <f>[1]Residential!F$107</f>
        <v>3.7701824411894361E-4</v>
      </c>
      <c r="K1062" s="1">
        <f>[1]Residential!G$107</f>
        <v>4.2469514858377684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7.2000035061086196E-2</v>
      </c>
      <c r="G1063" s="1">
        <f t="shared" ref="G1063:K1063" si="733">G1064</f>
        <v>7.2000005164842631E-2</v>
      </c>
      <c r="H1063" s="1">
        <f t="shared" si="733"/>
        <v>3.8651666215174566E-5</v>
      </c>
      <c r="I1063" s="1">
        <f t="shared" si="733"/>
        <v>2.5703254676012529E-5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7.2000035061086196E-2</v>
      </c>
      <c r="G1064" s="1">
        <f>[1]Residential!C$108</f>
        <v>7.2000005164842631E-2</v>
      </c>
      <c r="H1064" s="1">
        <f>[1]Residential!D$108</f>
        <v>3.8651666215174566E-5</v>
      </c>
      <c r="I1064" s="1">
        <f>[1]Residential!E$108</f>
        <v>2.5703254676012529E-5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3.8753403946924272</v>
      </c>
      <c r="G1065" s="1">
        <f>SUM([1]Residential!C$109:C$110)</f>
        <v>7.6964721874746811</v>
      </c>
      <c r="H1065" s="1">
        <f>SUM([1]Residential!D$109:D$110)</f>
        <v>8.2875036471078403</v>
      </c>
      <c r="I1065" s="1">
        <f>SUM([1]Residential!E$109:E$110)</f>
        <v>8.4566705089981724</v>
      </c>
      <c r="J1065" s="1">
        <f>SUM([1]Residential!F$109:F$110)</f>
        <v>7.6050404208636104</v>
      </c>
      <c r="K1065" s="1">
        <f>SUM([1]Residential!G$109:G$110)</f>
        <v>7.9943156807735507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7.3443688833714341E-2</v>
      </c>
      <c r="G1066" s="1">
        <f>[1]Residential!C$109</f>
        <v>3.4665002163404299E-3</v>
      </c>
      <c r="H1066" s="1">
        <f>[1]Residential!D$109</f>
        <v>0.50741355569838675</v>
      </c>
      <c r="I1066" s="1">
        <f>[1]Residential!E$109</f>
        <v>0.50744526932494238</v>
      </c>
      <c r="J1066" s="1">
        <f>[1]Residential!F$109</f>
        <v>0.50744391848380865</v>
      </c>
      <c r="K1066" s="1">
        <f>[1]Residential!G$109</f>
        <v>0.5074436986519002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7.3440088646226753E-2</v>
      </c>
      <c r="G1067" s="1">
        <f t="shared" ref="G1067:K1067" si="734">IFERROR(G$1066/G$1041,0)*G1042</f>
        <v>3.4544461014935253E-3</v>
      </c>
      <c r="H1067" s="1">
        <f t="shared" si="734"/>
        <v>0.50739111089201516</v>
      </c>
      <c r="I1067" s="1">
        <f t="shared" si="734"/>
        <v>0.50709853412628003</v>
      </c>
      <c r="J1067" s="1">
        <f t="shared" si="734"/>
        <v>0.50641939427034144</v>
      </c>
      <c r="K1067" s="1">
        <f t="shared" si="734"/>
        <v>2.2788126361283647E-3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3.6001874875886641E-6</v>
      </c>
      <c r="G1069" s="1">
        <f t="shared" si="736"/>
        <v>1.2054114846904664E-5</v>
      </c>
      <c r="H1069" s="1">
        <f t="shared" si="736"/>
        <v>2.2444806371627613E-5</v>
      </c>
      <c r="I1069" s="1">
        <f t="shared" si="736"/>
        <v>3.4673519866241977E-4</v>
      </c>
      <c r="J1069" s="1">
        <f t="shared" si="736"/>
        <v>1.0245242134672154E-3</v>
      </c>
      <c r="K1069" s="1">
        <f t="shared" si="736"/>
        <v>0.50516488601577181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3.801896705858713</v>
      </c>
      <c r="G1070" s="1">
        <f t="shared" ref="G1070:K1070" si="737">G1065-G1066</f>
        <v>7.6930056872583403</v>
      </c>
      <c r="H1070" s="1">
        <f t="shared" si="737"/>
        <v>7.7800900914094537</v>
      </c>
      <c r="I1070" s="1">
        <f t="shared" si="737"/>
        <v>7.9492252396732299</v>
      </c>
      <c r="J1070" s="1">
        <f t="shared" si="737"/>
        <v>7.097596502379802</v>
      </c>
      <c r="K1070" s="1">
        <f t="shared" si="737"/>
        <v>7.4868719821216505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9.13107186821318</v>
      </c>
      <c r="G1071" s="1">
        <f t="shared" ref="G1071:K1071" si="738">G1072</f>
        <v>9.3543891831178083</v>
      </c>
      <c r="H1071" s="1">
        <f t="shared" si="738"/>
        <v>7.2942646081611118</v>
      </c>
      <c r="I1071" s="1">
        <f t="shared" si="738"/>
        <v>6.3710977369507749</v>
      </c>
      <c r="J1071" s="1">
        <f t="shared" si="738"/>
        <v>6.186577372204181</v>
      </c>
      <c r="K1071" s="1">
        <f t="shared" si="738"/>
        <v>3.5052168782203972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9.13107186821318</v>
      </c>
      <c r="G1072" s="1">
        <f>[1]Residential!C$111</f>
        <v>9.3543891831178083</v>
      </c>
      <c r="H1072" s="1">
        <f>[1]Residential!D$111</f>
        <v>7.2942646081611118</v>
      </c>
      <c r="I1072" s="1">
        <f>[1]Residential!E$111</f>
        <v>6.3710977369507749</v>
      </c>
      <c r="J1072" s="1">
        <f>[1]Residential!F$111</f>
        <v>6.186577372204181</v>
      </c>
      <c r="K1072" s="1">
        <f>[1]Residential!G$111</f>
        <v>3.5052168782203972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2.6968831365174779</v>
      </c>
      <c r="G1073" s="1">
        <f t="shared" ref="G1073:K1073" si="739">G1074</f>
        <v>3.168219074525624</v>
      </c>
      <c r="H1073" s="1">
        <f t="shared" si="739"/>
        <v>3.168918088904443</v>
      </c>
      <c r="I1073" s="1">
        <f t="shared" si="739"/>
        <v>3.2971246364284621</v>
      </c>
      <c r="J1073" s="1">
        <f t="shared" si="739"/>
        <v>3.4978844634261228</v>
      </c>
      <c r="K1073" s="1">
        <f t="shared" si="739"/>
        <v>3.6663415264905312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2.6968831365174779</v>
      </c>
      <c r="G1074" s="1">
        <f>[1]Residential!C$112</f>
        <v>3.168219074525624</v>
      </c>
      <c r="H1074" s="1">
        <f>[1]Residential!D$112</f>
        <v>3.168918088904443</v>
      </c>
      <c r="I1074" s="1">
        <f>[1]Residential!E$112</f>
        <v>3.2971246364284621</v>
      </c>
      <c r="J1074" s="1">
        <f>[1]Residential!F$112</f>
        <v>3.4978844634261228</v>
      </c>
      <c r="K1074" s="1">
        <f>[1]Residential!G$112</f>
        <v>3.6663415264905312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0.94127978119758249</v>
      </c>
      <c r="I1075" s="1">
        <f t="shared" si="740"/>
        <v>0.98073131820251702</v>
      </c>
      <c r="J1075" s="1">
        <f t="shared" si="740"/>
        <v>2.4071160350339138</v>
      </c>
      <c r="K1075" s="1">
        <f t="shared" si="740"/>
        <v>2.4071133330901953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0.94127978119758249</v>
      </c>
      <c r="I1076" s="1">
        <f>[1]Residential!E$113</f>
        <v>0.98073131820251702</v>
      </c>
      <c r="J1076" s="1">
        <f>[1]Residential!F$113</f>
        <v>2.4071160350339138</v>
      </c>
      <c r="K1076" s="1">
        <f>[1]Residential!G$113</f>
        <v>2.4071133330901953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3.1350143930945293</v>
      </c>
      <c r="G1079" s="1">
        <f>[1]Residential!C$10-[1]Residential!C$223</f>
        <v>8.0018687728527702</v>
      </c>
      <c r="H1079" s="1">
        <f>[1]Residential!D$10-[1]Residential!D$223</f>
        <v>8.0017207589071901</v>
      </c>
      <c r="I1079" s="1">
        <f>[1]Residential!E$10-[1]Residential!E$223</f>
        <v>8.6510321024751882</v>
      </c>
      <c r="J1079" s="1">
        <f>[1]Residential!F$10-[1]Residential!F$223</f>
        <v>30.329468543392696</v>
      </c>
      <c r="K1079" s="1">
        <f>[1]Residential!G$10-[1]Residential!G$223</f>
        <v>34.571248996435273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26.978276845478987</v>
      </c>
      <c r="G1080" s="1">
        <f>[1]Residential!C$224</f>
        <v>26.144861882622237</v>
      </c>
      <c r="H1080" s="1">
        <f>[1]Residential!D$224</f>
        <v>26.122626656811732</v>
      </c>
      <c r="I1080" s="1">
        <f>[1]Residential!E$224</f>
        <v>26.395762165364673</v>
      </c>
      <c r="J1080" s="1">
        <f>[1]Residential!F$224</f>
        <v>26.695713241375785</v>
      </c>
      <c r="K1080" s="1">
        <f>[1]Residential!G$224</f>
        <v>26.355706561410436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9.8845846908039157</v>
      </c>
      <c r="G1081" s="1">
        <f t="shared" ref="G1081:K1081" si="742">SUM(G1082:G1083)</f>
        <v>10.604164574105816</v>
      </c>
      <c r="H1081" s="1">
        <f t="shared" si="742"/>
        <v>14.307203749723563</v>
      </c>
      <c r="I1081" s="1">
        <f t="shared" si="742"/>
        <v>16.455974304668793</v>
      </c>
      <c r="J1081" s="1">
        <f t="shared" si="742"/>
        <v>18.157381484230452</v>
      </c>
      <c r="K1081" s="1">
        <f t="shared" si="742"/>
        <v>20.419621962343793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6.6446947545615771</v>
      </c>
      <c r="G1082" s="1">
        <f>[1]Residential!C$231-G1056</f>
        <v>6.9687084009610913</v>
      </c>
      <c r="H1082" s="1">
        <f>[1]Residential!D$231-H1056</f>
        <v>4.5193563634087619</v>
      </c>
      <c r="I1082" s="1">
        <f>[1]Residential!E$231-I1056</f>
        <v>3.7955678082259832</v>
      </c>
      <c r="J1082" s="1">
        <f>[1]Residential!F$231-J1056</f>
        <v>1.1550923904510284</v>
      </c>
      <c r="K1082" s="1">
        <f>[1]Residential!G$231-K1056</f>
        <v>0.37156215292766204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3.2398899362423386</v>
      </c>
      <c r="G1083" s="1">
        <f>[1]Residential!C$233-G1057</f>
        <v>3.6354561731447248</v>
      </c>
      <c r="H1083" s="1">
        <f>[1]Residential!D$233-H1057</f>
        <v>9.7878473863148017</v>
      </c>
      <c r="I1083" s="1">
        <f>[1]Residential!E$233-I1057</f>
        <v>12.66040649644281</v>
      </c>
      <c r="J1083" s="1">
        <f>[1]Residential!F$233-J1057</f>
        <v>17.002289093779424</v>
      </c>
      <c r="K1083" s="1">
        <f>[1]Residential!G$233-K1057</f>
        <v>20.048059809416131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6.9844557487013361</v>
      </c>
      <c r="G1084" s="1">
        <f t="shared" ref="G1084:K1084" si="743">G1085</f>
        <v>5.7572986738318761</v>
      </c>
      <c r="H1084" s="1">
        <f t="shared" si="743"/>
        <v>1.5773631005461581</v>
      </c>
      <c r="I1084" s="1">
        <f t="shared" si="743"/>
        <v>6.6708697026740538E-5</v>
      </c>
      <c r="J1084" s="1">
        <f t="shared" si="743"/>
        <v>1.4283239785584101E-5</v>
      </c>
      <c r="K1084" s="1">
        <f t="shared" si="743"/>
        <v>1.4154085906169551E-6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6.9844557487013361</v>
      </c>
      <c r="G1085" s="1">
        <f>[1]Residential!C$234-G1059</f>
        <v>5.7572986738318761</v>
      </c>
      <c r="H1085" s="1">
        <f>[1]Residential!D$234-H1059</f>
        <v>1.5773631005461581</v>
      </c>
      <c r="I1085" s="1">
        <f>[1]Residential!E$234-I1059</f>
        <v>6.6708697026740538E-5</v>
      </c>
      <c r="J1085" s="1">
        <f>[1]Residential!F$234-J1059</f>
        <v>1.4283239785584101E-5</v>
      </c>
      <c r="K1085" s="1">
        <f>[1]Residential!G$234-K1059</f>
        <v>1.4154085906169551E-6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6.3804487736705795</v>
      </c>
      <c r="G1086" s="1">
        <f t="shared" ref="G1086:K1086" si="744">SUM(G1087:G1088)</f>
        <v>5.5412296084123298</v>
      </c>
      <c r="H1086" s="1">
        <f t="shared" si="744"/>
        <v>6.3805028519869982</v>
      </c>
      <c r="I1086" s="1">
        <f t="shared" si="744"/>
        <v>5.768324488411456</v>
      </c>
      <c r="J1086" s="1">
        <f t="shared" si="744"/>
        <v>3.7545668123266207</v>
      </c>
      <c r="K1086" s="1">
        <f t="shared" si="744"/>
        <v>1.1865833112342092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6.3804487736705795</v>
      </c>
      <c r="G1087" s="1">
        <f>[1]Residential!C$235-G1061</f>
        <v>5.5412296084123298</v>
      </c>
      <c r="H1087" s="1">
        <f>[1]Residential!D$235-H1061</f>
        <v>6.3804375718809041</v>
      </c>
      <c r="I1087" s="1">
        <f>[1]Residential!E$235-I1061</f>
        <v>5.7682374953028912</v>
      </c>
      <c r="J1087" s="1">
        <f>[1]Residential!F$235-J1061</f>
        <v>3.7544628640395246</v>
      </c>
      <c r="K1087" s="1">
        <f>[1]Residential!G$235-K1061</f>
        <v>0.33412084429418121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6.5280106093929566E-5</v>
      </c>
      <c r="I1088" s="1">
        <f>[1]Residential!E$236-I1062</f>
        <v>8.6993108564495988E-5</v>
      </c>
      <c r="J1088" s="1">
        <f>[1]Residential!F$236-J1062</f>
        <v>1.0394828709601631E-4</v>
      </c>
      <c r="K1088" s="1">
        <f>[1]Residential!G$236-K1062</f>
        <v>0.85246246694002803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1.3170387663321523</v>
      </c>
      <c r="G1091" s="1">
        <f t="shared" ref="G1091:K1091" si="745">SUM(G1092,G1096)</f>
        <v>1.4633756245030021</v>
      </c>
      <c r="H1091" s="1">
        <f t="shared" si="745"/>
        <v>1.4455282356360564</v>
      </c>
      <c r="I1091" s="1">
        <f t="shared" si="745"/>
        <v>1.4750346309506792</v>
      </c>
      <c r="J1091" s="1">
        <f t="shared" si="745"/>
        <v>1.3264912445237615</v>
      </c>
      <c r="K1091" s="1">
        <f t="shared" si="745"/>
        <v>1.3943897356221728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2.4959919770896566E-2</v>
      </c>
      <c r="G1092" s="1">
        <f>[1]Residential!C$238-G1066</f>
        <v>6.591061197079983E-4</v>
      </c>
      <c r="H1092" s="1">
        <f>[1]Residential!D$238-H1066</f>
        <v>8.8504410150392676E-2</v>
      </c>
      <c r="I1092" s="1">
        <f>[1]Residential!E$238-I1066</f>
        <v>8.8509933639953964E-2</v>
      </c>
      <c r="J1092" s="1">
        <f>[1]Residential!F$238-J1066</f>
        <v>8.8509709048878893E-2</v>
      </c>
      <c r="K1092" s="1">
        <f>[1]Residential!G$238-K1066</f>
        <v>8.8509675256893794E-2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2.4958696243153371E-2</v>
      </c>
      <c r="G1093" s="1">
        <f t="shared" ref="G1093:K1095" si="746">IFERROR(G$1092/G$1041,0)*G1042</f>
        <v>6.5681419979816903E-4</v>
      </c>
      <c r="H1093" s="1">
        <f t="shared" si="746"/>
        <v>8.8500495268090937E-2</v>
      </c>
      <c r="I1093" s="1">
        <f t="shared" si="746"/>
        <v>8.8449455177980973E-2</v>
      </c>
      <c r="J1093" s="1">
        <f t="shared" si="746"/>
        <v>8.8331008828530483E-2</v>
      </c>
      <c r="K1093" s="1">
        <f t="shared" si="746"/>
        <v>3.974765415963696E-4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1.2235277431918464E-6</v>
      </c>
      <c r="G1095" s="1">
        <f t="shared" si="746"/>
        <v>2.2919199098292128E-6</v>
      </c>
      <c r="H1095" s="1">
        <f t="shared" si="746"/>
        <v>3.91488230172837E-6</v>
      </c>
      <c r="I1095" s="1">
        <f t="shared" si="746"/>
        <v>6.047846197299952E-5</v>
      </c>
      <c r="J1095" s="1">
        <f t="shared" si="746"/>
        <v>1.7870022034840511E-4</v>
      </c>
      <c r="K1095" s="1">
        <f t="shared" si="746"/>
        <v>8.8112198715297421E-2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1.2920788465612558</v>
      </c>
      <c r="G1096" s="1">
        <f>[1]Residential!C$239-G1070</f>
        <v>1.462716518383294</v>
      </c>
      <c r="H1096" s="1">
        <f>[1]Residential!D$239-H1070</f>
        <v>1.3570238254856637</v>
      </c>
      <c r="I1096" s="1">
        <f>[1]Residential!E$239-I1070</f>
        <v>1.3865246973107253</v>
      </c>
      <c r="J1096" s="1">
        <f>[1]Residential!F$239-J1070</f>
        <v>1.2379815354748827</v>
      </c>
      <c r="K1096" s="1">
        <f>[1]Residential!G$239-K1070</f>
        <v>1.3058800603652791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0.52046956559808777</v>
      </c>
      <c r="G1097" s="1">
        <f t="shared" ref="G1097:K1097" si="747">G1098</f>
        <v>0.5972401891925081</v>
      </c>
      <c r="H1097" s="1">
        <f t="shared" si="747"/>
        <v>0.29649998133862088</v>
      </c>
      <c r="I1097" s="1">
        <f t="shared" si="747"/>
        <v>0.25897452232401541</v>
      </c>
      <c r="J1097" s="1">
        <f t="shared" si="747"/>
        <v>0.2514741026327787</v>
      </c>
      <c r="K1097" s="1">
        <f t="shared" si="747"/>
        <v>0.14248123975521354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0.52046956559808777</v>
      </c>
      <c r="G1098" s="1">
        <f>[1]Residential!C$240-G1072</f>
        <v>0.5972401891925081</v>
      </c>
      <c r="H1098" s="1">
        <f>[1]Residential!D$240-H1072</f>
        <v>0.29649998133862088</v>
      </c>
      <c r="I1098" s="1">
        <f>[1]Residential!E$240-I1072</f>
        <v>0.25897452232401541</v>
      </c>
      <c r="J1098" s="1">
        <f>[1]Residential!F$240-J1072</f>
        <v>0.2514741026327787</v>
      </c>
      <c r="K1098" s="1">
        <f>[1]Residential!G$240-K1072</f>
        <v>0.14248123975521354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0.16979127571306707</v>
      </c>
      <c r="G1099" s="1">
        <f t="shared" ref="G1099" si="748">G1100</f>
        <v>0.194835928303561</v>
      </c>
      <c r="H1099" s="1">
        <f t="shared" ref="H1099" si="749">H1100</f>
        <v>0.12881133982831505</v>
      </c>
      <c r="I1099" s="1">
        <f t="shared" ref="I1099" si="750">I1100</f>
        <v>0.13402264797500951</v>
      </c>
      <c r="J1099" s="1">
        <f t="shared" ref="J1099" si="751">J1100</f>
        <v>0.14218321315482063</v>
      </c>
      <c r="K1099" s="1">
        <f t="shared" ref="K1099" si="752">K1100</f>
        <v>0.14903068027989308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0.16979127571306707</v>
      </c>
      <c r="G1100" s="1">
        <f>[1]Residential!C$241-G1074</f>
        <v>0.194835928303561</v>
      </c>
      <c r="H1100" s="1">
        <f>[1]Residential!D$241-H1074</f>
        <v>0.12881133982831505</v>
      </c>
      <c r="I1100" s="1">
        <f>[1]Residential!E$241-I1074</f>
        <v>0.13402264797500951</v>
      </c>
      <c r="J1100" s="1">
        <f>[1]Residential!F$241-J1074</f>
        <v>0.14218321315482063</v>
      </c>
      <c r="K1100" s="1">
        <f>[1]Residential!G$241-K1074</f>
        <v>0.14903068027989308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1.9867173977520181</v>
      </c>
      <c r="I1101" s="1">
        <f t="shared" ref="I1101" si="755">I1102</f>
        <v>2.3033648623376957</v>
      </c>
      <c r="J1101" s="1">
        <f t="shared" ref="J1101" si="756">J1102</f>
        <v>3.0636021012675689</v>
      </c>
      <c r="K1101" s="1">
        <f t="shared" ref="K1101" si="757">K1102</f>
        <v>3.0635982167665627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1.9867173977520181</v>
      </c>
      <c r="I1102" s="1">
        <f>[1]Residential!E$242-I1076</f>
        <v>2.3033648623376957</v>
      </c>
      <c r="J1102" s="1">
        <f>[1]Residential!F$242-J1076</f>
        <v>3.0636021012675689</v>
      </c>
      <c r="K1102" s="1">
        <f>[1]Residential!G$242-K1076</f>
        <v>3.0635982167665627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0.95000000000000051</v>
      </c>
      <c r="G1107" s="4">
        <f t="shared" ref="G1107:K1108" si="765">IFERROR(G1056/G973,"-")</f>
        <v>0.95000000000000029</v>
      </c>
      <c r="H1107" s="4">
        <f t="shared" si="765"/>
        <v>0.95000000000000029</v>
      </c>
      <c r="I1107" s="4">
        <f t="shared" si="765"/>
        <v>0.95000000000000062</v>
      </c>
      <c r="J1107" s="4">
        <f t="shared" si="765"/>
        <v>0.95</v>
      </c>
      <c r="K1107" s="4">
        <f t="shared" si="765"/>
        <v>0.95000000000000007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3.2000000199955476</v>
      </c>
      <c r="G1108" s="4">
        <f t="shared" si="765"/>
        <v>3.253333355797337</v>
      </c>
      <c r="H1108" s="4">
        <f t="shared" si="765"/>
        <v>3.333333333333333</v>
      </c>
      <c r="I1108" s="4">
        <f t="shared" si="765"/>
        <v>3.4666666666666694</v>
      </c>
      <c r="J1108" s="4">
        <f t="shared" si="765"/>
        <v>3.7</v>
      </c>
      <c r="K1108" s="4">
        <f t="shared" si="765"/>
        <v>3.9000000000000012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0.89583333333333426</v>
      </c>
      <c r="G1109" s="4">
        <f t="shared" ref="G1109:K1109" si="766">IFERROR(G1059/G983,"-")</f>
        <v>0.89583333333333448</v>
      </c>
      <c r="H1109" s="4">
        <f t="shared" si="766"/>
        <v>0.89583333333333393</v>
      </c>
      <c r="I1109" s="4">
        <f t="shared" si="766"/>
        <v>0.89583333333333393</v>
      </c>
      <c r="J1109" s="4">
        <f t="shared" si="766"/>
        <v>0.89583333333333393</v>
      </c>
      <c r="K1109" s="4">
        <f t="shared" si="766"/>
        <v>0.89583333333333426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</v>
      </c>
      <c r="G1110" s="4">
        <f t="shared" ref="G1110:K1110" si="767">IFERROR(G1061/G996,"-")</f>
        <v>0.94999999999999973</v>
      </c>
      <c r="H1110" s="4">
        <f t="shared" si="767"/>
        <v>0.94999999999999984</v>
      </c>
      <c r="I1110" s="4">
        <f t="shared" si="767"/>
        <v>0.94999999999999918</v>
      </c>
      <c r="J1110" s="4">
        <f t="shared" si="767"/>
        <v>0.94999999999999929</v>
      </c>
      <c r="K1110" s="4">
        <f t="shared" si="767"/>
        <v>0.95000000000000073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2.0055365873168611</v>
      </c>
      <c r="I1111" s="4">
        <f t="shared" si="768"/>
        <v>2.0852779214492734</v>
      </c>
      <c r="J1111" s="4">
        <f t="shared" si="768"/>
        <v>2.2273950300383749</v>
      </c>
      <c r="K1111" s="4">
        <f t="shared" si="768"/>
        <v>2.3400009470559593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0.72000000000000031</v>
      </c>
      <c r="G1112" s="4">
        <f t="shared" ref="G1112:K1112" si="769">IFERROR(G1064/G1015,"-")</f>
        <v>0.71999999999999964</v>
      </c>
      <c r="H1112" s="4">
        <f t="shared" si="769"/>
        <v>0.72</v>
      </c>
      <c r="I1112" s="4">
        <f t="shared" si="769"/>
        <v>0.72000000000000031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0.72000000000000008</v>
      </c>
      <c r="G1117" s="4">
        <f t="shared" ref="G1117:K1117" si="770">IFERROR(G1072/G1020,"-")</f>
        <v>0.72000000000000031</v>
      </c>
      <c r="H1117" s="4">
        <f t="shared" si="770"/>
        <v>0.72000000000000053</v>
      </c>
      <c r="I1117" s="4">
        <f t="shared" si="770"/>
        <v>0.71999999999999975</v>
      </c>
      <c r="J1117" s="4">
        <f t="shared" si="770"/>
        <v>0.7200000000000002</v>
      </c>
      <c r="K1117" s="4">
        <f t="shared" si="770"/>
        <v>0.71999999999999964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0.89999999999999991</v>
      </c>
      <c r="G1118" s="4">
        <f t="shared" ref="G1118:K1118" si="771">IFERROR(G1074/G1025,"-")</f>
        <v>0.89999999999999991</v>
      </c>
      <c r="H1118" s="4">
        <f t="shared" si="771"/>
        <v>0.8999999999999998</v>
      </c>
      <c r="I1118" s="4">
        <f t="shared" si="771"/>
        <v>0.89999999999999969</v>
      </c>
      <c r="J1118" s="4">
        <f t="shared" si="771"/>
        <v>0.8999999999999998</v>
      </c>
      <c r="K1118" s="4">
        <f t="shared" si="771"/>
        <v>0.9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0.78999999999999981</v>
      </c>
      <c r="G1121" s="4">
        <f t="shared" ref="G1121:K1122" si="773">IFERROR(G1082/G976,"-")</f>
        <v>0.79199999999999993</v>
      </c>
      <c r="H1121" s="4">
        <f t="shared" si="773"/>
        <v>0.79499999999999948</v>
      </c>
      <c r="I1121" s="4">
        <f t="shared" si="773"/>
        <v>0.79999999999999993</v>
      </c>
      <c r="J1121" s="4">
        <f t="shared" si="773"/>
        <v>0.81000000000000072</v>
      </c>
      <c r="K1121" s="4">
        <f t="shared" si="773"/>
        <v>0.82000000000000062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</v>
      </c>
      <c r="G1122" s="4">
        <f t="shared" si="773"/>
        <v>2.8259999999999956</v>
      </c>
      <c r="H1122" s="4">
        <f t="shared" si="773"/>
        <v>2.8350000000000013</v>
      </c>
      <c r="I1122" s="4">
        <f t="shared" si="773"/>
        <v>2.85</v>
      </c>
      <c r="J1122" s="4">
        <f t="shared" si="773"/>
        <v>3.0100000000000033</v>
      </c>
      <c r="K1122" s="4">
        <f t="shared" si="773"/>
        <v>3.1199999999999988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0.70833333333333381</v>
      </c>
      <c r="G1123" s="4">
        <f t="shared" ref="G1123:K1123" si="774">IFERROR(G1085/G989,"-")</f>
        <v>0.71458333333333379</v>
      </c>
      <c r="H1123" s="4">
        <f t="shared" si="774"/>
        <v>0.72395833333333215</v>
      </c>
      <c r="I1123" s="4">
        <f t="shared" si="774"/>
        <v>0.73958333336901694</v>
      </c>
      <c r="J1123" s="4">
        <f t="shared" si="774"/>
        <v>0.75520833337938476</v>
      </c>
      <c r="K1123" s="4">
        <f t="shared" si="774"/>
        <v>0.75520833333333381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0.75000000000000022</v>
      </c>
      <c r="G1124" s="4">
        <f t="shared" ref="G1124:K1124" si="775">IFERROR(G1087/G1005,"-")</f>
        <v>0.75399999999999978</v>
      </c>
      <c r="H1124" s="4">
        <f t="shared" si="775"/>
        <v>0.76001594797587613</v>
      </c>
      <c r="I1124" s="4">
        <f t="shared" si="775"/>
        <v>0.7700004145151329</v>
      </c>
      <c r="J1124" s="4">
        <f t="shared" si="775"/>
        <v>0.80392240078315869</v>
      </c>
      <c r="K1124" s="4">
        <f t="shared" si="775"/>
        <v>1.2272538153075336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1.7009999999999994</v>
      </c>
      <c r="I1125" s="4">
        <f t="shared" si="776"/>
        <v>1.7100000000000009</v>
      </c>
      <c r="J1125" s="4">
        <f t="shared" si="776"/>
        <v>1.8059999999999998</v>
      </c>
      <c r="K1125" s="4">
        <f t="shared" si="776"/>
        <v>1.871999999999999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0.49999999999999928</v>
      </c>
      <c r="G1130" s="4">
        <f t="shared" ref="G1130:K1130" si="777">IFERROR(G1098/G1022,"-")</f>
        <v>0.49999999999999933</v>
      </c>
      <c r="H1130" s="4">
        <f t="shared" si="777"/>
        <v>0.49999999999999956</v>
      </c>
      <c r="I1130" s="4">
        <f t="shared" si="777"/>
        <v>0.49999999999999956</v>
      </c>
      <c r="J1130" s="4">
        <f t="shared" si="777"/>
        <v>0.49999999999999956</v>
      </c>
      <c r="K1130" s="4">
        <f t="shared" si="777"/>
        <v>0.49999999999999939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0.62500000000000033</v>
      </c>
      <c r="G1131" s="4">
        <f t="shared" ref="G1131:K1131" si="778">IFERROR(G1100/G1027,"-")</f>
        <v>0.625000000000001</v>
      </c>
      <c r="H1131" s="4">
        <f t="shared" si="778"/>
        <v>0.624999999999999</v>
      </c>
      <c r="I1131" s="4">
        <f t="shared" si="778"/>
        <v>0.62499999999999978</v>
      </c>
      <c r="J1131" s="4">
        <f t="shared" si="778"/>
        <v>0.62500000000000078</v>
      </c>
      <c r="K1131" s="4">
        <f t="shared" si="778"/>
        <v>0.625000000000001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138.16831395511045</v>
      </c>
      <c r="G1134" s="3">
        <f t="shared" si="780"/>
        <v>136.8893352093657</v>
      </c>
      <c r="H1134" s="3">
        <f t="shared" si="780"/>
        <v>123.63231857609037</v>
      </c>
      <c r="I1134" s="3">
        <f t="shared" si="780"/>
        <v>85.927407959773547</v>
      </c>
      <c r="J1134" s="3">
        <f t="shared" si="780"/>
        <v>55.667320867991243</v>
      </c>
      <c r="K1134" s="3">
        <f t="shared" si="780"/>
        <v>50.960016045977113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2.7143951281323084</v>
      </c>
      <c r="G1135" s="1">
        <f t="shared" ref="G1135:K1135" si="781">SUM(G1136:G1149)</f>
        <v>3.3162733859966518</v>
      </c>
      <c r="H1135" s="1">
        <f t="shared" si="781"/>
        <v>4.6400710321357153</v>
      </c>
      <c r="I1135" s="1">
        <f t="shared" si="781"/>
        <v>18.302071762507548</v>
      </c>
      <c r="J1135" s="1">
        <f t="shared" si="781"/>
        <v>38.807322141125468</v>
      </c>
      <c r="K1135" s="1">
        <f t="shared" si="781"/>
        <v>45.05907631649012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0.46789261069741472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1.5943574395504891E-2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0.26222971812046575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0.1130956345016588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0.11567515750110197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0.2880828733047936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0.53529555500179726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0.95472810230403216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1.2154482657637191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1.1534133413017151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0.72061274928450614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0.73695359248399672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1.0744404607358433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5.8177714526188771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11.688531464709447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10.512066722396442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0.41456819461681854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0.42474139071562766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0.39808096344954563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0.3103244170112559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0.34139678151468539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3.1668718614350539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0.99376371249365802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1.8505171956380209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2.120571723808728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9.1972882995799026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16.267608618391897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15.49655316168438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2.2230949935554066E-6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4.8526803354318738E-6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7.8237324273046491E-6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6.482982934185876E-6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6.9868527592519307E-6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1.8827035388090142E-3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8.5610433576950569E-6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3.7598975322831797E-5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2.3049236033363839E-4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4.0591107041338831E-5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4.6576016616189086E-5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2.6817578010419739E-6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0.13462043082800576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1.0674023042099969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3.3173303672829237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2.760950458995088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2.3242887163142573E-6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5.2871183321945743E-3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5.7655975579968032E-3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7.1545313704082453E-5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7.1019578352304923E-5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1.2599615524333565E-6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2.0910022094614867E-6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4.4200814727584612E-6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6.5953039718753013E-6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6.9814890092052279E-6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1.3913249289185208E-6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6.0157714878512576E-6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6.8456197034171012E-6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4.9668957224086975E-5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4.4382462013910226E-5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6.9023985883759036E-6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0.10947171254722293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0.76614164125817275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2.3165155035779916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1.9286198803759469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9.4155887700658829E-6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2.2790882555849115E-5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1.2154516570489662E-4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1.7856669274755405E-4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6.458103619179824E-5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6.9183186506014377E-2</v>
      </c>
      <c r="J1149" s="1">
        <f>[1]Transport!F$32</f>
        <v>3.6601376895271884</v>
      </c>
      <c r="K1149" s="1">
        <f>[1]Transport!G$32</f>
        <v>10.040360362866551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7.2635098684884197E-4</v>
      </c>
      <c r="G1150" s="1">
        <f t="shared" ref="G1150:K1150" si="786">SUM(G1151:G1154)</f>
        <v>1.9835831552516363E-3</v>
      </c>
      <c r="H1150" s="1">
        <f t="shared" si="786"/>
        <v>1.8912116956906922E-3</v>
      </c>
      <c r="I1150" s="1">
        <f t="shared" si="786"/>
        <v>1.504863125677654E-3</v>
      </c>
      <c r="J1150" s="1">
        <f t="shared" si="786"/>
        <v>5.7088952514687508E-4</v>
      </c>
      <c r="K1150" s="1">
        <f t="shared" si="786"/>
        <v>1.0775237927616662E-2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8.5782378330061395E-7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1.7584907631566806E-6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2.3019218774520716E-6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4.6250937318647895E-4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1.6410378395220564E-4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6.7411079022806753E-5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8.9507958433218473E-5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8.7074843701785356E-5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7.0962501638218922E-5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1.5253750859572087E-5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7.9160573670811597E-6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6.5893990782603525E-4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1.8920137847251422E-3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1.7998383717224078E-3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1.4281821732258317E-3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1.3290458433902806E-5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8.2368987347345272E-6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1.2035883099750076E-6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2.5399895033423368E-6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3.4165289361512155E-6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7.9835942666921285E-5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1.0594981187562641E-2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68.383197768179613</v>
      </c>
      <c r="G1155" s="1">
        <f t="shared" ref="G1155:K1155" si="787">SUM(G1160:G1177)</f>
        <v>74.872196298566521</v>
      </c>
      <c r="H1155" s="1">
        <f t="shared" si="787"/>
        <v>73.835724683249879</v>
      </c>
      <c r="I1155" s="1">
        <f t="shared" si="787"/>
        <v>41.30684398969867</v>
      </c>
      <c r="J1155" s="1">
        <f t="shared" si="787"/>
        <v>9.9124836969137426</v>
      </c>
      <c r="K1155" s="1">
        <f t="shared" si="787"/>
        <v>3.4665604619097756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64.639902461211989</v>
      </c>
      <c r="G1156" s="1">
        <f t="shared" ref="G1156:K1156" si="788">G1155-G1157</f>
        <v>70.773690300672669</v>
      </c>
      <c r="H1156" s="1">
        <f t="shared" si="788"/>
        <v>69.793952410156919</v>
      </c>
      <c r="I1156" s="1">
        <f t="shared" si="788"/>
        <v>39.045705378157777</v>
      </c>
      <c r="J1156" s="1">
        <f t="shared" si="788"/>
        <v>8.9331639130844138</v>
      </c>
      <c r="K1156" s="1">
        <f t="shared" si="788"/>
        <v>-2.6955537934543194E-2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3.7432953069676191</v>
      </c>
      <c r="G1157" s="1">
        <f t="shared" ref="G1157" si="790">SUM(G1158:G1159)</f>
        <v>4.098505997893847</v>
      </c>
      <c r="H1157" s="1">
        <f t="shared" ref="H1157" si="791">SUM(H1158:H1159)</f>
        <v>4.0417722730929562</v>
      </c>
      <c r="I1157" s="1">
        <f t="shared" ref="I1157" si="792">SUM(I1158:I1159)</f>
        <v>2.2611386115408898</v>
      </c>
      <c r="J1157" s="1">
        <f t="shared" ref="J1157" si="793">SUM(J1158:J1159)</f>
        <v>0.97931978382932827</v>
      </c>
      <c r="K1157" s="1">
        <f t="shared" ref="K1157" si="794">SUM(K1158:K1159)</f>
        <v>3.4935159998443188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3.7432953069676191</v>
      </c>
      <c r="G1158" s="1">
        <f>[1]Transport!C$25/SUM([1]Transport!C$21,[1]Transport!C$25)*G1155*(G$34+G$598)/(G$34+G$598+G$37)</f>
        <v>4.098505997893847</v>
      </c>
      <c r="H1158" s="1">
        <f>[1]Transport!D$25/SUM([1]Transport!D$21,[1]Transport!D$25)*H1155*(H$34+H$598)/(H$34+H$598+H$37)</f>
        <v>4.0417722730929562</v>
      </c>
      <c r="I1158" s="1">
        <f>[1]Transport!E$25/SUM([1]Transport!E$21,[1]Transport!E$25)*I1155*(I$34+I$598)/(I$34+I$598+I$37)</f>
        <v>2.2611386115408898</v>
      </c>
      <c r="J1158" s="1">
        <f>[1]Transport!F$25/SUM([1]Transport!F$21,[1]Transport!F$25)*J1155*(J$34+J$598)/(J$34+J$598+J$37)</f>
        <v>0.54262330330532493</v>
      </c>
      <c r="K1158" s="1">
        <f>[1]Transport!G$25/SUM([1]Transport!G$21,[1]Transport!G$25)*K1155*(K$34+K$598)/(K$34+K$598+K$37)</f>
        <v>1.6593222086115083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0.43669648052400334</v>
      </c>
      <c r="K1159" s="1">
        <f>(K$37+K$717)/([1]Transport!G$21+[1]Transport!G$25)*K1155</f>
        <v>1.8341937912328108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1.2540502015051762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1.2428787637911214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0.92518288751241917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0.43896308757609598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2.2189918039272113E-2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3.5380401080436753E-2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2.4382131875370361E-2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5.3675803718783034E-2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2.6372722693557765E-2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3.8323802254871006E-3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9.7440556701333308E-2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0.17272548075538849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0.8977247565099935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0.8064847924367714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4.6457239230960255E-2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1.5814137899201228E-5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7.614981695700801E-2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1.550792064464791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1.4636603109685029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1.1784495850076762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2.1234390685214147E-5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3.9635375836726381E-6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5.8001008670222266E-2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0.3727219085346955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0.35352817275994325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0.2892606829240989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2.6528818755344479E-5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5.6638247477336237E-6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63.987644325609665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63.917967850778219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49.188968134593217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14.966464136457784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0.11175412891751403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0.20785244142768106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0.1411929024863946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0.10739111910043501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4.5358859188314423E-5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2.8048426656073594E-6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1.1670910894761246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2.1680084763117997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1.9374311624068572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1.7313946393052742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1.1952584571067456E-4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3.7710501587691199E-6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0.96916885850005452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1.9860460294924229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5.1174625725626495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4.4520724260530882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0.19201928626706741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4.1404962533611362E-6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0.49362896479112228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1.3561689686479894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12.018007244407016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10.452118737822511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0.63736285480215038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1.1641418090377234E-5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8.5522027266917083E-6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2.9883564085460354E-5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7.5468384283535416E-5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3.947952654604264E-5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5.1768893047135682E-6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9.35422905002157E-6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4.0627849813131434E-5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6.8637895569952006E-5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3.6442495558969356E-5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5.7308843858472295E-6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1.3338998347919217E-5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4.7912226593825353E-5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6.7777120381464994E-5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3.6834858068372798E-5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6.5494149140368349E-6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2.1899396067909157E-5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6.5745134229850747E-5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1.3278700406794494E-4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7.7391590912341131E-5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1.8625402778358384E-5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7.1253644069953326E-5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1.1041143057401898E-4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8.7611894723447605E-5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8.0053337031367578E-5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3.1614425604227363E-5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1.3958449209531076E-5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3.9815657588078077E-2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0.12016832608935558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8.20926017218256E-2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9.4187475258395506E-2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1.5737495527607415E-4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8.0749309978479539E-5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5.1958723486699943E-2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1.4826989985465076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1.4564624524468415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6.5573039155566883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9.0094592238123159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3.4624505986360408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5.4233264293253244E-2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0.25862303238934409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0.22935757232938828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0.17865286473973982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2.2058434138481361E-4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9.889339027802362E-5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66.956739396454068</v>
      </c>
      <c r="G1178" s="1">
        <f t="shared" ref="G1178:K1178" si="795">SUM(G1183:G1200)</f>
        <v>58.552300665734101</v>
      </c>
      <c r="H1178" s="1">
        <f t="shared" si="795"/>
        <v>44.923876428201176</v>
      </c>
      <c r="I1178" s="1">
        <f t="shared" si="795"/>
        <v>25.876666571294045</v>
      </c>
      <c r="J1178" s="1">
        <f t="shared" si="795"/>
        <v>6.7543842174006974</v>
      </c>
      <c r="K1178" s="1">
        <f t="shared" si="795"/>
        <v>2.3902352142273044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65.386979065098686</v>
      </c>
      <c r="G1179" s="1">
        <f t="shared" ref="G1179:K1179" si="796">G1178-G1180</f>
        <v>57.02639469641386</v>
      </c>
      <c r="H1179" s="1">
        <f t="shared" si="796"/>
        <v>43.492080581661504</v>
      </c>
      <c r="I1179" s="1">
        <f t="shared" si="796"/>
        <v>24.72374161170216</v>
      </c>
      <c r="J1179" s="1">
        <f t="shared" si="796"/>
        <v>5.4393108511003749</v>
      </c>
      <c r="K1179" s="1">
        <f t="shared" si="796"/>
        <v>-6.7529418418652121E-2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1.569760331355379</v>
      </c>
      <c r="G1180" s="1">
        <f t="shared" ref="G1180" si="800">SUM(G1181:G1182)</f>
        <v>1.5259059693202395</v>
      </c>
      <c r="H1180" s="1">
        <f t="shared" ref="H1180" si="801">SUM(H1181:H1182)</f>
        <v>1.4317958465396736</v>
      </c>
      <c r="I1180" s="1">
        <f t="shared" ref="I1180" si="802">SUM(I1181:I1182)</f>
        <v>1.152924959591884</v>
      </c>
      <c r="J1180" s="1">
        <f t="shared" ref="J1180" si="803">SUM(J1181:J1182)</f>
        <v>1.3150733663003229</v>
      </c>
      <c r="K1180" s="1">
        <f t="shared" ref="K1180" si="804">SUM(K1181:K1182)</f>
        <v>2.4577646326459566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1.569760331355379</v>
      </c>
      <c r="G1181" s="1">
        <f>[1]Transport!C$26/SUM([1]Transport!C$22,[1]Transport!C$26)*G1178*(G$33+G$580)/(G$33+G$580+G$36)</f>
        <v>1.5259059693202395</v>
      </c>
      <c r="H1181" s="1">
        <f>[1]Transport!D$26/SUM([1]Transport!D$22,[1]Transport!D$26)*H1178*(H$33+H$580)/(H$33+H$580+H$36)</f>
        <v>1.4317958465396736</v>
      </c>
      <c r="I1181" s="1">
        <f>[1]Transport!E$26/SUM([1]Transport!E$22,[1]Transport!E$26)*I1178*(I$33+I$580)/(I$33+I$580+I$36)</f>
        <v>1.152924959591884</v>
      </c>
      <c r="J1181" s="1">
        <f>[1]Transport!F$26/SUM([1]Transport!F$22,[1]Transport!F$26)*J1178*(J$33+J$580)/(J$33+J$580+J$36)</f>
        <v>0.43755883940966145</v>
      </c>
      <c r="K1181" s="1">
        <f>[1]Transport!G$26/SUM([1]Transport!G$22,[1]Transport!G$26)*K1178*(K$33+K$580)/(K$33+K$580+K$36)</f>
        <v>0.48426686206978831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0.87751452689066156</v>
      </c>
      <c r="K1182" s="1">
        <f>(K$36+K$716)/([1]Transport!G$22+[1]Transport!G$26)*K1178</f>
        <v>1.9734977705761683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3.5402443948366713E-5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3.484353848346873E-5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4.7468518306056108E-5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6.4320740245230775E-5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9.1130537857797671E-3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2.6687163909385383E-3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2.9051946829543786E-3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0.89235406629842384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1.7731053320776724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1.4946223558293261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5.6775222611428179E-2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1.5661427363829544E-5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3.02930593993345E-2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4.5115048799255035E-2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4.3143940934551317E-2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3.2186601692146793E-2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2.017062645061581E-5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3.9540423065338236E-6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3.5665455635052398E-2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7.0772860913019542E-2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6.7095027009574551E-2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5.4927029108987266E-2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2.4752417898636597E-5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5.6207621415780409E-6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58.662391767237416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48.700921544875015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33.778809326745908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13.10749605132105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5.5355170555704408E-3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5.805180296396221E-3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4.0756167789625496E-3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2.7826876989655558E-3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1.1401706179674639E-5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1.4206952997267348E-6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1.2221359643772252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1.2830140895217528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0.91597760674753503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0.82812047593481697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1.4321669364308299E-5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1.7151476794724514E-6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5.0492350312343017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5.3267169487847426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5.2757703824666224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4.028761424177933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1.4407281084513813E-5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1.8070177079229239E-6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1.9421629121718045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2.2108229902139218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1.8825737358490855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1.673789050245523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8.6483859789859512E-6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8.5370676821298258E-7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6.4122498750330918E-6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2.4086781743901054E-5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6.4233650814995625E-5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3.6628212005571541E-5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5.6578793648591707E-6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6.7876820762060552E-6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3.3788046445468201E-5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6.6207026447227409E-5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3.248897905752035E-5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5.2732603509349206E-6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9.1680021792459764E-6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3.805215683864472E-5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5.729477035818547E-5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3.2519083524606229E-5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5.8976038113651962E-6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6.7792137763810431E-6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1.9189202214421106E-5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2.9482512670331694E-5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1.7425326858330065E-5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3.5065443820340686E-6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1.931258773590522E-5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3.2782268394606276E-5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3.8269789937953803E-5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4.5186141359119774E-5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3.1736220761488485E-5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1.378361983887858E-5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4.8947775580633871E-6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3.1297273665652438E-5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1.0804121368941956E-4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6.2650745788778237E-4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2.103808021186618E-4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7.5573805202265747E-5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1.0782575267185807E-4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1.8784183212185507E-4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1.1671630582214787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4.6381781564071627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6.687488991615548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2.3873373656084942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6.2470590984879245E-3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1.6462023971005706E-2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1.5853505660611569E-2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1.484950657834991E-2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5.5206867665855022E-4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8.8406715653882137E-5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0.11325531135761956</v>
      </c>
      <c r="G1201" s="1">
        <f t="shared" ref="G1201:K1201" si="805">SUM(G1206:G1210)</f>
        <v>0.14658127591318793</v>
      </c>
      <c r="H1201" s="1">
        <f t="shared" si="805"/>
        <v>0.23075522080791055</v>
      </c>
      <c r="I1201" s="1">
        <f t="shared" si="805"/>
        <v>0.44032077314760876</v>
      </c>
      <c r="J1201" s="1">
        <f t="shared" si="805"/>
        <v>0.19255992302618513</v>
      </c>
      <c r="K1201" s="1">
        <f t="shared" si="805"/>
        <v>3.3368815422289998E-2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0.10476006000470396</v>
      </c>
      <c r="G1202" s="1">
        <f t="shared" ref="G1202:K1202" si="806">G1201-G1203</f>
        <v>0.12836833816137316</v>
      </c>
      <c r="H1202" s="1">
        <f t="shared" si="806"/>
        <v>0.23075276930618774</v>
      </c>
      <c r="I1202" s="1">
        <f t="shared" si="806"/>
        <v>0.44032029589445859</v>
      </c>
      <c r="J1202" s="1">
        <f t="shared" si="806"/>
        <v>-1.6061502486776347E-3</v>
      </c>
      <c r="K1202" s="1">
        <f t="shared" si="806"/>
        <v>-4.4424647839925342E-2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8.4952513529155983E-3</v>
      </c>
      <c r="G1203" s="1">
        <f t="shared" ref="G1203" si="807">SUM(G1204:G1205)</f>
        <v>1.8212937751814776E-2</v>
      </c>
      <c r="H1203" s="1">
        <f t="shared" ref="H1203" si="808">SUM(H1204:H1205)</f>
        <v>2.4515017228185606E-6</v>
      </c>
      <c r="I1203" s="1">
        <f t="shared" ref="I1203" si="809">SUM(I1204:I1205)</f>
        <v>4.7725315019338425E-7</v>
      </c>
      <c r="J1203" s="1">
        <f t="shared" ref="J1203" si="810">SUM(J1204:J1205)</f>
        <v>0.19416607327486277</v>
      </c>
      <c r="K1203" s="1">
        <f t="shared" ref="K1203" si="811">SUM(K1204:K1205)</f>
        <v>7.779346326221534E-2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8.4952513529155983E-3</v>
      </c>
      <c r="G1204" s="1">
        <f>[1]Transport!C$27/SUM([1]Transport!C$24,[1]Transport!C$27)*G1201*(G$45+G$612)/(G$45+G$612+G$47)</f>
        <v>1.8212937751814776E-2</v>
      </c>
      <c r="H1204" s="1">
        <f>[1]Transport!D$27/SUM([1]Transport!D$24,[1]Transport!D$27)*H1201*(H$45+H$612)/(H$45+H$612+H$47)</f>
        <v>2.4515017228185606E-6</v>
      </c>
      <c r="I1204" s="1">
        <f>[1]Transport!E$27/SUM([1]Transport!E$24,[1]Transport!E$27)*I1201*(I$45+I$612)/(I$45+I$612+I$47)</f>
        <v>4.7725315019338425E-7</v>
      </c>
      <c r="J1204" s="1">
        <f>[1]Transport!F$27/SUM([1]Transport!F$24,[1]Transport!F$27)*J1201*(J$45+J$612)/(J$45+J$612+J$47)</f>
        <v>9.667667048777388E-3</v>
      </c>
      <c r="K1204" s="1">
        <f>[1]Transport!G$27/SUM([1]Transport!G$24,[1]Transport!G$27)*K1201*(K$45+K$612)/(K$45+K$612+K$47)</f>
        <v>2.3432495647167931E-2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0.18449840622608538</v>
      </c>
      <c r="K1205" s="1">
        <f>(K$47+K$714)/([1]Transport!G$24+[1]Transport!G$27)*K1201</f>
        <v>5.4360967615047405E-2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3.8933452787819414E-3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3.0318447236708616E-3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2.7724968648835634E-3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2.012218703284217E-3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1.0385961183530298E-5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1.4754828216712115E-6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5.6159689451266218E-2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5.5980602280309801E-2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5.996357614235092E-2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4.8605211975220726E-2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2.5824978552747349E-5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3.0409477495404848E-6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4.6963058871741055E-3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5.1305970391659142E-3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8.9990922951677932E-2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7.87825429838519E-2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7.2603903969582556E-3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1.6124062497489626E-5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4.8505970740397295E-2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8.2438231870041359E-2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7.8028224848998129E-2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0.31092079948525192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0.18526332168949061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3.3348174929221298E-2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49.003105320397545</v>
      </c>
      <c r="G1211" s="3">
        <f t="shared" ref="G1211:K1211" si="812">SUM(G1212:G1261)</f>
        <v>57.664078745195269</v>
      </c>
      <c r="H1211" s="3">
        <f t="shared" si="812"/>
        <v>59.959863998173603</v>
      </c>
      <c r="I1211" s="3">
        <f t="shared" si="812"/>
        <v>62.340116475750612</v>
      </c>
      <c r="J1211" s="3">
        <f t="shared" si="812"/>
        <v>62.346316196764057</v>
      </c>
      <c r="K1211" s="3">
        <f t="shared" si="812"/>
        <v>61.168667891141979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0.41619608926606089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1.5257129693401176E-2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0.27746406704760818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0.13873202524333367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0.20956544087569087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0.52191166761350372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0.96977995453933785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1.7296541452632153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2.3378881454349618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2.4421952298692409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1.0548316936657758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1.0787513916244367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1.5727640845465616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8.5160437708318995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18.203610287997034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18.053332257818237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0.55446536165044746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0.56807153049627734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0.53241446939561454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0.41504423721203987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0.48328220644510306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5.1865679431574936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1.2868971000789364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2.3963696629021083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2.7460829647633789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11.910239317975535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22.472659665202638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23.555910571750797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4.9042490675407568E-5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8.1665910730210428E-5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6.9823045881584026E-5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6.8783817207509977E-5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3.6731699007891355E-5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2.8117817651794337E-5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2.6162123772437096E-2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7.0432840365959301E-2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4.8163381523900851E-2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5.5540809822579321E-2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1.6340450342558756E-4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1.4030157373099591E-4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2.834461123367573E-2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0.80886990931295033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0.98317865642945201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5.0728552884504188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10.568272224254791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7.0065922349854741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2.8186601016561171E-2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0.13442309320892884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0.12629036346391095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0.10057663061065092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2.2426654103838454E-4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1.727959204020476E-4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1.4067398907964398E-5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2.6453635893068862E-5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3.1487913095521535E-5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4.0530641039945559E-5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3.744051107075531E-5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2.8053725681769701E-5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2.7886466823645719E-6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2.061546752404956E-5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7.2408574548900645E-5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3.8257936274605333E-4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2.136135515371372E-4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1.3327189154367582E-4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5.9391958636559627E-5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1.1344148016806842E-4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0.79950890612267522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3.6411065217684317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7.5909197275868454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4.8900468830204078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3.2919155828769289E-3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8.6878371856043794E-3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8.384980294095663E-3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7.9880056480543058E-3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5.6583604188270283E-4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1.5692739985197638E-4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9.4066353921185282E-7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1.9283076281444606E-6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2.5242177034329696E-6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5.473139004873184E-4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1.9611952484134334E-4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6.0096653244984671E-5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7.9795915131513324E-5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7.7626805032107889E-5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6.3262729452912155E-5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1.4955553517088359E-5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8.2878857569771002E-6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5.4692346601106084E-4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1.5703810386845938E-3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1.493874978326557E-3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1.1853984483242127E-3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1.2175316412028864E-5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8.1876042809453197E-6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1.0071059136539406E-6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2.1253433821471057E-6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2.8587902252383509E-6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7.4503115355702016E-5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1.1233657344360246E-2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0.61924415434093205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0.62769380710259193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0.48284138521148778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0.24142076756179451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3.3437719410722377E-2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5.0623492298545077E-2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3.4903920924171113E-2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5.8288476747087405E-2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2.3799407836774804E-2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3.5437172174591679E-3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0.19575020484055605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0.40054092212817133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1.7459512379844677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1.5586342428235651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8.6282165272471359E-2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1.2336352875046227E-5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0.18922668515700225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3.9529758314703627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3.73156035947969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3.0058725294804853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1.5302185745114436E-5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2.8051320211931219E-6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7.1302420855588092E-2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0.58564008134768353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0.55477530335466052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0.45198468939443753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1.8416475067069211E-5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3.9548593418298499E-6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18.302987742831213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18.699108809242922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14.870428446624748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4.7680928868618127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8.5893508221213485E-2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0.15227452590254459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0.10403469426943408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7.8620673026716978E-2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2.702661354673732E-5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1.7618956004900972E-6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0.7189342030378798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1.3413529699482851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1.2074022397431921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1.0747821083975202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6.2995759197228497E-5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1.9026569915534799E-6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0.5034473573978564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1.0339778601823104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2.5413367637307833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2.2110240977628841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9.2613368923276304E-2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1.9416931659389882E-6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0.20974954096496842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0.58145277880581037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5.2140008498258537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4.5353145926531404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0.27690512064060346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5.5098717460639732E-6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4.4332590032433102E-6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1.6293605679476094E-5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4.4439685780678493E-5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2.577482902541777E-5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3.7410213416974144E-6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3.903866938924025E-6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1.7894843033795501E-5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3.2139117847677585E-5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1.9797942650434893E-5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3.3754307953127744E-6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5.1751299879372676E-6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1.9556813224208531E-5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2.911819159770224E-5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1.8977979595750957E-5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3.6055825447495907E-6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8.6135709244082987E-6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2.7120400585904394E-5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5.8701038469163082E-5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3.9978244538068833E-5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1.0335760292646167E-5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1.4806759806898934E-5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2.5876777097895904E-5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4.3267050620072821E-5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6.1001585025580647E-5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8.4225584708174581E-3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2.4666412879480485E-3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3.4250503468464242E-3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2.3940575124428789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4.0771150586113558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3.4121849293769864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0.11082393558766486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1.2212138797256924E-5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2.7002022614127739E-2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5.3467773531083097E-2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5.0911236712819059E-2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4.041898061770121E-2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1.4302580685047762E-5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2.7966859123866282E-6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4.7917840822449181E-2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0.11161480932545605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0.10641860126847556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8.9187497279966207E-2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1.7246804709390039E-5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3.9228951520809725E-6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19.887636077470614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17.235951178017984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12.709544834737796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5.4199149789145933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4.1632208224978541E-3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4.4301431325279531E-3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3.1063338547316559E-3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2.1985676068564269E-3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7.3092012317979535E-6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9.2526703663964839E-7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0.85102553213692422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0.9028948541953824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0.64377898456449523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0.63192522348514246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7.4539996402262413E-6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8.9638012580788553E-7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2.6650687819923449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2.8360320606422267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2.8064531463201967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2.1804431314290333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6.9169937063242009E-6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8.7780725821511953E-7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0.90503552226051265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1.0075849209813033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0.88065442627876889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0.77530278608707015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3.9097572920699259E-6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3.9189565287438254E-7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3.6039117279033634E-6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1.4120623599432502E-5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4.0212376981643771E-5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2.5153883450832158E-5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4.225563791956004E-6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3.0687209608045171E-6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1.5996561321491543E-5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3.3088658874397213E-5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1.8425887456662486E-5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3.205314235639859E-6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3.853141674238913E-6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1.6714521025258456E-5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2.6324165703463003E-5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1.7437787552225239E-5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3.3471581154007411E-6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2.7078487416726685E-6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7.9720325725469216E-6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1.2844035553586906E-5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8.9756927443878388E-6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1.880803470934564E-6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2.3986758173428165E-3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1.8857149660187178E-3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1.7054264018022739E-3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1.2557807626408586E-3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6.220318421973009E-6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9.0204677339789315E-7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3.5457531848154526E-2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3.5318552872059421E-2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3.7017143673020676E-2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3.0633744896421157E-2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1.2233837952474112E-5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1.4880220315669524E-6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2.1989046683540806E-3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2.4376386635550609E-3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4.468300272655263E-2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3.9114050554301734E-2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3.6105007692247837E-3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7.5746685534889966E-6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3.311456802302485E-2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4.8031908147756236E-2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4.5280562329013486E-2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0.14363718034178533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8.4962784833923083E-2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1.5810774443197426E-2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0.88951199431361427</v>
      </c>
      <c r="G1263" s="1">
        <f t="shared" si="816"/>
        <v>0.95694536964701904</v>
      </c>
      <c r="H1263" s="1">
        <f t="shared" si="816"/>
        <v>1.0580954326471264</v>
      </c>
      <c r="I1263" s="1">
        <f t="shared" si="816"/>
        <v>1.2266788709806378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1.8116719735064504</v>
      </c>
      <c r="G1264" s="1">
        <f t="shared" si="816"/>
        <v>1.811671973506449</v>
      </c>
      <c r="H1264" s="1">
        <f t="shared" si="816"/>
        <v>1.8116719735064526</v>
      </c>
      <c r="I1264" s="1">
        <f t="shared" si="816"/>
        <v>1.8116719735064515</v>
      </c>
      <c r="J1264" s="1">
        <f t="shared" si="816"/>
        <v>1.9234781202028084</v>
      </c>
      <c r="K1264" s="1">
        <f t="shared" si="816"/>
        <v>2.1173634311469267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1.4637982671179692</v>
      </c>
      <c r="G1265" s="1">
        <f t="shared" si="816"/>
        <v>1.4637982671179695</v>
      </c>
      <c r="H1265" s="1">
        <f t="shared" si="816"/>
        <v>1.4637982671179708</v>
      </c>
      <c r="I1265" s="1">
        <f t="shared" si="816"/>
        <v>1.4637982671179686</v>
      </c>
      <c r="J1265" s="1">
        <f t="shared" si="816"/>
        <v>1.5573907075459577</v>
      </c>
      <c r="K1265" s="1">
        <f t="shared" si="816"/>
        <v>1.7173913307984225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1.337452725149199</v>
      </c>
      <c r="G1266" s="1">
        <f t="shared" si="816"/>
        <v>1.3374527251492001</v>
      </c>
      <c r="H1266" s="1">
        <f t="shared" si="816"/>
        <v>1.3374527251492017</v>
      </c>
      <c r="I1266" s="1">
        <f t="shared" si="816"/>
        <v>1.3374527251491966</v>
      </c>
      <c r="J1266" s="1">
        <f t="shared" si="816"/>
        <v>1.4156027022308479</v>
      </c>
      <c r="K1266" s="1">
        <f t="shared" si="816"/>
        <v>1.637757437020904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1.2949729235430794</v>
      </c>
      <c r="G1267" s="1">
        <f t="shared" si="816"/>
        <v>1.2949729235430794</v>
      </c>
      <c r="H1267" s="1">
        <f t="shared" si="816"/>
        <v>1.2949729235430807</v>
      </c>
      <c r="I1267" s="1">
        <f t="shared" si="816"/>
        <v>1.2949729235430785</v>
      </c>
      <c r="J1267" s="1">
        <f t="shared" si="816"/>
        <v>1.3814359683939905</v>
      </c>
      <c r="K1267" s="1">
        <f t="shared" si="816"/>
        <v>1.5200741949502281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0.68828045660738502</v>
      </c>
      <c r="G1268" s="1">
        <f t="shared" si="820"/>
        <v>0.72505220152248495</v>
      </c>
      <c r="H1268" s="1">
        <f t="shared" si="820"/>
        <v>0.7551329342845321</v>
      </c>
      <c r="I1268" s="1">
        <f t="shared" si="820"/>
        <v>0.78272770850487194</v>
      </c>
      <c r="J1268" s="1">
        <f t="shared" si="820"/>
        <v>0.96415216722300534</v>
      </c>
      <c r="K1268" s="1">
        <f t="shared" si="820"/>
        <v>1.3424403092254906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0.62741371759974918</v>
      </c>
      <c r="G1269" s="1">
        <f t="shared" si="820"/>
        <v>0.58607642489673717</v>
      </c>
      <c r="H1269" s="1">
        <f t="shared" si="820"/>
        <v>0.58642717435333247</v>
      </c>
      <c r="I1269" s="1">
        <f t="shared" si="820"/>
        <v>0.5882440728533751</v>
      </c>
      <c r="J1269" s="1">
        <f t="shared" si="820"/>
        <v>0.82541674826864808</v>
      </c>
      <c r="K1269" s="1">
        <f t="shared" si="820"/>
        <v>1.1019141083975876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0.54552170129682265</v>
      </c>
      <c r="G1270" s="1">
        <f t="shared" si="820"/>
        <v>0.54553786514016667</v>
      </c>
      <c r="H1270" s="1">
        <f t="shared" si="820"/>
        <v>0.61793050931817206</v>
      </c>
      <c r="I1270" s="1">
        <f t="shared" si="820"/>
        <v>0.66531813059226919</v>
      </c>
      <c r="J1270" s="1">
        <f t="shared" si="820"/>
        <v>0.85734182011910176</v>
      </c>
      <c r="K1270" s="1">
        <f t="shared" si="820"/>
        <v>1.1258461683734806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0.51972901472699395</v>
      </c>
      <c r="G1271" s="1">
        <f t="shared" si="820"/>
        <v>0.51975991424638279</v>
      </c>
      <c r="H1271" s="1">
        <f t="shared" si="820"/>
        <v>0.5382195655390033</v>
      </c>
      <c r="I1271" s="1">
        <f t="shared" si="820"/>
        <v>0.54537181016222636</v>
      </c>
      <c r="J1271" s="1">
        <f t="shared" si="820"/>
        <v>0.7676952241296402</v>
      </c>
      <c r="K1271" s="1">
        <f t="shared" si="820"/>
        <v>1.0169672261920828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0.72840569582556935</v>
      </c>
      <c r="G1272" s="1">
        <f t="shared" si="821"/>
        <v>0.77708293299890929</v>
      </c>
      <c r="H1272" s="1">
        <f t="shared" si="821"/>
        <v>0.78016092896576172</v>
      </c>
      <c r="I1272" s="1">
        <f t="shared" si="821"/>
        <v>0.81704751392398955</v>
      </c>
      <c r="J1272" s="1">
        <f t="shared" si="821"/>
        <v>0.97675506860719952</v>
      </c>
      <c r="K1272" s="1">
        <f t="shared" si="821"/>
        <v>1.3510030641789044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0.56971877665221149</v>
      </c>
      <c r="G1273" s="1">
        <f t="shared" si="821"/>
        <v>0.63066232296276692</v>
      </c>
      <c r="H1273" s="1">
        <f t="shared" si="821"/>
        <v>0.63484559438741128</v>
      </c>
      <c r="I1273" s="1">
        <f t="shared" si="821"/>
        <v>0.60405384655443461</v>
      </c>
      <c r="J1273" s="1">
        <f t="shared" si="821"/>
        <v>0.82143337520105886</v>
      </c>
      <c r="K1273" s="1">
        <f t="shared" si="821"/>
        <v>1.1110039903417757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0.55081422725890794</v>
      </c>
      <c r="G1274" s="1">
        <f t="shared" si="821"/>
        <v>0.58251522909997411</v>
      </c>
      <c r="H1274" s="1">
        <f t="shared" si="821"/>
        <v>0.6262628313352816</v>
      </c>
      <c r="I1274" s="1">
        <f t="shared" si="821"/>
        <v>0.67374001874230105</v>
      </c>
      <c r="J1274" s="1">
        <f t="shared" si="821"/>
        <v>0.84306041069159643</v>
      </c>
      <c r="K1274" s="1">
        <f t="shared" si="821"/>
        <v>1.1330155986994772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0.52695444864187757</v>
      </c>
      <c r="G1275" s="1">
        <f t="shared" si="821"/>
        <v>0.5274485665976999</v>
      </c>
      <c r="H1275" s="1">
        <f t="shared" si="821"/>
        <v>0.52814460042976796</v>
      </c>
      <c r="I1275" s="1">
        <f t="shared" si="821"/>
        <v>0.53356342524341638</v>
      </c>
      <c r="J1275" s="1">
        <f t="shared" si="821"/>
        <v>0.77444381366678383</v>
      </c>
      <c r="K1275" s="1">
        <f t="shared" si="821"/>
        <v>1.025751394858524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1.0965696656165205</v>
      </c>
      <c r="H1276" s="1">
        <f t="shared" si="822"/>
        <v>1.0965696656165203</v>
      </c>
      <c r="I1276" s="1">
        <f t="shared" si="822"/>
        <v>1.0965696656165198</v>
      </c>
      <c r="J1276" s="1">
        <f t="shared" si="822"/>
        <v>1.1833574241243476</v>
      </c>
      <c r="K1276" s="1">
        <f t="shared" si="822"/>
        <v>1.195094470816481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0.8914951980616207</v>
      </c>
      <c r="G1277" s="1">
        <f t="shared" si="823"/>
        <v>0.8914951980616197</v>
      </c>
      <c r="H1277" s="1">
        <f t="shared" si="823"/>
        <v>0.8914951980616217</v>
      </c>
      <c r="I1277" s="1">
        <f t="shared" si="823"/>
        <v>0.89149519806162203</v>
      </c>
      <c r="J1277" s="1">
        <f t="shared" si="823"/>
        <v>0.98045088416423143</v>
      </c>
      <c r="K1277" s="1">
        <f t="shared" si="823"/>
        <v>1.0469714117335966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0.83000507256490597</v>
      </c>
      <c r="G1278" s="1">
        <f t="shared" si="824"/>
        <v>0.83000507256490585</v>
      </c>
      <c r="H1278" s="1">
        <f t="shared" si="824"/>
        <v>0.83000507256490463</v>
      </c>
      <c r="I1278" s="1">
        <f t="shared" si="824"/>
        <v>0.83000507256490674</v>
      </c>
      <c r="J1278" s="1">
        <f t="shared" si="824"/>
        <v>0.91609454049912142</v>
      </c>
      <c r="K1278" s="1">
        <f t="shared" si="824"/>
        <v>0.99401541097241664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0.83675282096654213</v>
      </c>
      <c r="H1279" s="1">
        <f t="shared" si="825"/>
        <v>0.8367528209665418</v>
      </c>
      <c r="I1279" s="1">
        <f t="shared" si="825"/>
        <v>0.8367528209665428</v>
      </c>
      <c r="J1279" s="1">
        <f t="shared" si="825"/>
        <v>0.93320267622481723</v>
      </c>
      <c r="K1279" s="1">
        <f t="shared" si="825"/>
        <v>1.060281009044862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0.49379534694678334</v>
      </c>
      <c r="G1280" s="1">
        <f t="shared" si="826"/>
        <v>0.50503220860251363</v>
      </c>
      <c r="H1280" s="1">
        <f t="shared" si="826"/>
        <v>0.52188750108610971</v>
      </c>
      <c r="I1280" s="1">
        <f t="shared" si="826"/>
        <v>0.5499796552254369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1.506887918718028</v>
      </c>
      <c r="G1281" s="1">
        <f t="shared" si="826"/>
        <v>1.4308343250109972</v>
      </c>
      <c r="H1281" s="1">
        <f t="shared" si="826"/>
        <v>1.4315368771928163</v>
      </c>
      <c r="I1281" s="1">
        <f t="shared" si="826"/>
        <v>1.0859357980454467</v>
      </c>
      <c r="J1281" s="1">
        <f t="shared" si="826"/>
        <v>0.90242513498951094</v>
      </c>
      <c r="K1281" s="1">
        <f t="shared" si="826"/>
        <v>0.92467787874799312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2.008919196146973</v>
      </c>
      <c r="G1282" s="1">
        <f t="shared" si="826"/>
        <v>2.318945186179056</v>
      </c>
      <c r="H1282" s="1">
        <f t="shared" si="826"/>
        <v>1.9448625264296493</v>
      </c>
      <c r="I1282" s="1">
        <f t="shared" si="826"/>
        <v>1.9326269477620217</v>
      </c>
      <c r="J1282" s="1">
        <f t="shared" si="826"/>
        <v>1.8572383271318194</v>
      </c>
      <c r="K1282" s="1">
        <f t="shared" si="826"/>
        <v>0.7800838056223941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2.4849263296828958</v>
      </c>
      <c r="G1283" s="1">
        <f t="shared" si="826"/>
        <v>2.5490044229976201</v>
      </c>
      <c r="H1283" s="1">
        <f t="shared" si="826"/>
        <v>2.5494715758265794</v>
      </c>
      <c r="I1283" s="1">
        <f t="shared" si="826"/>
        <v>2.5507009953768245</v>
      </c>
      <c r="J1283" s="1">
        <f t="shared" si="826"/>
        <v>0.72063220329508193</v>
      </c>
      <c r="K1283" s="1">
        <f t="shared" si="826"/>
        <v>0.70773443217709309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1.2293307045916044</v>
      </c>
      <c r="G1284" s="1">
        <f t="shared" si="826"/>
        <v>1.5712520995882595</v>
      </c>
      <c r="H1284" s="1">
        <f t="shared" si="826"/>
        <v>1.569253445980302</v>
      </c>
      <c r="I1284" s="1">
        <f t="shared" si="826"/>
        <v>1.5625514149568571</v>
      </c>
      <c r="J1284" s="1">
        <f t="shared" si="826"/>
        <v>0.6942063737142099</v>
      </c>
      <c r="K1284" s="1">
        <f t="shared" si="826"/>
        <v>0.69826654566110735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0.28603940550919515</v>
      </c>
      <c r="G1285" s="1">
        <f t="shared" si="826"/>
        <v>0.29254854993039731</v>
      </c>
      <c r="H1285" s="1">
        <f t="shared" si="826"/>
        <v>0.30231226656220084</v>
      </c>
      <c r="I1285" s="1">
        <f t="shared" si="826"/>
        <v>0.31858512761520635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0.76859359965672203</v>
      </c>
      <c r="G1286" s="1">
        <f t="shared" si="826"/>
        <v>0.73260879139361024</v>
      </c>
      <c r="H1286" s="1">
        <f t="shared" si="826"/>
        <v>0.73682665656270441</v>
      </c>
      <c r="I1286" s="1">
        <f t="shared" si="826"/>
        <v>0.73209659872515942</v>
      </c>
      <c r="J1286" s="1">
        <f t="shared" si="826"/>
        <v>0.59583979911249729</v>
      </c>
      <c r="K1286" s="1">
        <f t="shared" si="826"/>
        <v>0.62816200783532261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0.61600521974732048</v>
      </c>
      <c r="G1287" s="1">
        <f t="shared" si="826"/>
        <v>0.61870282547519606</v>
      </c>
      <c r="H1287" s="1">
        <f t="shared" si="826"/>
        <v>0.6231974911785999</v>
      </c>
      <c r="I1287" s="1">
        <f t="shared" si="826"/>
        <v>0.6207609079977161</v>
      </c>
      <c r="J1287" s="1">
        <f t="shared" si="826"/>
        <v>0.52704717396199519</v>
      </c>
      <c r="K1287" s="1">
        <f t="shared" si="826"/>
        <v>0.5045430082994472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0.51946299448480271</v>
      </c>
      <c r="G1288" s="1">
        <f t="shared" si="826"/>
        <v>0.52062129720455963</v>
      </c>
      <c r="H1288" s="1">
        <f t="shared" si="826"/>
        <v>0.49660094777364816</v>
      </c>
      <c r="I1288" s="1">
        <f t="shared" si="826"/>
        <v>0.49662806131009674</v>
      </c>
      <c r="J1288" s="1">
        <f t="shared" si="826"/>
        <v>0.48231284848370004</v>
      </c>
      <c r="K1288" s="1">
        <f t="shared" si="826"/>
        <v>0.46895179880015042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0.42491335785719819</v>
      </c>
      <c r="G1289" s="1">
        <f t="shared" si="826"/>
        <v>0.42874655905560222</v>
      </c>
      <c r="H1289" s="1">
        <f t="shared" si="826"/>
        <v>0.43384903535087849</v>
      </c>
      <c r="I1289" s="1">
        <f t="shared" si="826"/>
        <v>0.43391342046674664</v>
      </c>
      <c r="J1289" s="1">
        <f t="shared" si="826"/>
        <v>0.43445443761632468</v>
      </c>
      <c r="K1289" s="1">
        <f t="shared" si="826"/>
        <v>0.47329901763586851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0.51837627625535132</v>
      </c>
      <c r="H1290" s="1">
        <f t="shared" si="826"/>
        <v>0.54523635911968205</v>
      </c>
      <c r="I1290" s="1">
        <f t="shared" si="826"/>
        <v>0.58885169203726673</v>
      </c>
      <c r="J1290" s="1">
        <f t="shared" si="826"/>
        <v>0.65286570737767358</v>
      </c>
      <c r="K1290" s="1">
        <f t="shared" si="826"/>
        <v>0.72263885153797025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0.41733711223535019</v>
      </c>
      <c r="H1291" s="1">
        <f t="shared" si="826"/>
        <v>0.4404575461439178</v>
      </c>
      <c r="I1291" s="1">
        <f t="shared" si="826"/>
        <v>0.46824159716439945</v>
      </c>
      <c r="J1291" s="1">
        <f t="shared" si="826"/>
        <v>0.54326528265329388</v>
      </c>
      <c r="K1291" s="1">
        <f t="shared" si="826"/>
        <v>0.5889895115749687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0.38796990995538649</v>
      </c>
      <c r="H1292" s="1">
        <f t="shared" si="826"/>
        <v>0.4081800119623098</v>
      </c>
      <c r="I1292" s="1">
        <f t="shared" si="826"/>
        <v>0.42961682989508049</v>
      </c>
      <c r="J1292" s="1">
        <f t="shared" si="826"/>
        <v>0.51521793732784482</v>
      </c>
      <c r="K1292" s="1">
        <f t="shared" si="826"/>
        <v>0.55051979330581657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0.39332458747711385</v>
      </c>
      <c r="H1293" s="1">
        <f t="shared" si="826"/>
        <v>0.41250810274550659</v>
      </c>
      <c r="I1293" s="1">
        <f t="shared" si="826"/>
        <v>0.44206915338738056</v>
      </c>
      <c r="J1293" s="1">
        <f t="shared" si="826"/>
        <v>0.5165709099241913</v>
      </c>
      <c r="K1293" s="1">
        <f t="shared" si="826"/>
        <v>0.55492814924011791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0.41824117647058773</v>
      </c>
      <c r="G1295" s="1">
        <f t="shared" si="827"/>
        <v>0.74265640701712765</v>
      </c>
      <c r="H1295" s="1">
        <f t="shared" si="827"/>
        <v>0.91148938631507159</v>
      </c>
      <c r="I1295" s="1">
        <f t="shared" si="827"/>
        <v>0.94839681249010133</v>
      </c>
      <c r="J1295" s="1">
        <f t="shared" si="827"/>
        <v>0.92423008453656064</v>
      </c>
      <c r="K1295" s="1">
        <f t="shared" si="827"/>
        <v>0.92428003826985017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1.178940043826388</v>
      </c>
      <c r="G1296" s="1">
        <f t="shared" si="827"/>
        <v>2.6828560577682747</v>
      </c>
      <c r="H1296" s="1">
        <f t="shared" si="827"/>
        <v>2.2994206744806935</v>
      </c>
      <c r="I1296" s="1">
        <f t="shared" si="827"/>
        <v>2.282974636414866</v>
      </c>
      <c r="J1296" s="1">
        <f t="shared" si="827"/>
        <v>1.9519771211845027</v>
      </c>
      <c r="K1296" s="1">
        <f t="shared" si="827"/>
        <v>0.77975899089894973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0.89136003921482221</v>
      </c>
      <c r="G1297" s="1">
        <f t="shared" si="827"/>
        <v>1.1851427617643624</v>
      </c>
      <c r="H1297" s="1">
        <f t="shared" si="827"/>
        <v>1.1800321345249987</v>
      </c>
      <c r="I1297" s="1">
        <f t="shared" si="827"/>
        <v>1.2557703669462885</v>
      </c>
      <c r="J1297" s="1">
        <f t="shared" si="827"/>
        <v>0.709079647083103</v>
      </c>
      <c r="K1297" s="1">
        <f t="shared" si="827"/>
        <v>0.70729792338470132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1.3435364828300413</v>
      </c>
      <c r="G1298" s="1">
        <f t="shared" si="827"/>
        <v>1.5770848865729987</v>
      </c>
      <c r="H1298" s="1">
        <f t="shared" si="827"/>
        <v>1.5860877625593546</v>
      </c>
      <c r="I1298" s="1">
        <f t="shared" si="827"/>
        <v>1.6237451529191331</v>
      </c>
      <c r="J1298" s="1">
        <f t="shared" si="827"/>
        <v>0.69677252460819272</v>
      </c>
      <c r="K1298" s="1">
        <f t="shared" si="827"/>
        <v>0.69792940054560137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0.33901850024086022</v>
      </c>
      <c r="G1299" s="1">
        <f t="shared" si="827"/>
        <v>0.35391427166601103</v>
      </c>
      <c r="H1299" s="1">
        <f t="shared" si="827"/>
        <v>0.37625792880373782</v>
      </c>
      <c r="I1299" s="1">
        <f t="shared" si="827"/>
        <v>0.41349735736661486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0.75209249302345971</v>
      </c>
      <c r="G1300" s="1">
        <f t="shared" si="827"/>
        <v>0.76313618291547758</v>
      </c>
      <c r="H1300" s="1">
        <f t="shared" si="827"/>
        <v>0.76217515610542141</v>
      </c>
      <c r="I1300" s="1">
        <f t="shared" si="827"/>
        <v>0.79008780168673931</v>
      </c>
      <c r="J1300" s="1">
        <f t="shared" si="827"/>
        <v>0.64106205831086682</v>
      </c>
      <c r="K1300" s="1">
        <f t="shared" si="827"/>
        <v>0.651277608096275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0.69634276131509554</v>
      </c>
      <c r="G1301" s="1">
        <f t="shared" si="827"/>
        <v>0.70372949258253203</v>
      </c>
      <c r="H1301" s="1">
        <f t="shared" si="827"/>
        <v>0.70283266732953642</v>
      </c>
      <c r="I1301" s="1">
        <f t="shared" si="827"/>
        <v>0.76308368389490533</v>
      </c>
      <c r="J1301" s="1">
        <f t="shared" si="827"/>
        <v>0.52047002696506195</v>
      </c>
      <c r="K1301" s="1">
        <f t="shared" si="827"/>
        <v>0.52262562375013444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0.52781634554667589</v>
      </c>
      <c r="G1302" s="1">
        <f t="shared" si="827"/>
        <v>0.53241651244285648</v>
      </c>
      <c r="H1302" s="1">
        <f t="shared" si="827"/>
        <v>0.53195134413868739</v>
      </c>
      <c r="I1302" s="1">
        <f t="shared" si="827"/>
        <v>0.54121922393901789</v>
      </c>
      <c r="J1302" s="1">
        <f t="shared" si="827"/>
        <v>0.48010402974362604</v>
      </c>
      <c r="K1302" s="1">
        <f t="shared" si="827"/>
        <v>0.48577678811134334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0.46599361803715306</v>
      </c>
      <c r="G1303" s="1">
        <f t="shared" si="827"/>
        <v>0.45575105987287029</v>
      </c>
      <c r="H1303" s="1">
        <f t="shared" si="827"/>
        <v>0.46779279318988948</v>
      </c>
      <c r="I1303" s="1">
        <f t="shared" si="827"/>
        <v>0.46320220936643319</v>
      </c>
      <c r="J1303" s="1">
        <f t="shared" si="827"/>
        <v>0.45207941708082233</v>
      </c>
      <c r="K1303" s="1">
        <f t="shared" si="827"/>
        <v>0.45905182841025866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0.56203544748554646</v>
      </c>
      <c r="H1304" s="1">
        <f t="shared" si="827"/>
        <v>0.58623952961287351</v>
      </c>
      <c r="I1304" s="1">
        <f t="shared" si="827"/>
        <v>0.62603287329039714</v>
      </c>
      <c r="J1304" s="1">
        <f t="shared" si="827"/>
        <v>0.68673522603303661</v>
      </c>
      <c r="K1304" s="1">
        <f t="shared" si="827"/>
        <v>0.74684586210882953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0.45210145766281457</v>
      </c>
      <c r="H1305" s="1">
        <f t="shared" si="827"/>
        <v>0.47343847911742976</v>
      </c>
      <c r="I1305" s="1">
        <f t="shared" si="827"/>
        <v>0.4997756378738995</v>
      </c>
      <c r="J1305" s="1">
        <f t="shared" si="827"/>
        <v>0.56714270473197204</v>
      </c>
      <c r="K1305" s="1">
        <f t="shared" si="827"/>
        <v>0.60784297044457025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0.42028149632876888</v>
      </c>
      <c r="H1306" s="1">
        <f t="shared" si="827"/>
        <v>0.43925292056726861</v>
      </c>
      <c r="I1306" s="1">
        <f t="shared" si="827"/>
        <v>0.4594514567192462</v>
      </c>
      <c r="J1306" s="1">
        <f t="shared" si="827"/>
        <v>0.53623244145335713</v>
      </c>
      <c r="K1306" s="1">
        <f t="shared" si="827"/>
        <v>0.56754543412198633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0.3994340392549478</v>
      </c>
      <c r="H1307" s="1">
        <f t="shared" si="827"/>
        <v>0.41544366896898738</v>
      </c>
      <c r="I1307" s="1">
        <f t="shared" si="827"/>
        <v>0.4356492846185353</v>
      </c>
      <c r="J1307" s="1">
        <f t="shared" si="827"/>
        <v>0.51509465603493498</v>
      </c>
      <c r="K1307" s="1">
        <f t="shared" si="827"/>
        <v>0.53636950399685279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0.61609635046117928</v>
      </c>
      <c r="G1309" s="1">
        <f t="shared" si="828"/>
        <v>60.251732664120773</v>
      </c>
      <c r="H1309" s="1">
        <f t="shared" si="828"/>
        <v>15.784961530557906</v>
      </c>
      <c r="I1309" s="1">
        <f t="shared" si="828"/>
        <v>2.0044147070086265</v>
      </c>
      <c r="J1309" s="1">
        <f t="shared" si="828"/>
        <v>2.9566948881887718E-2</v>
      </c>
      <c r="K1309" s="1">
        <f t="shared" si="828"/>
        <v>1.1935971345939971E-2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0.63136979913187674</v>
      </c>
      <c r="G1310" s="1">
        <f t="shared" si="828"/>
        <v>188.02283002195105</v>
      </c>
      <c r="H1310" s="1">
        <f t="shared" si="828"/>
        <v>3.1715486034511187E-2</v>
      </c>
      <c r="I1310" s="1">
        <f t="shared" si="828"/>
        <v>6.6046934514802568E-3</v>
      </c>
      <c r="J1310" s="1">
        <f t="shared" si="828"/>
        <v>1.8293619575018829E-6</v>
      </c>
      <c r="K1310" s="1">
        <f t="shared" si="828"/>
        <v>6.2329775967280573E-7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0.46822006938675392</v>
      </c>
      <c r="G1311" s="1">
        <f t="shared" si="828"/>
        <v>0.14807648608995067</v>
      </c>
      <c r="H1311" s="1">
        <f t="shared" si="828"/>
        <v>2.8184935044094801</v>
      </c>
      <c r="I1311" s="1">
        <f t="shared" si="828"/>
        <v>2.6340303193190762</v>
      </c>
      <c r="J1311" s="1">
        <f t="shared" si="828"/>
        <v>6.5399486003764844</v>
      </c>
      <c r="K1311" s="1">
        <f t="shared" si="828"/>
        <v>8.5679786851762502E-2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0.68269055371045273</v>
      </c>
      <c r="G1312" s="1">
        <f t="shared" si="828"/>
        <v>0.32768106191272961</v>
      </c>
      <c r="H1312" s="1">
        <f t="shared" si="828"/>
        <v>0.19622768304213906</v>
      </c>
      <c r="I1312" s="1">
        <f t="shared" si="828"/>
        <v>0.32621032006962303</v>
      </c>
      <c r="J1312" s="1">
        <f t="shared" si="828"/>
        <v>0.44122776691372834</v>
      </c>
      <c r="K1312" s="1">
        <f t="shared" si="828"/>
        <v>0.47381887079623464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0.76970226581354573</v>
      </c>
      <c r="G1313" s="3">
        <f t="shared" ref="G1313:K1313" si="831">G1314+G1320+G1325+G1339</f>
        <v>1.3793748983941376</v>
      </c>
      <c r="H1313" s="3">
        <f t="shared" si="831"/>
        <v>2.3914264256425688</v>
      </c>
      <c r="I1313" s="3">
        <f t="shared" si="831"/>
        <v>3.6791404250650688</v>
      </c>
      <c r="J1313" s="3">
        <f t="shared" si="831"/>
        <v>2.4506669768220148</v>
      </c>
      <c r="K1313" s="3">
        <f t="shared" si="831"/>
        <v>1.1876189082337367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3.723202298434816E-3</v>
      </c>
      <c r="G1314" s="1">
        <f t="shared" ref="G1314:K1314" si="832">SUM(G1315:G1319)</f>
        <v>5.6385528731015353E-3</v>
      </c>
      <c r="H1314" s="1">
        <f t="shared" si="832"/>
        <v>5.6008303071293066E-3</v>
      </c>
      <c r="I1314" s="1">
        <f t="shared" si="832"/>
        <v>6.2322991989787191E-2</v>
      </c>
      <c r="J1314" s="1">
        <f t="shared" si="832"/>
        <v>0.5747112257426209</v>
      </c>
      <c r="K1314" s="1">
        <f t="shared" si="832"/>
        <v>1.1080595081300837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3.3527167887549542E-4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4.7531214431270868E-4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4.6641725285846361E-4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0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1.6018040473143357E-3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4.2732981661898683E-3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6.2127643664168425E-2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9.6262276959013168E-2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0.20916235984599091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4.4739081810590478E-4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6.0717828883171201E-4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6.1798328430388047E-4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1.0336142048655149E-4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0.11191115477551175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0.12129773578235377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2.9405398014534156E-3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2.9542583926427785E-3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2.4313160377709421E-4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9.198690513221741E-5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0.366537794008096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0.77759941250173914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0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0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0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2.9293837210888148E-6</v>
      </c>
      <c r="J1320" s="1">
        <f t="shared" si="835"/>
        <v>3.8468486311168762E-5</v>
      </c>
      <c r="K1320" s="1">
        <f t="shared" si="835"/>
        <v>3.4043786432427721E-4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2.9293837210888148E-6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9.2440162976663397E-6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3.2029585522724071E-4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0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9.3234287203405703E-6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7.088426348838605E-6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1.9901041293161854E-5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1.3053582748197927E-5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0.76566183392556364</v>
      </c>
      <c r="G1325" s="1">
        <f t="shared" ref="G1325:K1325" si="836">SUM(G1330:G1338)</f>
        <v>1.3733840159046449</v>
      </c>
      <c r="H1325" s="1">
        <f t="shared" si="836"/>
        <v>2.192545740370818</v>
      </c>
      <c r="I1325" s="1">
        <f t="shared" si="836"/>
        <v>3.5081260455171757</v>
      </c>
      <c r="J1325" s="1">
        <f t="shared" si="836"/>
        <v>1.6423135355736402</v>
      </c>
      <c r="K1325" s="1">
        <f t="shared" si="836"/>
        <v>6.9063387710647253E-2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0.74771135448222303</v>
      </c>
      <c r="G1326" s="1">
        <f t="shared" ref="G1326:K1326" si="837">G1325-G1327</f>
        <v>1.3375928540850324</v>
      </c>
      <c r="H1326" s="1">
        <f t="shared" si="837"/>
        <v>2.1226657982552153</v>
      </c>
      <c r="I1326" s="1">
        <f t="shared" si="837"/>
        <v>3.3518228343548091</v>
      </c>
      <c r="J1326" s="1">
        <f t="shared" si="837"/>
        <v>1.3225563644930531</v>
      </c>
      <c r="K1326" s="1">
        <f t="shared" si="837"/>
        <v>-1.9511930785563181E-3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1.7950479443340564E-2</v>
      </c>
      <c r="G1327" s="1">
        <f t="shared" ref="G1327" si="838">SUM(G1328:G1329)</f>
        <v>3.5791161819612609E-2</v>
      </c>
      <c r="H1327" s="1">
        <f t="shared" ref="H1327" si="839">SUM(H1328:H1329)</f>
        <v>6.9879942115602792E-2</v>
      </c>
      <c r="I1327" s="1">
        <f t="shared" ref="I1327" si="840">SUM(I1328:I1329)</f>
        <v>0.15630321116236659</v>
      </c>
      <c r="J1327" s="1">
        <f t="shared" ref="J1327" si="841">SUM(J1328:J1329)</f>
        <v>0.3197571710805871</v>
      </c>
      <c r="K1327" s="1">
        <f t="shared" ref="K1327" si="842">SUM(K1328:K1329)</f>
        <v>7.1014580789203571E-2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1.7950479443340564E-2</v>
      </c>
      <c r="G1328" s="1">
        <f>[1]Transport!C$26/SUM([1]Transport!C$22,[1]Transport!C$26)*G1325*(G$33+G$580)/(G$33+G$580+G$36)</f>
        <v>3.5791161819612609E-2</v>
      </c>
      <c r="H1328" s="1">
        <f>[1]Transport!D$26/SUM([1]Transport!D$22,[1]Transport!D$26)*H1325*(H$33+H$580)/(H$33+H$580+H$36)</f>
        <v>6.9879942115602792E-2</v>
      </c>
      <c r="I1328" s="1">
        <f>[1]Transport!E$26/SUM([1]Transport!E$22,[1]Transport!E$26)*I1325*(I$33+I$580)/(I$33+I$580+I$36)</f>
        <v>0.15630321116236659</v>
      </c>
      <c r="J1328" s="1">
        <f>[1]Transport!F$26/SUM([1]Transport!F$22,[1]Transport!F$26)*J1325*(J$33+J$580)/(J$33+J$580+J$36)</f>
        <v>0.10639146093008658</v>
      </c>
      <c r="K1328" s="1">
        <f>[1]Transport!G$26/SUM([1]Transport!G$22,[1]Transport!G$26)*K1325*(K$33+K$580)/(K$33+K$580+K$36)</f>
        <v>1.3992392820367757E-2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0.21336571015050054</v>
      </c>
      <c r="K1329" s="1">
        <f>(K$36+K$716)/([1]Transport!G$22+[1]Transport!G$26)*K1325</f>
        <v>5.7022187968835812E-2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1.1475681156390507E-4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1.316310027868591E-4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9.0120881256917752E-5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4.0403788497853227E-2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6.8939274973019313E-2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1.1406556368854339E-5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2.0551765722303439E-5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6.6867386391509726E-5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5.1628570749077741E-5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7.417316986562881E-6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1.372856238738975E-5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1.6783441614189897E-5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7.133833324855588E-5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9.9461980843584583E-2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1.0609150771028462E-4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1.7340729992157852E-2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1.731810247602892E-2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1.725033880310772E-2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2.7423933847964461E-4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0.26904685797147826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0.38605048270818337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0.57273378819266985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0.4102226938050566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1.0048328142209871E-5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0.11178797554896443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0.14262195779617651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0.24736570259618718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0.40456089557023728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3.8457610854424451E-2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0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0.63395795148197864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0.94425720573064109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1.541710250053216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2.5306030351533715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1.0537158330019722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5.5558478889870398E-7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2.3009375639830767E-3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3.1722958954726022E-4</v>
      </c>
      <c r="G1339" s="1">
        <f t="shared" ref="G1339:K1339" si="843">SUM(G1344:G1348)</f>
        <v>3.5232961639112122E-4</v>
      </c>
      <c r="H1339" s="1">
        <f t="shared" si="843"/>
        <v>0.19327985496462174</v>
      </c>
      <c r="I1339" s="1">
        <f t="shared" si="843"/>
        <v>0.10868845817438522</v>
      </c>
      <c r="J1339" s="1">
        <f t="shared" si="843"/>
        <v>0.23360374701944264</v>
      </c>
      <c r="K1339" s="1">
        <f t="shared" si="843"/>
        <v>1.015557452868136E-2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2.934342808109083E-4</v>
      </c>
      <c r="G1340" s="1">
        <f t="shared" ref="G1340:K1340" si="844">G1339-G1341</f>
        <v>3.0855214664626319E-4</v>
      </c>
      <c r="H1340" s="1">
        <f t="shared" si="844"/>
        <v>0.19327780159440644</v>
      </c>
      <c r="I1340" s="1">
        <f t="shared" si="844"/>
        <v>0.10868834036956605</v>
      </c>
      <c r="J1340" s="1">
        <f t="shared" si="844"/>
        <v>-1.9484984750242351E-3</v>
      </c>
      <c r="K1340" s="1">
        <f t="shared" si="844"/>
        <v>-1.3520342761326094E-2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2.3795308736351925E-5</v>
      </c>
      <c r="G1341" s="1">
        <f t="shared" ref="G1341" si="845">SUM(G1342:G1343)</f>
        <v>4.377746974485802E-5</v>
      </c>
      <c r="H1341" s="1">
        <f t="shared" ref="H1341" si="846">SUM(H1342:H1343)</f>
        <v>2.0533702152997977E-6</v>
      </c>
      <c r="I1341" s="1">
        <f t="shared" ref="I1341" si="847">SUM(I1342:I1343)</f>
        <v>1.1780481916077626E-7</v>
      </c>
      <c r="J1341" s="1">
        <f t="shared" ref="J1341" si="848">SUM(J1342:J1343)</f>
        <v>0.23555224549446688</v>
      </c>
      <c r="K1341" s="1">
        <f t="shared" ref="K1341" si="849">SUM(K1342:K1343)</f>
        <v>2.3675917290007453E-2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2.3795308736351925E-5</v>
      </c>
      <c r="G1342" s="1">
        <f>[1]Transport!C$27/SUM([1]Transport!C$24,[1]Transport!C$27)*G1339*(G$45+G$612)/(G$45+G$612+G$47)</f>
        <v>4.377746974485802E-5</v>
      </c>
      <c r="H1342" s="1">
        <f>[1]Transport!D$27/SUM([1]Transport!D$24,[1]Transport!D$27)*H1339*(H$45+H$612)/(H$45+H$612+H$47)</f>
        <v>2.0533702152997977E-6</v>
      </c>
      <c r="I1342" s="1">
        <f>[1]Transport!E$27/SUM([1]Transport!E$24,[1]Transport!E$27)*I1339*(I$45+I$612)/(I$45+I$612+I$47)</f>
        <v>1.1780481916077626E-7</v>
      </c>
      <c r="J1342" s="1">
        <f>[1]Transport!F$27/SUM([1]Transport!F$24,[1]Transport!F$27)*J1339*(J$45+J$612)/(J$45+J$612+J$47)</f>
        <v>1.172831403356807E-2</v>
      </c>
      <c r="K1342" s="1">
        <f>[1]Transport!G$27/SUM([1]Transport!G$24,[1]Transport!G$27)*K1339*(K$45+K$612)/(K$45+K$612+K$47)</f>
        <v>7.1315224387274419E-3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0.2238239314608988</v>
      </c>
      <c r="K1343" s="1">
        <f>(K$47+K$714)/([1]Transport!G$24+[1]Transport!G$27)*K1339</f>
        <v>1.6544394851280012E-2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3.1722958954726022E-4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3.1696494500823896E-4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3.1593572506498244E-4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1.3831448542490458E-5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8.4412574749317695E-2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2.3557400980492172E-5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1.5043848290139839E-4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2.8012264044852828E-5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9.0650910340266139E-6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4.9670417854497792E-5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7.076578260913752E-5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5.3335894934563478E-5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4.982771207511426E-6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1.246813180636521E-5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0.10850167407238455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0.10859413499079559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0.23339997264160667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1.0122579493428995E-2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0.29536263620331732</v>
      </c>
      <c r="G1349" s="3">
        <f t="shared" ref="G1349:K1349" si="850">SUM(G1350:G1372)</f>
        <v>0.30242547734636333</v>
      </c>
      <c r="H1349" s="3">
        <f t="shared" si="850"/>
        <v>0.30906670936757447</v>
      </c>
      <c r="I1349" s="3">
        <f t="shared" si="850"/>
        <v>0.32277904284446479</v>
      </c>
      <c r="J1349" s="3">
        <f t="shared" si="850"/>
        <v>0.35120337021557246</v>
      </c>
      <c r="K1349" s="3">
        <f t="shared" si="850"/>
        <v>0.3756924051124042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1.4049909104867529E-3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1.6035846951285735E-3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1.0020837131266558E-3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0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6.2858309639135881E-4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1.73191915678932E-3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2.7792712085708653E-2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4.5437851861727933E-2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0.11254979309223007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1.2311332072120927E-4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1.6986800072651967E-4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1.7307500480035493E-4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3.3455828992341391E-5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3.9161860013320192E-2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4.6139713521937069E-2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5.3803176466683648E-4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5.5028798879898637E-4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4.5295863709672833E-5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1.8120555057792286E-5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8.7630580842514863E-2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0.2009469402964888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0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0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0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6.8665270504870375E-7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2.4030046816976143E-6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9.7148879330595086E-5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0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1.7612956999529734E-6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1.5317427120298395E-6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2.5759719647067371E-6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1.844253083836923E-6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1.8649554011745117E-5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2.153365658592322E-5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1.626433768884348E-5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8.2680491333301746E-3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1.5219000456272279E-2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1.3287946288777721E-6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2.4489388063754363E-6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8.5880475317956057E-6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7.3278065269523925E-6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1.0872116388415158E-6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1.0740654478865256E-6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1.3279106664550788E-6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6.2435930210497664E-6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9.3284312261206984E-3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1.0474625949342079E-5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0.24222712062351429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0.19378257957116168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0.12111411608115626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3.398351051630204E-5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3.4575390629818285E-2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5.0418898677788426E-2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8.204737869402956E-2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6.5805885715642151E-2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1.6466868349253525E-6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9.7776300312703811E-3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1.2538661234371093E-2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2.2508457962690891E-2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3.9595509271003783E-2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3.9577171582148903E-3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0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3.6737564051699902E-2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5.5006447066707896E-2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9.2683331755119405E-2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0.16680427731664402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7.5523057127099419E-2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4.1763607123463198E-8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8.8923140741301143E-5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4.4312788497002705E-3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3.5458855962075897E-3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2.2161213870627128E-3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1.6630590672776744E-6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1.0703452229542118E-2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3.0879564526097506E-6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2.2803212790767078E-5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4.3712529469478512E-6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7.7051529877479828E-7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4.3909837413504448E-6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6.4572972258150087E-6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5.5944791632274227E-6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5.3268714239116908E-7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7.0347859679103304E-7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6.4402560459885629E-3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6.4462612084034646E-3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1.6047471366774892E-2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7.1827864222993518E-4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4.1906042144660312</v>
      </c>
      <c r="G1374" s="1">
        <f t="shared" ref="G1374:K1374" si="856">IFERROR(G1350/G1315,"-")</f>
        <v>3.373750732683936</v>
      </c>
      <c r="H1374" s="1">
        <f t="shared" si="856"/>
        <v>2.1484705100107919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 t="str">
        <f t="shared" ref="F1375:K1375" si="857">IFERROR(F1351/F1316,"-")</f>
        <v>-</v>
      </c>
      <c r="G1375" s="1">
        <f t="shared" si="857"/>
        <v>0.39242196787133388</v>
      </c>
      <c r="H1375" s="1">
        <f t="shared" si="857"/>
        <v>0.40528862939922655</v>
      </c>
      <c r="I1375" s="1">
        <f t="shared" si="857"/>
        <v>0.44734856251658961</v>
      </c>
      <c r="J1375" s="1">
        <f t="shared" si="857"/>
        <v>0.47202137012689399</v>
      </c>
      <c r="K1375" s="1">
        <f t="shared" si="857"/>
        <v>0.53809773983761711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0.27518070496490682</v>
      </c>
      <c r="G1376" s="1">
        <f t="shared" si="858"/>
        <v>0.27976626281115424</v>
      </c>
      <c r="H1376" s="1">
        <f t="shared" si="858"/>
        <v>0.28006421726327613</v>
      </c>
      <c r="I1376" s="1">
        <f t="shared" si="858"/>
        <v>0.32367810770068101</v>
      </c>
      <c r="J1376" s="1">
        <f t="shared" si="858"/>
        <v>0.34993705579999551</v>
      </c>
      <c r="K1376" s="1">
        <f t="shared" si="858"/>
        <v>0.38038396367699895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0.18297040713439908</v>
      </c>
      <c r="G1377" s="1">
        <f t="shared" si="859"/>
        <v>0.1862694171130771</v>
      </c>
      <c r="H1377" s="1">
        <f t="shared" si="859"/>
        <v>0.18630183409311357</v>
      </c>
      <c r="I1377" s="1">
        <f t="shared" si="859"/>
        <v>0.1969905937344745</v>
      </c>
      <c r="J1377" s="1">
        <f t="shared" si="859"/>
        <v>0.23907652164398441</v>
      </c>
      <c r="K1377" s="1">
        <f t="shared" si="859"/>
        <v>0.25841961434871757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 t="str">
        <f t="shared" ref="F1378:K1378" si="860">IFERROR(F1354/F1319,"-")</f>
        <v>-</v>
      </c>
      <c r="G1378" s="1" t="str">
        <f t="shared" si="860"/>
        <v>-</v>
      </c>
      <c r="H1378" s="1" t="str">
        <f t="shared" si="860"/>
        <v>-</v>
      </c>
      <c r="I1378" s="1" t="str">
        <f t="shared" si="860"/>
        <v>-</v>
      </c>
      <c r="J1378" s="1" t="str">
        <f t="shared" si="860"/>
        <v>-</v>
      </c>
      <c r="K1378" s="1" t="str">
        <f t="shared" si="860"/>
        <v>-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0.2344017617444408</v>
      </c>
      <c r="J1379" s="1">
        <f t="shared" si="861"/>
        <v>0.25995244970568204</v>
      </c>
      <c r="K1379" s="1">
        <f t="shared" si="861"/>
        <v>0.3033098235432074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 t="str">
        <f t="shared" si="862"/>
        <v>-</v>
      </c>
      <c r="J1380" s="1">
        <f t="shared" si="862"/>
        <v>0.18891072724248123</v>
      </c>
      <c r="K1380" s="1">
        <f t="shared" si="862"/>
        <v>0.21609065773545155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 t="str">
        <f t="shared" si="863"/>
        <v>-</v>
      </c>
      <c r="J1381" s="1">
        <f t="shared" si="863"/>
        <v>0.12943905430676436</v>
      </c>
      <c r="K1381" s="1">
        <f t="shared" si="863"/>
        <v>0.14128328746309329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 t="str">
        <f t="shared" si="864"/>
        <v>-</v>
      </c>
      <c r="K1382" s="1" t="str">
        <f t="shared" si="864"/>
        <v>-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0.16251369968883866</v>
      </c>
      <c r="H1383" s="1">
        <f t="shared" si="865"/>
        <v>0.16359106996085998</v>
      </c>
      <c r="I1383" s="1">
        <f t="shared" si="865"/>
        <v>0.18047246611445023</v>
      </c>
      <c r="J1383" s="1">
        <f t="shared" si="865"/>
        <v>0.20463549188634825</v>
      </c>
      <c r="K1383" s="1">
        <f t="shared" si="865"/>
        <v>0.22075950845477446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0.11649393435744136</v>
      </c>
      <c r="H1384" s="1">
        <f t="shared" si="866"/>
        <v>0.11915953302823849</v>
      </c>
      <c r="I1384" s="1">
        <f t="shared" si="866"/>
        <v>0.12843402434652426</v>
      </c>
      <c r="J1384" s="1">
        <f t="shared" si="866"/>
        <v>0.14193316647417151</v>
      </c>
      <c r="K1384" s="1">
        <f t="shared" si="866"/>
        <v>0.14657748088845263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7.8235828164578899E-2</v>
      </c>
      <c r="H1385" s="1">
        <f t="shared" si="867"/>
        <v>7.9120283966809896E-2</v>
      </c>
      <c r="I1385" s="1">
        <f t="shared" si="867"/>
        <v>8.7520870431552406E-2</v>
      </c>
      <c r="J1385" s="1">
        <f t="shared" si="867"/>
        <v>9.378891458828606E-2</v>
      </c>
      <c r="K1385" s="1">
        <f t="shared" si="867"/>
        <v>9.8731992554448894E-2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 t="str">
        <f t="shared" si="868"/>
        <v>-</v>
      </c>
      <c r="K1386" s="1" t="str">
        <f t="shared" si="868"/>
        <v>-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13.968680714886787</v>
      </c>
      <c r="G1387" s="1">
        <f t="shared" ref="G1387:K1387" si="869">IFERROR(G1363/G1334,"-")</f>
        <v>11.189596541502651</v>
      </c>
      <c r="H1387" s="1">
        <f t="shared" si="869"/>
        <v>7.0209702814264174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0.1239191674859749</v>
      </c>
      <c r="G1388" s="1">
        <f t="shared" si="870"/>
        <v>0.12851066498417771</v>
      </c>
      <c r="H1388" s="1">
        <f t="shared" si="870"/>
        <v>0.1306018278337453</v>
      </c>
      <c r="I1388" s="1">
        <f t="shared" si="870"/>
        <v>0.1432556981716408</v>
      </c>
      <c r="J1388" s="1">
        <f t="shared" si="870"/>
        <v>0.16041502995666546</v>
      </c>
      <c r="K1388" s="1">
        <f t="shared" si="870"/>
        <v>0.16387669785664524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8.7465847585616804E-2</v>
      </c>
      <c r="G1389" s="1">
        <f t="shared" si="871"/>
        <v>8.7915363301142663E-2</v>
      </c>
      <c r="H1389" s="1">
        <f t="shared" si="871"/>
        <v>9.0992638536615905E-2</v>
      </c>
      <c r="I1389" s="1">
        <f t="shared" si="871"/>
        <v>9.7872804081059445E-2</v>
      </c>
      <c r="J1389" s="1">
        <f t="shared" si="871"/>
        <v>0.10291115517280151</v>
      </c>
      <c r="K1389" s="1" t="str">
        <f t="shared" si="871"/>
        <v>-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5.7949527986548538E-2</v>
      </c>
      <c r="G1390" s="1">
        <f t="shared" si="872"/>
        <v>5.8253669374061456E-2</v>
      </c>
      <c r="H1390" s="1">
        <f t="shared" si="872"/>
        <v>6.0117218363126411E-2</v>
      </c>
      <c r="I1390" s="1">
        <f t="shared" si="872"/>
        <v>6.5914833341901277E-2</v>
      </c>
      <c r="J1390" s="1">
        <f t="shared" si="872"/>
        <v>7.1673078036550736E-2</v>
      </c>
      <c r="K1390" s="1">
        <f t="shared" si="872"/>
        <v>7.517053734723049E-2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3.8646481387947462E-2</v>
      </c>
      <c r="G1391" s="1" t="str">
        <f t="shared" si="873"/>
        <v>-</v>
      </c>
      <c r="H1391" s="1" t="str">
        <f t="shared" si="873"/>
        <v>-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13.968680714886805</v>
      </c>
      <c r="G1392" s="1">
        <f t="shared" ref="G1392:K1392" si="874">IFERROR(G1368/G1344,"-")</f>
        <v>11.186996076539065</v>
      </c>
      <c r="H1392" s="1">
        <f t="shared" si="874"/>
        <v>7.0144691190174697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0.12023751974847227</v>
      </c>
      <c r="H1393" s="1">
        <f t="shared" si="875"/>
        <v>0.12679926256637059</v>
      </c>
      <c r="I1393" s="1">
        <f t="shared" si="875"/>
        <v>0.13108222147115806</v>
      </c>
      <c r="J1393" s="1">
        <f t="shared" si="875"/>
        <v>0.15157832192254256</v>
      </c>
      <c r="K1393" s="1">
        <f t="shared" si="875"/>
        <v>0.15604782747830254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8.499807623360886E-2</v>
      </c>
      <c r="H1394" s="1">
        <f t="shared" si="876"/>
        <v>8.8402391826321813E-2</v>
      </c>
      <c r="I1394" s="1">
        <f t="shared" si="876"/>
        <v>9.1248863331036212E-2</v>
      </c>
      <c r="J1394" s="1">
        <f t="shared" si="876"/>
        <v>0.10489144637192559</v>
      </c>
      <c r="K1394" s="1">
        <f t="shared" si="876"/>
        <v>0.10690580004720146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5.6422133461237096E-2</v>
      </c>
      <c r="H1395" s="1">
        <f t="shared" si="877"/>
        <v>5.9356282758292606E-2</v>
      </c>
      <c r="I1395" s="1">
        <f t="shared" si="877"/>
        <v>5.9361043844125175E-2</v>
      </c>
      <c r="J1395" s="1">
        <f t="shared" si="877"/>
        <v>6.8755240993178313E-2</v>
      </c>
      <c r="K1395" s="1">
        <f t="shared" si="877"/>
        <v>7.0958063870597499E-2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 t="str">
        <f t="shared" si="878"/>
        <v>-</v>
      </c>
      <c r="I1396" s="1" t="str">
        <f t="shared" si="878"/>
        <v>-</v>
      </c>
      <c r="J1396" s="1" t="str">
        <f t="shared" si="878"/>
        <v>-</v>
      </c>
      <c r="K1396" s="1" t="str">
        <f t="shared" si="878"/>
        <v>-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0.81498500423399134</v>
      </c>
      <c r="G1397" s="3">
        <f t="shared" ref="G1397" si="879">G1398+G1404+G1409+G1423</f>
        <v>0.84911998528301513</v>
      </c>
      <c r="H1397" s="3">
        <f t="shared" ref="H1397" si="880">H1398+H1404+H1409+H1423</f>
        <v>1.0345588244786197</v>
      </c>
      <c r="I1397" s="3">
        <f t="shared" ref="I1397" si="881">I1398+I1404+I1409+I1423</f>
        <v>1.2024592146436279</v>
      </c>
      <c r="J1397" s="3">
        <f t="shared" ref="J1397" si="882">J1398+J1404+J1409+J1423</f>
        <v>0.72480120966404105</v>
      </c>
      <c r="K1397" s="3">
        <f t="shared" ref="K1397" si="883">K1398+K1404+K1409+K1423</f>
        <v>0.34790642143299272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5.7982213677315901E-4</v>
      </c>
      <c r="G1398" s="1">
        <f t="shared" ref="G1398" si="884">SUM(G1399:G1403)</f>
        <v>8.9317102624602706E-4</v>
      </c>
      <c r="H1398" s="1">
        <f t="shared" ref="H1398" si="885">SUM(H1399:H1403)</f>
        <v>1.2533804270120018E-3</v>
      </c>
      <c r="I1398" s="1">
        <f t="shared" ref="I1398" si="886">SUM(I1399:I1403)</f>
        <v>1.4072376908325147E-2</v>
      </c>
      <c r="J1398" s="1">
        <f t="shared" ref="J1398" si="887">SUM(J1399:J1403)</f>
        <v>0.15703986936115541</v>
      </c>
      <c r="K1398" s="1">
        <f t="shared" ref="K1398" si="888">SUM(K1399:K1403)</f>
        <v>0.26731964477997688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8.4431178220798069E-5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5.1793095201190073E-4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8.79380991659589E-4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1.3856802367725218E-2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4.5750763609909741E-2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0.11761588928425382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3.7501644715156647E-4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2.1064632923800929E-4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2.1503680041719272E-4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1.2497175628642889E-4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0.11045088975787309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0.1438850133104628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1.2037451140079444E-4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1.6459374499611698E-4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1.589626349352203E-4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9.0602784313499385E-5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8.3821599337258483E-4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5.8187421852602767E-3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0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0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0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0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2.8179905301321029E-2</v>
      </c>
      <c r="J1404" s="1">
        <f t="shared" ref="J1404" si="894">SUM(J1405:J1408)</f>
        <v>7.3088868303815266E-2</v>
      </c>
      <c r="K1404" s="1">
        <f t="shared" ref="K1404" si="895">SUM(K1405:K1408)</f>
        <v>7.7070125163642575E-2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2.8154625704448124E-2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1.7563012000201017E-4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1.1887621974944254E-4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1.8193649891606039E-5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3.7380389958940968E-2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5.8841623110482306E-3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7.0859469812995043E-6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3.5532848224872286E-2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7.1067086632844903E-2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0.81426760892296346</v>
      </c>
      <c r="G1409" s="1">
        <f t="shared" ref="G1409:K1409" si="896">SUM(G1414:G1422)</f>
        <v>0.84807310683439074</v>
      </c>
      <c r="H1409" s="1">
        <f t="shared" si="896"/>
        <v>1.00237660554872</v>
      </c>
      <c r="I1409" s="1">
        <f t="shared" si="896"/>
        <v>1.1175484563345865</v>
      </c>
      <c r="J1409" s="1">
        <f t="shared" si="896"/>
        <v>0.42067769024632989</v>
      </c>
      <c r="K1409" s="1">
        <f t="shared" si="896"/>
        <v>4.0486323652614376E-6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0.79517759642957497</v>
      </c>
      <c r="G1410" s="1">
        <f t="shared" ref="G1410" si="897">G1409-G1411</f>
        <v>0.82597184349503439</v>
      </c>
      <c r="H1410" s="1">
        <f t="shared" ref="H1410" si="898">H1409-H1411</f>
        <v>0.97042925873444907</v>
      </c>
      <c r="I1410" s="1">
        <f t="shared" ref="I1410" si="899">I1409-I1411</f>
        <v>1.0677565132606339</v>
      </c>
      <c r="J1410" s="1">
        <f t="shared" ref="J1410" si="900">J1409-J1411</f>
        <v>0.33877207036547224</v>
      </c>
      <c r="K1410" s="1">
        <f t="shared" ref="K1410" si="901">K1409-K1411</f>
        <v>-1.143827968852934E-7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1.9090012493388459E-2</v>
      </c>
      <c r="G1411" s="1">
        <f t="shared" ref="G1411" si="902">SUM(G1412:G1413)</f>
        <v>2.210126333935632E-2</v>
      </c>
      <c r="H1411" s="1">
        <f t="shared" ref="H1411" si="903">SUM(H1412:H1413)</f>
        <v>3.1947346814270937E-2</v>
      </c>
      <c r="I1411" s="1">
        <f t="shared" ref="I1411" si="904">SUM(I1412:I1413)</f>
        <v>4.9791943073952606E-2</v>
      </c>
      <c r="J1411" s="1">
        <f t="shared" ref="J1411" si="905">SUM(J1412:J1413)</f>
        <v>8.1905619880857636E-2</v>
      </c>
      <c r="K1411" s="1">
        <f t="shared" ref="K1411" si="906">SUM(K1412:K1413)</f>
        <v>4.163015162146731E-6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1.9090012493388459E-2</v>
      </c>
      <c r="G1412" s="1">
        <f>[1]Transport!C$26/SUM([1]Transport!C$22,[1]Transport!C$26)*G1409*(G$33+G$580)/(G$33+G$580+G$36)</f>
        <v>2.210126333935632E-2</v>
      </c>
      <c r="H1412" s="1">
        <f>[1]Transport!D$26/SUM([1]Transport!D$22,[1]Transport!D$26)*H1409*(H$33+H$580)/(H$33+H$580+H$36)</f>
        <v>3.1947346814270937E-2</v>
      </c>
      <c r="I1412" s="1">
        <f>[1]Transport!E$26/SUM([1]Transport!E$22,[1]Transport!E$26)*I1409*(I$33+I$580)/(I$33+I$580+I$36)</f>
        <v>4.9791943073952606E-2</v>
      </c>
      <c r="J1412" s="1">
        <f>[1]Transport!F$26/SUM([1]Transport!F$22,[1]Transport!F$26)*J1409*(J$33+J$580)/(J$33+J$580+J$36)</f>
        <v>2.7252112995810245E-2</v>
      </c>
      <c r="K1412" s="1">
        <f>[1]Transport!G$26/SUM([1]Transport!G$22,[1]Transport!G$26)*K1409*(K$33+K$580)/(K$33+K$580+K$36)</f>
        <v>8.2026173806210691E-7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5.4653506885047394E-2</v>
      </c>
      <c r="K1413" s="1">
        <f>(K$36+K$716)/([1]Transport!G$22+[1]Transport!G$26)*K1409</f>
        <v>3.3427534240846237E-6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3.8958051982444691E-5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5.2525860267244541E-5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3.3680162599116994E-4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7.5624653674041971E-5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1.1856381544545791E-6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2.9037790622375018E-6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1.0706614356652389E-5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6.9349636511028285E-3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1.2652069331646834E-3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1.3189909186488023E-6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1.1999316907842491E-6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3.1587611227588106E-6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7.3060114890257266E-2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1.7511477066107646E-4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1.544003292158056E-6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6.0279443878619807E-3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6.0131262388066894E-3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5.9693092261434875E-3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0.1135630974628183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0.31213728622089659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0.38011243329620675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0.38651253348488535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0.26265405641537976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0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0.51974286955817328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0.40082247474865285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0.48800852432555392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0.59609451606617647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0.11053124602747584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0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0.16279005610904093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0.12905715786329908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0.12821994746506915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5.4609526616173458E-2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4.5976441445974507E-2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0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1.2143641405068987E-2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1.3757317425469365E-4</v>
      </c>
      <c r="G1423" s="1">
        <f t="shared" ref="G1423" si="907">SUM(G1428:G1432)</f>
        <v>1.5370742237839753E-4</v>
      </c>
      <c r="H1423" s="1">
        <f t="shared" ref="H1423" si="908">SUM(H1428:H1432)</f>
        <v>3.0928838502887544E-2</v>
      </c>
      <c r="I1423" s="1">
        <f t="shared" ref="I1423" si="909">SUM(I1428:I1432)</f>
        <v>4.2658476099395159E-2</v>
      </c>
      <c r="J1423" s="1">
        <f t="shared" ref="J1423" si="910">SUM(J1428:J1432)</f>
        <v>7.3994781752740421E-2</v>
      </c>
      <c r="K1423" s="1">
        <f t="shared" ref="K1423" si="911">SUM(K1428:K1432)</f>
        <v>3.5126028570079872E-3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1.2725384635119529E-4</v>
      </c>
      <c r="G1424" s="1">
        <f t="shared" ref="G1424" si="912">G1423-G1425</f>
        <v>1.346090505138517E-4</v>
      </c>
      <c r="H1424" s="1">
        <f t="shared" ref="H1424" si="913">H1423-H1425</f>
        <v>3.092850992050224E-2</v>
      </c>
      <c r="I1424" s="1">
        <f t="shared" ref="I1424" si="914">I1423-I1425</f>
        <v>4.2658429862893629E-2</v>
      </c>
      <c r="J1424" s="1">
        <f t="shared" ref="J1424" si="915">J1423-J1425</f>
        <v>-6.1719352212688539E-4</v>
      </c>
      <c r="K1424" s="1">
        <f t="shared" ref="K1424" si="916">K1423-K1425</f>
        <v>-4.6764064875931544E-3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1.0319327903498371E-5</v>
      </c>
      <c r="G1425" s="1">
        <f t="shared" ref="G1425" si="917">SUM(G1426:G1427)</f>
        <v>1.9098371864545818E-5</v>
      </c>
      <c r="H1425" s="1">
        <f t="shared" ref="H1425" si="918">SUM(H1426:H1427)</f>
        <v>3.2858238530482933E-7</v>
      </c>
      <c r="I1425" s="1">
        <f t="shared" ref="I1425" si="919">SUM(I1426:I1427)</f>
        <v>4.6236501528990143E-8</v>
      </c>
      <c r="J1425" s="1">
        <f t="shared" ref="J1425" si="920">SUM(J1426:J1427)</f>
        <v>7.4611975274867307E-2</v>
      </c>
      <c r="K1425" s="1">
        <f t="shared" ref="K1425" si="921">SUM(K1426:K1427)</f>
        <v>8.1890093446011416E-3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1.0319327903498371E-5</v>
      </c>
      <c r="G1426" s="1">
        <f>[1]Transport!C$27/SUM([1]Transport!C$24,[1]Transport!C$27)*G1423*(G$45+G$612)/(G$45+G$612+G$47)</f>
        <v>1.9098371864545818E-5</v>
      </c>
      <c r="H1426" s="1">
        <f>[1]Transport!D$27/SUM([1]Transport!D$24,[1]Transport!D$27)*H1423*(H$45+H$612)/(H$45+H$612+H$47)</f>
        <v>3.2858238530482933E-7</v>
      </c>
      <c r="I1426" s="1">
        <f>[1]Transport!E$27/SUM([1]Transport!E$24,[1]Transport!E$27)*I1423*(I$45+I$612)/(I$45+I$612+I$47)</f>
        <v>4.6236501528990143E-8</v>
      </c>
      <c r="J1426" s="1">
        <f>[1]Transport!F$27/SUM([1]Transport!F$24,[1]Transport!F$27)*J1423*(J$45+J$612)/(J$45+J$612+J$47)</f>
        <v>3.7149833781101255E-3</v>
      </c>
      <c r="K1426" s="1">
        <f>[1]Transport!G$27/SUM([1]Transport!G$24,[1]Transport!G$27)*K1423*(K$45+K$612)/(K$45+K$612+K$47)</f>
        <v>2.4666458822535176E-3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7.0896991896757175E-2</v>
      </c>
      <c r="K1427" s="1">
        <f>(K$47+K$714)/([1]Transport!G$24+[1]Transport!G$27)*K1423</f>
        <v>5.722363462347624E-3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1.3757317425469365E-4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1.3727778636126063E-4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1.3637192816586625E-4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1.2332512325768296E-5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4.6526179205066193E-5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3.2288538934396466E-5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1.2594142861117166E-2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4.9117794088775093E-5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2.5498646989638125E-6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4.0051501185384298E-5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9.486899559587034E-5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8.4978513231672966E-5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1.0719805960974487E-5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1.5472589924047717E-6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3.0705888894331228E-2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4.2531318564864889E-2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6.1315660378391583E-2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3.4527652569582377E-3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0.13094094542978793</v>
      </c>
      <c r="G1433" s="3">
        <f t="shared" ref="G1433" si="922">SUM(G1434:G1456)</f>
        <v>0.13162726107453251</v>
      </c>
      <c r="H1433" s="3">
        <f t="shared" ref="H1433" si="923">SUM(H1434:H1456)</f>
        <v>0.13266555936683733</v>
      </c>
      <c r="I1433" s="3">
        <f t="shared" ref="I1433" si="924">SUM(I1434:I1456)</f>
        <v>0.13440302326116527</v>
      </c>
      <c r="J1433" s="3">
        <f t="shared" ref="J1433" si="925">SUM(J1434:J1456)</f>
        <v>0.13471955253904339</v>
      </c>
      <c r="K1433" s="3">
        <f t="shared" ref="K1433" si="926">SUM(K1434:K1456)</f>
        <v>0.13113751338078444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3.1973514497114732E-5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1.989717014671853E-4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3.5176020291003839E-4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6.1988167060680159E-3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2.2335594866322594E-2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6.3110196730977716E-2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1.0319729030060286E-4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5.8983208416710323E-5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6.0300293697400915E-5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4.042901729350238E-5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3.883075366013216E-2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5.4936652770730621E-2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2.2024973359607722E-5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3.0115784533714976E-5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2.9088993468150793E-5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1.7029667883021751E-5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2.0002929770558044E-4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1.5189794908950522E-3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0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0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0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0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6.5994938663779656E-3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4.4930130648822698E-5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3.4362736249948839E-5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3.0765737511443002E-6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6.7861253249914483E-3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1.0689784989258882E-3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8.0148006441427468E-7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4.6138071928322234E-3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1.0214044343216364E-2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6.331217160337181E-6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8.6540360094775404E-6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6.1718187739411237E-5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1.4284839250755245E-5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2.3779271538412591E-7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3.3827264746480842E-7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1.2938084675449868E-6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9.1616920300536294E-4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1.6749220969813208E-4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1.8603370366315622E-7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9.3877649569429399E-8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2.5739686411567666E-7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6.4887578698046055E-3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1.6487178908423442E-5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1.5244252154539379E-7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5.997955119915771E-2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4.7983103704837632E-2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2.9989464745188765E-2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1.4072644494721091E-2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3.9547823469784062E-2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4.8752312329993906E-2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5.1862778273209453E-2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4.055723123367902E-2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0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4.5459750612486235E-2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3.5196337623574575E-2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4.3494900550275668E-2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5.6433941367410166E-2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1.1744272866356787E-2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0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9.4336069124226797E-3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7.5083382330774669E-3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7.4614540889276441E-3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3.184610659878856E-3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3.2952968349867573E-3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0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4.6930901154290731E-4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1.3688874212999737E-3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1.0950371174420087E-3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6.8412609055855801E-4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1.4828306943178419E-6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5.795134477288603E-6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4.2014440162082919E-6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1.9255585044126384E-3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7.5880672252700369E-6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2.1673359406791399E-7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3.5585642961619817E-6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8.8632842018414528E-6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8.7478235573646309E-6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1.1329359895607587E-6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8.7299653368561406E-8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1.8225931317026054E-3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2.5823356604612814E-3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4.178940575560711E-3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2.4500153763342249E-4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0.37869321701871789</v>
      </c>
      <c r="G1459" s="1">
        <f t="shared" si="933"/>
        <v>0.38416646213994454</v>
      </c>
      <c r="H1459" s="1">
        <f t="shared" si="933"/>
        <v>0.40000887697855292</v>
      </c>
      <c r="I1459" s="1">
        <f t="shared" si="933"/>
        <v>0.44734828004086169</v>
      </c>
      <c r="J1459" s="1">
        <f t="shared" si="933"/>
        <v>0.48820157531719632</v>
      </c>
      <c r="K1459" s="1">
        <f t="shared" si="933"/>
        <v>0.53657883399115514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0.27518070496490704</v>
      </c>
      <c r="G1460" s="1">
        <f t="shared" si="934"/>
        <v>0.28001061604100014</v>
      </c>
      <c r="H1460" s="1">
        <f t="shared" si="934"/>
        <v>0.2804184845589795</v>
      </c>
      <c r="I1460" s="1">
        <f t="shared" si="934"/>
        <v>0.32350523426142092</v>
      </c>
      <c r="J1460" s="1">
        <f t="shared" si="934"/>
        <v>0.35156578408065065</v>
      </c>
      <c r="K1460" s="1">
        <f t="shared" si="934"/>
        <v>0.38180941507919941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0.18297040713439908</v>
      </c>
      <c r="G1461" s="1">
        <f t="shared" si="935"/>
        <v>0.18297040713439902</v>
      </c>
      <c r="H1461" s="1">
        <f t="shared" si="935"/>
        <v>0.18299264780056648</v>
      </c>
      <c r="I1461" s="1">
        <f t="shared" si="935"/>
        <v>0.18795965280820195</v>
      </c>
      <c r="J1461" s="1">
        <f t="shared" si="935"/>
        <v>0.23863693759976723</v>
      </c>
      <c r="K1461" s="1">
        <f t="shared" si="935"/>
        <v>0.26104945751727049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 t="str">
        <f t="shared" si="936"/>
        <v>-</v>
      </c>
      <c r="H1462" s="1" t="str">
        <f t="shared" si="936"/>
        <v>-</v>
      </c>
      <c r="I1462" s="1" t="str">
        <f t="shared" si="936"/>
        <v>-</v>
      </c>
      <c r="J1462" s="1" t="str">
        <f t="shared" si="936"/>
        <v>-</v>
      </c>
      <c r="K1462" s="1" t="str">
        <f t="shared" si="936"/>
        <v>-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0.23440176174444108</v>
      </c>
      <c r="J1463" s="1">
        <f t="shared" si="937"/>
        <v>0.25582246740085612</v>
      </c>
      <c r="K1463" s="1">
        <f t="shared" si="937"/>
        <v>0.28906316437699459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0.16910151451049588</v>
      </c>
      <c r="J1464" s="1">
        <f t="shared" si="938"/>
        <v>0.18154238980506632</v>
      </c>
      <c r="K1464" s="1">
        <f t="shared" si="938"/>
        <v>0.18167046427641043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</v>
      </c>
      <c r="J1465" s="1">
        <f t="shared" si="939"/>
        <v>0.12984625278653147</v>
      </c>
      <c r="K1465" s="1">
        <f t="shared" si="939"/>
        <v>0.14372397726088526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 t="str">
        <f t="shared" si="940"/>
        <v>-</v>
      </c>
      <c r="K1466" s="1" t="str">
        <f t="shared" si="940"/>
        <v>-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0.16251369968883864</v>
      </c>
      <c r="H1467" s="1">
        <f t="shared" si="941"/>
        <v>0.16475762539531888</v>
      </c>
      <c r="I1467" s="1">
        <f t="shared" si="941"/>
        <v>0.18324789127065949</v>
      </c>
      <c r="J1467" s="1">
        <f t="shared" si="941"/>
        <v>0.1888913014045113</v>
      </c>
      <c r="K1467" s="1">
        <f t="shared" si="941"/>
        <v>0.20056095064983467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0.11649393435744144</v>
      </c>
      <c r="H1468" s="1">
        <f t="shared" si="942"/>
        <v>0.12084197902776792</v>
      </c>
      <c r="I1468" s="1">
        <f t="shared" si="942"/>
        <v>0.13210872458713893</v>
      </c>
      <c r="J1468" s="1">
        <f t="shared" si="942"/>
        <v>0.13238325313249827</v>
      </c>
      <c r="K1468" s="1">
        <f t="shared" si="942"/>
        <v>0.14104244466954513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7.8235828164579121E-2</v>
      </c>
      <c r="H1469" s="1">
        <f t="shared" si="943"/>
        <v>8.148665065589715E-2</v>
      </c>
      <c r="I1469" s="1">
        <f t="shared" si="943"/>
        <v>8.8813956555519949E-2</v>
      </c>
      <c r="J1469" s="1">
        <f t="shared" si="943"/>
        <v>9.4150703828024485E-2</v>
      </c>
      <c r="K1469" s="1">
        <f t="shared" si="943"/>
        <v>9.8731992554448908E-2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9.9502495941956646</v>
      </c>
      <c r="G1471" s="1">
        <f t="shared" ref="G1471:K1471" si="945">IFERROR(G1447/G1418,"-")</f>
        <v>7.9797266512003118</v>
      </c>
      <c r="H1471" s="1">
        <f t="shared" si="945"/>
        <v>5.0239422367072883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0.12391916748597506</v>
      </c>
      <c r="G1472" s="1">
        <f t="shared" si="946"/>
        <v>0.12670009388688169</v>
      </c>
      <c r="H1472" s="1">
        <f t="shared" si="946"/>
        <v>0.12825761027396632</v>
      </c>
      <c r="I1472" s="1">
        <f t="shared" si="946"/>
        <v>0.13418136225907809</v>
      </c>
      <c r="J1472" s="1">
        <f t="shared" si="946"/>
        <v>0.15441311581930772</v>
      </c>
      <c r="K1472" s="1" t="str">
        <f t="shared" si="946"/>
        <v>-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8.7465847585616679E-2</v>
      </c>
      <c r="G1473" s="1">
        <f t="shared" si="947"/>
        <v>8.7810289694073271E-2</v>
      </c>
      <c r="H1473" s="1">
        <f t="shared" si="947"/>
        <v>8.9127337704576481E-2</v>
      </c>
      <c r="I1473" s="1">
        <f t="shared" si="947"/>
        <v>9.4672807493409408E-2</v>
      </c>
      <c r="J1473" s="1">
        <f t="shared" si="947"/>
        <v>0.10625296726897837</v>
      </c>
      <c r="K1473" s="1" t="str">
        <f t="shared" si="947"/>
        <v>-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5.7949527986548573E-2</v>
      </c>
      <c r="G1474" s="1">
        <f t="shared" si="948"/>
        <v>5.8178394421412157E-2</v>
      </c>
      <c r="H1474" s="1">
        <f t="shared" si="948"/>
        <v>5.819261539598089E-2</v>
      </c>
      <c r="I1474" s="1">
        <f t="shared" si="948"/>
        <v>5.8316027572663194E-2</v>
      </c>
      <c r="J1474" s="1">
        <f t="shared" si="948"/>
        <v>7.1673594809614799E-2</v>
      </c>
      <c r="K1474" s="1" t="str">
        <f t="shared" si="948"/>
        <v>-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3.8646481387947504E-2</v>
      </c>
      <c r="G1475" s="1" t="str">
        <f t="shared" si="949"/>
        <v>-</v>
      </c>
      <c r="H1475" s="1" t="str">
        <f t="shared" si="949"/>
        <v>-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9.9502495941956557</v>
      </c>
      <c r="G1476" s="1">
        <f t="shared" ref="G1476:K1476" si="950">IFERROR(G1452/G1428,"-")</f>
        <v>7.9767976048237381</v>
      </c>
      <c r="H1476" s="1">
        <f t="shared" si="950"/>
        <v>5.0166196207658666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0.12023751974847216</v>
      </c>
      <c r="H1477" s="1">
        <f t="shared" si="951"/>
        <v>0.12455642342231223</v>
      </c>
      <c r="I1477" s="1">
        <f t="shared" si="951"/>
        <v>0.13012183749610795</v>
      </c>
      <c r="J1477" s="1">
        <f t="shared" si="951"/>
        <v>0.15289317626827612</v>
      </c>
      <c r="K1477" s="1">
        <f t="shared" si="951"/>
        <v>0.15448713375758338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8.4998076233608763E-2</v>
      </c>
      <c r="H1478" s="1">
        <f t="shared" si="952"/>
        <v>8.8849710768408918E-2</v>
      </c>
      <c r="I1478" s="1">
        <f t="shared" si="952"/>
        <v>9.3426563084929221E-2</v>
      </c>
      <c r="J1478" s="1">
        <f t="shared" si="952"/>
        <v>0.10294159340627491</v>
      </c>
      <c r="K1478" s="1">
        <f t="shared" si="952"/>
        <v>0.10568624037461298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5.6422133461237187E-2</v>
      </c>
      <c r="H1479" s="1">
        <f t="shared" si="953"/>
        <v>5.9356468655726934E-2</v>
      </c>
      <c r="I1479" s="1">
        <f t="shared" si="953"/>
        <v>6.0716096928030538E-2</v>
      </c>
      <c r="J1479" s="1">
        <f t="shared" si="953"/>
        <v>6.815453914663247E-2</v>
      </c>
      <c r="K1479" s="1">
        <f t="shared" si="953"/>
        <v>7.0958063870597457E-2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0.35149986092475399</v>
      </c>
      <c r="I1481" s="3">
        <f t="shared" si="955"/>
        <v>0.45078090930791764</v>
      </c>
      <c r="J1481" s="3">
        <f t="shared" si="955"/>
        <v>0.47237229295618205</v>
      </c>
      <c r="K1481" s="3">
        <f t="shared" si="955"/>
        <v>0.48809144422268164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0.35149986092475399</v>
      </c>
      <c r="I1482" s="1">
        <f t="shared" si="956"/>
        <v>0.45078090930791764</v>
      </c>
      <c r="J1482" s="1">
        <f t="shared" si="956"/>
        <v>0.47237229295618205</v>
      </c>
      <c r="K1482" s="1">
        <f t="shared" si="956"/>
        <v>0.48809144422268164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2.8832315767707572E-2</v>
      </c>
      <c r="I1484" s="3">
        <f t="shared" si="960"/>
        <v>3.0543631535415186E-2</v>
      </c>
      <c r="J1484" s="3">
        <f t="shared" si="960"/>
        <v>3.2006602244411902E-2</v>
      </c>
      <c r="K1484" s="3">
        <f t="shared" si="960"/>
        <v>3.3071687199031086E-2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8.2026535350122776E-2</v>
      </c>
      <c r="I1487" s="1">
        <f t="shared" si="961"/>
        <v>6.7757154095786171E-2</v>
      </c>
      <c r="J1487" s="1">
        <f t="shared" si="961"/>
        <v>6.7757154095786226E-2</v>
      </c>
      <c r="K1487" s="1">
        <f t="shared" si="961"/>
        <v>6.7757154095786226E-2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0.65830556959273911</v>
      </c>
      <c r="I1488" s="3">
        <f t="shared" ref="I1488:I1489" si="964">I1489</f>
        <v>0.7379148962536346</v>
      </c>
      <c r="J1488" s="3">
        <f t="shared" ref="J1488:J1489" si="965">J1489</f>
        <v>0.77325934733858914</v>
      </c>
      <c r="K1488" s="3">
        <f t="shared" ref="K1488:K1489" si="966">K1489</f>
        <v>0.79899112903654423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0.65830556959273911</v>
      </c>
      <c r="I1489" s="1">
        <f t="shared" si="964"/>
        <v>0.7379148962536346</v>
      </c>
      <c r="J1489" s="1">
        <f t="shared" si="965"/>
        <v>0.77325934733858914</v>
      </c>
      <c r="K1489" s="1">
        <f t="shared" si="966"/>
        <v>0.79899112903654423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3.5370833501607003E-2</v>
      </c>
      <c r="I1491" s="3">
        <f t="shared" ref="I1491" si="972">I1492</f>
        <v>3.726366700321395E-2</v>
      </c>
      <c r="J1491" s="3">
        <f t="shared" ref="J1491" si="973">J1492</f>
        <v>3.9048512196511807E-2</v>
      </c>
      <c r="K1491" s="3">
        <f t="shared" ref="K1491" si="974">K1492</f>
        <v>4.0347931071859175E-2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5.3730114304652132E-2</v>
      </c>
      <c r="I1494" s="1">
        <f t="shared" si="975"/>
        <v>5.049859705014785E-2</v>
      </c>
      <c r="J1494" s="1">
        <f t="shared" si="975"/>
        <v>5.0498597050147948E-2</v>
      </c>
      <c r="K1494" s="1">
        <f t="shared" si="975"/>
        <v>5.0498597050147906E-2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1.6645567416157396</v>
      </c>
      <c r="G1495" s="3">
        <f t="shared" ref="G1495:K1495" si="976">SUM(G1496,G1501,G1506)</f>
        <v>1.5896190958077274</v>
      </c>
      <c r="H1495" s="3">
        <f t="shared" si="976"/>
        <v>1.3059909465860033</v>
      </c>
      <c r="I1495" s="3">
        <f t="shared" si="976"/>
        <v>1.0744909331286918</v>
      </c>
      <c r="J1495" s="3">
        <f t="shared" si="976"/>
        <v>0.96914493697870363</v>
      </c>
      <c r="K1495" s="3">
        <f t="shared" si="976"/>
        <v>0.3455104389521757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6.3628725975417882E-2</v>
      </c>
      <c r="G1496" s="1">
        <f t="shared" ref="G1496:K1496" si="978">SUM(G1497:G1500)</f>
        <v>6.4243640981752032E-2</v>
      </c>
      <c r="H1496" s="1">
        <f t="shared" si="978"/>
        <v>6.4244395430387638E-2</v>
      </c>
      <c r="I1496" s="1">
        <f t="shared" si="978"/>
        <v>4.6929914536780616E-2</v>
      </c>
      <c r="J1496" s="1">
        <f t="shared" si="978"/>
        <v>1.0668495249351425E-4</v>
      </c>
      <c r="K1496" s="1">
        <f t="shared" si="978"/>
        <v>0.12155959418648025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6.3179547282157161E-2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6.3690004890248855E-2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6.3690814658883044E-2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4.6452032227577204E-2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3.3538752665980468E-5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0.12154813270141711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3.6310191467312983E-4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4.1773523803408297E-4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4.1775854785480184E-4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3.4227037003905228E-4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5.7598865173797458E-6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3.8114153395823655E-6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7.5969158758142893E-5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1.1495483998175648E-4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1.1475345283226252E-4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1.1460063520713027E-4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4.4707693928373995E-5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2.3807707869989638E-6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1.0107619829452323E-5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2.0946013487343992E-5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2.1068770817522663E-5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2.1011303957227226E-5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2.2678619381780045E-5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5.2692989365649846E-6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1.5545651220319573E-6</v>
      </c>
      <c r="J1501" s="1">
        <f t="shared" si="982"/>
        <v>8.0654826669660247E-6</v>
      </c>
      <c r="K1501" s="1">
        <f t="shared" si="982"/>
        <v>5.6566905042746452E-6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7.1766288712652128E-7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3.8180126035578379E-6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2.778723693430845E-6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5.1955790131301556E-7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2.3337272679679466E-6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1.5343795060288756E-6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2.7078910547569115E-7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1.4099555527646429E-6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1.0194887069090415E-6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4.6555228116729255E-8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5.0378724267559786E-7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3.2409859790588315E-7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1.6009280156403218</v>
      </c>
      <c r="G1506" s="1">
        <f t="shared" ref="G1506:K1506" si="986">SUM(G1511:G1515)</f>
        <v>1.5253754548259755</v>
      </c>
      <c r="H1506" s="1">
        <f t="shared" si="986"/>
        <v>1.2417465511556156</v>
      </c>
      <c r="I1506" s="1">
        <f t="shared" si="986"/>
        <v>1.0275594640267891</v>
      </c>
      <c r="J1506" s="1">
        <f t="shared" si="986"/>
        <v>0.96903018654354312</v>
      </c>
      <c r="K1506" s="1">
        <f t="shared" si="986"/>
        <v>0.2239451880751912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1.5132932380440045</v>
      </c>
      <c r="G1507" s="1">
        <f t="shared" ref="G1507:K1507" si="987">G1506-G1508</f>
        <v>1.4418763622427382</v>
      </c>
      <c r="H1507" s="1">
        <f t="shared" si="987"/>
        <v>1.1737732658360753</v>
      </c>
      <c r="I1507" s="1">
        <f t="shared" si="987"/>
        <v>0.97131080992131758</v>
      </c>
      <c r="J1507" s="1">
        <f t="shared" si="987"/>
        <v>0.87329328933125461</v>
      </c>
      <c r="K1507" s="1">
        <f t="shared" si="987"/>
        <v>-1.7413696021599812E-3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8.763477759631727E-2</v>
      </c>
      <c r="G1508" s="1">
        <f t="shared" ref="G1508" si="990">SUM(G1509:G1510)</f>
        <v>8.3499092583237206E-2</v>
      </c>
      <c r="H1508" s="1">
        <f t="shared" ref="H1508" si="991">SUM(H1509:H1510)</f>
        <v>6.7973285319540333E-2</v>
      </c>
      <c r="I1508" s="1">
        <f t="shared" ref="I1508" si="992">SUM(I1509:I1510)</f>
        <v>5.6248654105471509E-2</v>
      </c>
      <c r="J1508" s="1">
        <f t="shared" ref="J1508" si="993">SUM(J1509:J1510)</f>
        <v>9.573689721228848E-2</v>
      </c>
      <c r="K1508" s="1">
        <f t="shared" ref="K1508" si="994">SUM(K1509:K1510)</f>
        <v>0.22568655767735119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8.763477759631727E-2</v>
      </c>
      <c r="G1509" s="1">
        <f>[1]Transport!C$25/SUM([1]Transport!C$21,[1]Transport!C$25)*G1506*(G$34+G$598)/(G$34+G$598+G$37)</f>
        <v>8.3499092583237206E-2</v>
      </c>
      <c r="H1509" s="1">
        <f>[1]Transport!D$25/SUM([1]Transport!D$21,[1]Transport!D$25)*H1506*(H$34+H$598)/(H$34+H$598+H$37)</f>
        <v>6.7973285319540333E-2</v>
      </c>
      <c r="I1509" s="1">
        <f>[1]Transport!E$25/SUM([1]Transport!E$21,[1]Transport!E$25)*I1506*(I$34+I$598)/(I$34+I$598+I$37)</f>
        <v>5.6248654105471509E-2</v>
      </c>
      <c r="J1509" s="1">
        <f>[1]Transport!F$25/SUM([1]Transport!F$21,[1]Transport!F$25)*J1506*(J$34+J$598)/(J$34+J$598+J$37)</f>
        <v>5.3046075726565528E-2</v>
      </c>
      <c r="K1509" s="1">
        <f>[1]Transport!G$25/SUM([1]Transport!G$21,[1]Transport!G$25)*K1506*(K$34+K$598)/(K$34+K$598+K$37)</f>
        <v>0.10719479096583473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4.2690821485722959E-2</v>
      </c>
      <c r="K1510" s="1">
        <f>(K$37+K$717)/([1]Transport!G$21+[1]Transport!G$25)*K1506</f>
        <v>0.11849176671151644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1.5005955911205808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1.4038732904809077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0.95087576382974659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0.45299481145511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6.8754852235526631E-3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1.5468216115787243E-2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0.19242251530145976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0.49166602729691478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0.94418035566656699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0.22389397911034026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2.1908799570458902E-2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8.0962328790900914E-2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7.3351499341164014E-2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5.7833996323512146E-2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1.2965126699587452E-5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5.0661699022400468E-6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4.487747328558666E-2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4.5877008644521275E-4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4.6716433739456671E-4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4.545747620637454E-4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2.256226911203417E-4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3.3259216109856698E-6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2.6670666440142762E-2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2.4612849351934449E-2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2.4629608345850765E-2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2.4610054189188491E-2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2.4611243059156143E-2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4.2816873337733692E-5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0.70122518396315192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0.70690524061850812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0.7069143634123346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0.51558090489456532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3.8889893825552486E-4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1.4481045658445924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2.2819228289919905E-3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2.62617103225635E-3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2.6263624909729495E-3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2.1520859351110886E-3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3.774226986628985E-5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2.5289856401479098E-5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3.1072474369289477E-4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4.7068254157185295E-4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4.6988895434091403E-4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4.69330110965799E-4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1.8356825719458377E-4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1.0357542711510427E-5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3.805572924331544E-5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7.901015888397861E-5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7.951035921878585E-5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7.9355226797291954E-5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8.604414069126752E-5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2.0687338319694224E-5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3.3293227806673701E-6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1.8141789018501022E-5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1.354216822016634E-5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1.4032671039891462E-6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6.4315520514181363E-6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4.3162325807780035E-6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4.7676444189650968E-7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2.5219875900471902E-6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1.8628837541757427E-6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7.2721183396410396E-8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8.0170550895827109E-7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5.2668621333184171E-7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1.1572069571079118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1.1051828646839155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0.7714913079325536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0.38573922828142637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1.3117625729775912E-2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2.9563796216955391E-2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0.37508121756809487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0.97559243416341368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1.9475359676171737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0.46468117194650682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2.4160213206550051E-2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8.9530857713860976E-2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8.1132268496532225E-2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6.3955175483609891E-2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1.5300261285268686E-5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6.1269002534612921E-6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3.2734839828319352E-2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3.3578185288261068E-4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3.4196977424133887E-4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3.3285419053732382E-4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1.6550174827389139E-4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2.6295392987617384E-6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1.8024080793759105E-2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1.6706799643177943E-2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1.6718169144876813E-2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1.6704944992082638E-2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1.6705805615764884E-2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2.9076284900018962E-5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11.09892701243189</v>
      </c>
      <c r="G1531" s="1">
        <f t="shared" si="1000"/>
        <v>11.0991550689414</v>
      </c>
      <c r="H1531" s="1">
        <f t="shared" si="1000"/>
        <v>11.099157189281458</v>
      </c>
      <c r="I1531" s="1">
        <f t="shared" si="1000"/>
        <v>11.099210953110466</v>
      </c>
      <c r="J1531" s="1">
        <f t="shared" si="1000"/>
        <v>11.595509890563065</v>
      </c>
      <c r="K1531" s="1">
        <f t="shared" si="1000"/>
        <v>11.913836384486959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6.2845243629359926</v>
      </c>
      <c r="G1532" s="1">
        <f t="shared" si="1000"/>
        <v>6.2866878183785895</v>
      </c>
      <c r="H1532" s="1">
        <f t="shared" si="1000"/>
        <v>6.2867953377839214</v>
      </c>
      <c r="I1532" s="1">
        <f t="shared" si="1000"/>
        <v>6.2876781734438199</v>
      </c>
      <c r="J1532" s="1">
        <f t="shared" si="1000"/>
        <v>6.5526065057718093</v>
      </c>
      <c r="K1532" s="1">
        <f t="shared" si="1000"/>
        <v>6.6352927057931783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4.0901432735634859</v>
      </c>
      <c r="G1533" s="1">
        <f t="shared" si="1000"/>
        <v>4.0944995586662642</v>
      </c>
      <c r="H1533" s="1">
        <f t="shared" si="1000"/>
        <v>4.0947696364985235</v>
      </c>
      <c r="I1533" s="1">
        <f t="shared" si="1000"/>
        <v>4.0953534866323151</v>
      </c>
      <c r="J1533" s="1">
        <f t="shared" si="1000"/>
        <v>4.1059656865477718</v>
      </c>
      <c r="K1533" s="1">
        <f t="shared" si="1000"/>
        <v>4.350499749102867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3.7650534829600408</v>
      </c>
      <c r="G1534" s="1">
        <f t="shared" si="1000"/>
        <v>3.7720857447035523</v>
      </c>
      <c r="H1534" s="1">
        <f t="shared" si="1000"/>
        <v>3.773848978064632</v>
      </c>
      <c r="I1534" s="1">
        <f t="shared" si="1000"/>
        <v>3.7767873407017301</v>
      </c>
      <c r="J1534" s="1">
        <f t="shared" si="1000"/>
        <v>3.7940643229982158</v>
      </c>
      <c r="K1534" s="1">
        <f t="shared" si="1000"/>
        <v>3.9260134163464526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4.6391179485367804</v>
      </c>
      <c r="J1535" s="1">
        <f t="shared" si="1001"/>
        <v>4.7516315167727541</v>
      </c>
      <c r="K1535" s="1">
        <f t="shared" si="1001"/>
        <v>4.8735209809385704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2.7008868509993587</v>
      </c>
      <c r="J1536" s="1">
        <f t="shared" si="1001"/>
        <v>2.7559141720181817</v>
      </c>
      <c r="K1536" s="1">
        <f t="shared" si="1001"/>
        <v>2.8130150095323132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1.7606485351727306</v>
      </c>
      <c r="J1537" s="1">
        <f t="shared" si="1001"/>
        <v>1.7887000658297869</v>
      </c>
      <c r="K1537" s="1">
        <f t="shared" si="1001"/>
        <v>1.82727257452784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1.5620411785777204</v>
      </c>
      <c r="J1538" s="1">
        <f t="shared" si="1001"/>
        <v>1.5913573053188861</v>
      </c>
      <c r="K1538" s="1">
        <f t="shared" si="1001"/>
        <v>1.6250801969985356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0.77116510534577731</v>
      </c>
      <c r="G1539" s="1">
        <f t="shared" si="1002"/>
        <v>0.78723832996731957</v>
      </c>
      <c r="H1539" s="1">
        <f t="shared" si="1002"/>
        <v>0.81134816689963341</v>
      </c>
      <c r="I1539" s="1">
        <f t="shared" si="1002"/>
        <v>0.85153122845348883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1.9078836334110896</v>
      </c>
      <c r="G1540" s="1">
        <f t="shared" si="1002"/>
        <v>1.911260871690424</v>
      </c>
      <c r="H1540" s="1">
        <f t="shared" si="1002"/>
        <v>1.9492584689503298</v>
      </c>
      <c r="I1540" s="1">
        <f t="shared" si="1002"/>
        <v>1.984258378653968</v>
      </c>
      <c r="J1540" s="1">
        <f t="shared" si="1002"/>
        <v>2.0626736787403965</v>
      </c>
      <c r="K1540" s="1">
        <f t="shared" si="1002"/>
        <v>2.0754518446317887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1.1027629847473195</v>
      </c>
      <c r="G1541" s="1">
        <f t="shared" si="1002"/>
        <v>1.1058335283942951</v>
      </c>
      <c r="H1541" s="1">
        <f t="shared" si="1002"/>
        <v>1.1060751208258088</v>
      </c>
      <c r="I1541" s="1">
        <f t="shared" si="1002"/>
        <v>1.1058405012487302</v>
      </c>
      <c r="J1541" s="1">
        <f t="shared" si="1002"/>
        <v>1.1801088905483303</v>
      </c>
      <c r="K1541" s="1">
        <f t="shared" si="1002"/>
        <v>1.2093752029027363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0.72942698043637033</v>
      </c>
      <c r="G1542" s="1">
        <f t="shared" si="1002"/>
        <v>0.73191749593880817</v>
      </c>
      <c r="H1542" s="1">
        <f t="shared" si="1002"/>
        <v>0.73201172878166731</v>
      </c>
      <c r="I1542" s="1">
        <f t="shared" si="1002"/>
        <v>0.73223200739562266</v>
      </c>
      <c r="J1542" s="1">
        <f t="shared" si="1002"/>
        <v>0.73353326056028978</v>
      </c>
      <c r="K1542" s="1">
        <f t="shared" si="1002"/>
        <v>0.79061974584014572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0.67580166525687413</v>
      </c>
      <c r="G1543" s="1">
        <f t="shared" si="1002"/>
        <v>0.67878364687853054</v>
      </c>
      <c r="H1543" s="1">
        <f t="shared" si="1002"/>
        <v>0.67878339395897236</v>
      </c>
      <c r="I1543" s="1">
        <f t="shared" si="1002"/>
        <v>0.67878538030287361</v>
      </c>
      <c r="J1543" s="1">
        <f t="shared" si="1002"/>
        <v>0.67878755963729387</v>
      </c>
      <c r="K1543" s="1">
        <f t="shared" si="1002"/>
        <v>0.67908473070112263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16.896251961815114</v>
      </c>
      <c r="G1544" s="3">
        <f t="shared" ref="G1544:K1544" si="1003">G1545+G1548+G1550+G1557+G1565</f>
        <v>15.532102662222229</v>
      </c>
      <c r="H1544" s="3">
        <f t="shared" si="1003"/>
        <v>14.068337813005684</v>
      </c>
      <c r="I1544" s="3">
        <f t="shared" si="1003"/>
        <v>11.663257734210948</v>
      </c>
      <c r="J1544" s="3">
        <f t="shared" si="1003"/>
        <v>9.4938732489404032</v>
      </c>
      <c r="K1544" s="3">
        <f t="shared" si="1003"/>
        <v>8.4784278045689536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2.4229384699719202E-2</v>
      </c>
      <c r="G1545" s="1">
        <f t="shared" ref="G1545:K1545" si="1006">SUM(G1546:G1547)</f>
        <v>7.8151053443961407E-2</v>
      </c>
      <c r="H1545" s="1">
        <f t="shared" si="1006"/>
        <v>0.26105415609353838</v>
      </c>
      <c r="I1545" s="1">
        <f t="shared" si="1006"/>
        <v>1.0215777359204479</v>
      </c>
      <c r="J1545" s="1">
        <f t="shared" si="1006"/>
        <v>2.9103244038165839</v>
      </c>
      <c r="K1545" s="1">
        <f t="shared" si="1006"/>
        <v>6.8534338678353999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1.420706746161274E-2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1.2200042697008468E-2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2.6440354880383567E-2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1.3218727142306036E-2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1.0022317238106463E-2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6.5951010746952934E-2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0.23461380121315481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1.0083590087781418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2.9103244038165839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6.8534338678353999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3.36853887320896E-6</v>
      </c>
      <c r="H1548" s="1">
        <f t="shared" si="1008"/>
        <v>5.1289963683676935E-6</v>
      </c>
      <c r="I1548" s="1">
        <f t="shared" si="1008"/>
        <v>8.7365230024406489E-6</v>
      </c>
      <c r="J1548" s="1">
        <f t="shared" si="1008"/>
        <v>1.4593202076766494E-4</v>
      </c>
      <c r="K1548" s="1">
        <f t="shared" si="1008"/>
        <v>2.1869677156645677E-3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3.36853887320896E-6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5.1289963683676935E-6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8.7365230024406489E-6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1.4593202076766494E-4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2.1869677156645677E-3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0.88140881247958336</v>
      </c>
      <c r="G1550" s="1">
        <f t="shared" ref="G1550:K1550" si="1009">SUM(G1555:G1556)</f>
        <v>1.975470477843378</v>
      </c>
      <c r="H1550" s="1">
        <f t="shared" si="1009"/>
        <v>0.97615605628933322</v>
      </c>
      <c r="I1550" s="1">
        <f t="shared" si="1009"/>
        <v>0.6854848689676305</v>
      </c>
      <c r="J1550" s="1">
        <f t="shared" si="1009"/>
        <v>4.0009046750472008E-4</v>
      </c>
      <c r="K1550" s="1">
        <f t="shared" si="1009"/>
        <v>1.4101302797158065E-4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0.83316050618569426</v>
      </c>
      <c r="G1551" s="1">
        <f t="shared" ref="G1551:K1551" si="1010">G1550-G1552</f>
        <v>1.8673331718424009</v>
      </c>
      <c r="H1551" s="1">
        <f t="shared" si="1010"/>
        <v>0.9227212115790322</v>
      </c>
      <c r="I1551" s="1">
        <f t="shared" si="1010"/>
        <v>0.6479613945226621</v>
      </c>
      <c r="J1551" s="1">
        <f t="shared" si="1010"/>
        <v>3.6056288570694223E-4</v>
      </c>
      <c r="K1551" s="1">
        <f t="shared" si="1010"/>
        <v>-1.0964995610256211E-6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4.8248306293889147E-2</v>
      </c>
      <c r="G1552" s="1">
        <f t="shared" ref="G1552:K1552" si="1011">SUM(G1553:G1554)</f>
        <v>0.10813730600097705</v>
      </c>
      <c r="H1552" s="1">
        <f t="shared" si="1011"/>
        <v>5.3434844710300973E-2</v>
      </c>
      <c r="I1552" s="1">
        <f t="shared" si="1011"/>
        <v>3.7523474444968452E-2</v>
      </c>
      <c r="J1552" s="1">
        <f t="shared" si="1011"/>
        <v>3.9527581797777851E-5</v>
      </c>
      <c r="K1552" s="1">
        <f t="shared" si="1011"/>
        <v>1.4210952753260627E-4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4.8248306293889147E-2</v>
      </c>
      <c r="G1553" s="1">
        <f>[1]Transport!C$25/SUM([1]Transport!C$21,[1]Transport!C$25)*G1550*(G$34+G$598)/(G$34+G$598+G$37)</f>
        <v>0.10813730600097705</v>
      </c>
      <c r="H1553" s="1">
        <f>[1]Transport!D$25/SUM([1]Transport!D$21,[1]Transport!D$25)*H1550*(H$34+H$598)/(H$34+H$598+H$37)</f>
        <v>5.3434844710300973E-2</v>
      </c>
      <c r="I1553" s="1">
        <f>[1]Transport!E$25/SUM([1]Transport!E$21,[1]Transport!E$25)*I1550*(I$34+I$598)/(I$34+I$598+I$37)</f>
        <v>3.7523474444968452E-2</v>
      </c>
      <c r="J1553" s="1">
        <f>[1]Transport!F$25/SUM([1]Transport!F$21,[1]Transport!F$25)*J1550*(J$34+J$598)/(J$34+J$598+J$37)</f>
        <v>2.19015150729556E-5</v>
      </c>
      <c r="K1553" s="1">
        <f>[1]Transport!G$25/SUM([1]Transport!G$21,[1]Transport!G$25)*K1550*(K$34+K$598)/(K$34+K$598+K$37)</f>
        <v>6.7498043547145717E-5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1.7626066724822252E-5</v>
      </c>
      <c r="K1554" s="1">
        <f>(K$37+K$717)/([1]Transport!G$21+[1]Transport!G$25)*K1550</f>
        <v>7.4611483985460535E-5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0.83125624831507816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1.834875306825712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0.54158134058172736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0.270785453123007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5.0152564164505184E-2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0.14059517101766597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0.43457471570760581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0.41469941584462344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4.0009046750472008E-4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1.4101302797158065E-4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15.964580492552567</v>
      </c>
      <c r="G1557" s="1">
        <f t="shared" ref="G1557:K1557" si="1012">SUM(G1562:G1564)</f>
        <v>13.456207449167938</v>
      </c>
      <c r="H1557" s="1">
        <f t="shared" si="1012"/>
        <v>12.777314929411128</v>
      </c>
      <c r="I1557" s="1">
        <f t="shared" si="1012"/>
        <v>9.8805677198919497</v>
      </c>
      <c r="J1557" s="1">
        <f t="shared" si="1012"/>
        <v>6.4500137080781625</v>
      </c>
      <c r="K1557" s="1">
        <f t="shared" si="1012"/>
        <v>1.5935917290727259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15.59030054120138</v>
      </c>
      <c r="G1558" s="1">
        <f t="shared" ref="G1558:K1558" si="1013">G1557-G1559</f>
        <v>13.105531095930923</v>
      </c>
      <c r="H1558" s="1">
        <f t="shared" si="1013"/>
        <v>12.370081451349655</v>
      </c>
      <c r="I1558" s="1">
        <f t="shared" si="1013"/>
        <v>9.4403428127225553</v>
      </c>
      <c r="J1558" s="1">
        <f t="shared" si="1013"/>
        <v>5.194201043777313</v>
      </c>
      <c r="K1558" s="1">
        <f t="shared" si="1013"/>
        <v>-4.5022482314923229E-2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0.37427995135118702</v>
      </c>
      <c r="G1559" s="1">
        <f t="shared" ref="G1559:K1559" si="1014">SUM(G1560:G1561)</f>
        <v>0.35067635323701418</v>
      </c>
      <c r="H1559" s="1">
        <f t="shared" si="1014"/>
        <v>0.40723347806147364</v>
      </c>
      <c r="I1559" s="1">
        <f t="shared" si="1014"/>
        <v>0.44022490716939472</v>
      </c>
      <c r="J1559" s="1">
        <f t="shared" si="1014"/>
        <v>1.2558126643008496</v>
      </c>
      <c r="K1559" s="1">
        <f t="shared" si="1014"/>
        <v>1.6386142113876492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0.37427995135118702</v>
      </c>
      <c r="G1560" s="1">
        <f>[1]Transport!C$26/SUM([1]Transport!C$22,[1]Transport!C$26)*G1557*(G$33+G$580)/(G$33+G$580+G$36)</f>
        <v>0.35067635323701418</v>
      </c>
      <c r="H1560" s="1">
        <f>[1]Transport!D$26/SUM([1]Transport!D$22,[1]Transport!D$26)*H1557*(H$33+H$580)/(H$33+H$580+H$36)</f>
        <v>0.40723347806147364</v>
      </c>
      <c r="I1560" s="1">
        <f>[1]Transport!E$26/SUM([1]Transport!E$22,[1]Transport!E$26)*I1557*(I$33+I$580)/(I$33+I$580+I$36)</f>
        <v>0.44022490716939472</v>
      </c>
      <c r="J1560" s="1">
        <f>[1]Transport!F$26/SUM([1]Transport!F$22,[1]Transport!F$26)*J1557*(J$33+J$580)/(J$33+J$580+J$36)</f>
        <v>0.41784127485853673</v>
      </c>
      <c r="K1560" s="1">
        <f>[1]Transport!G$26/SUM([1]Transport!G$22,[1]Transport!G$26)*K1557*(K$33+K$580)/(K$33+K$580+K$36)</f>
        <v>0.32286515630968715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0.83797138944231275</v>
      </c>
      <c r="K1561" s="1">
        <f>(K$36+K$716)/([1]Transport!G$22+[1]Transport!G$26)*K1557</f>
        <v>1.315749055077962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11.512546823433429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7.4386620264114169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5.4505036558077409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2.7252389532610208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4.4520336691191389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5.2484357790472336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5.9307079649241183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3.1183844235780396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6.1589861349113247E-5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1.7697411237076907E-5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0.76910964370928647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1.3961033086792694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4.0369443430528884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6.4499521182168138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1.5935740316614888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2.6033272083244394E-2</v>
      </c>
      <c r="G1565" s="1">
        <f t="shared" ref="G1565:K1565" si="1015">G1570</f>
        <v>2.2270313228078417E-2</v>
      </c>
      <c r="H1565" s="1">
        <f t="shared" si="1015"/>
        <v>5.3807542215315453E-2</v>
      </c>
      <c r="I1565" s="1">
        <f t="shared" si="1015"/>
        <v>7.561867290791896E-2</v>
      </c>
      <c r="J1565" s="1">
        <f t="shared" si="1015"/>
        <v>0.13298911455738494</v>
      </c>
      <c r="K1565" s="1">
        <f t="shared" si="1015"/>
        <v>2.9074226917190672E-2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2.4080523137213417E-2</v>
      </c>
      <c r="G1566" s="1">
        <f t="shared" ref="G1566:K1566" si="1016">G1565-G1567</f>
        <v>1.9503194262784181E-2</v>
      </c>
      <c r="H1566" s="1">
        <f t="shared" si="1016"/>
        <v>5.3806970573720608E-2</v>
      </c>
      <c r="I1566" s="1">
        <f t="shared" si="1016"/>
        <v>7.5618590946648773E-2</v>
      </c>
      <c r="J1566" s="1">
        <f t="shared" si="1016"/>
        <v>-1.1092676817736069E-3</v>
      </c>
      <c r="K1566" s="1">
        <f t="shared" si="1016"/>
        <v>-3.8707166426755778E-2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1.9527489460309778E-3</v>
      </c>
      <c r="G1567" s="1">
        <f t="shared" ref="G1567:K1567" si="1017">SUM(G1568:G1569)</f>
        <v>2.7671189652942354E-3</v>
      </c>
      <c r="H1567" s="1">
        <f t="shared" si="1017"/>
        <v>5.7164159484514794E-7</v>
      </c>
      <c r="I1567" s="1">
        <f t="shared" si="1017"/>
        <v>8.1961270191195932E-8</v>
      </c>
      <c r="J1567" s="1">
        <f t="shared" si="1017"/>
        <v>0.13409838223915854</v>
      </c>
      <c r="K1567" s="1">
        <f t="shared" si="1017"/>
        <v>6.778139334394645E-2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1.9527489460309778E-3</v>
      </c>
      <c r="G1568" s="1">
        <f>[1]Transport!C$27/SUM([1]Transport!C$24,[1]Transport!C$27)*G1565*(G$45+G$612)/(G$45+G$612+G$47)</f>
        <v>2.7671189652942354E-3</v>
      </c>
      <c r="H1568" s="1">
        <f>[1]Transport!D$27/SUM([1]Transport!D$24,[1]Transport!D$27)*H1565*(H$45+H$612)/(H$45+H$612+H$47)</f>
        <v>5.7164159484514794E-7</v>
      </c>
      <c r="I1568" s="1">
        <f>[1]Transport!E$27/SUM([1]Transport!E$24,[1]Transport!E$27)*I1565*(I$45+I$612)/(I$45+I$612+I$47)</f>
        <v>8.1961270191195932E-8</v>
      </c>
      <c r="J1568" s="1">
        <f>[1]Transport!F$27/SUM([1]Transport!F$24,[1]Transport!F$27)*J1565*(J$45+J$612)/(J$45+J$612+J$47)</f>
        <v>6.676853939527579E-3</v>
      </c>
      <c r="K1568" s="1">
        <f>[1]Transport!G$27/SUM([1]Transport!G$24,[1]Transport!G$27)*K1565*(K$45+K$612)/(K$45+K$612+K$47)</f>
        <v>2.0416718036288292E-2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0.12742152829963097</v>
      </c>
      <c r="K1569" s="1">
        <f>(K$47+K$714)/([1]Transport!G$24+[1]Transport!G$27)*K1565</f>
        <v>4.7364675307658158E-2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2.6033272083244394E-2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2.2270313228078417E-2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5.3807542215315453E-2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7.561867290791896E-2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0.13298911455738494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2.9074226917190672E-2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4.7786009018309166</v>
      </c>
      <c r="G1571" s="3">
        <f t="shared" ref="G1571:K1571" si="1018">SUM(G1572:G1580)</f>
        <v>4.7670659604383303</v>
      </c>
      <c r="H1571" s="3">
        <f t="shared" si="1018"/>
        <v>4.7076534289000733</v>
      </c>
      <c r="I1571" s="3">
        <f t="shared" si="1018"/>
        <v>4.6367101784117573</v>
      </c>
      <c r="J1571" s="3">
        <f t="shared" si="1018"/>
        <v>4.9977792281316908</v>
      </c>
      <c r="K1571" s="3">
        <f t="shared" si="1018"/>
        <v>5.4146029113585401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9.7918355739894658E-3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8.4869161639365368E-3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1.8647901035034678E-2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9.3229276488165681E-3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6.8287817186620265E-3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4.4936220418539036E-2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0.1598558894722126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0.68705304386206978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1.982971563561631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4.669639046027215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1.566718989795049E-6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2.4374946244156686E-6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4.3945963806817686E-6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8.3918241747904618E-5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1.3204862336465392E-3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0.23074281609136812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0.51407763951739416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0.15383670354704429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7.6916869831946996E-2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1.7615065660139147E-2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4.9381187387572287E-2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0.15263550885088237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0.1456547149885184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1.4052361972908403E-4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4.9527951123432599E-5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2.9821714039197347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1.9930962298056898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1.5331651015935504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0.76657892930519178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1.5231053324914929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1.7955660528253903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2.028981269724528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1.0668445697648692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2.1070785447767393E-5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6.0545412343702852E-6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0.35438079901314157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0.64327916062597146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1.8600931265964173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2.9719289101960031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0.7342672702726537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8.3456663755305544E-3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7.1393485876764294E-3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1.7249456556224584E-2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2.4241601817546553E-2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4.2633241727131635E-2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9.3205263326661889E-3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0.68922285337539524</v>
      </c>
      <c r="G1582" s="1">
        <f t="shared" ref="G1582:K1582" si="1019">IFERROR(G1572/G1546,"-")</f>
        <v>0.69564643130450565</v>
      </c>
      <c r="H1582" s="1">
        <f t="shared" si="1019"/>
        <v>0.70528179819816983</v>
      </c>
      <c r="I1582" s="1">
        <f t="shared" si="1019"/>
        <v>0.70528179819817072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0.68135756995377272</v>
      </c>
      <c r="G1583" s="1">
        <f t="shared" ref="G1583:K1583" si="1020">IFERROR(G1573/G1547,"-")</f>
        <v>0.68135756995377328</v>
      </c>
      <c r="H1583" s="1">
        <f t="shared" si="1020"/>
        <v>0.6813575699537725</v>
      </c>
      <c r="I1583" s="1">
        <f t="shared" si="1020"/>
        <v>0.68135756995377283</v>
      </c>
      <c r="J1583" s="1">
        <f t="shared" si="1020"/>
        <v>0.68135756995377306</v>
      </c>
      <c r="K1583" s="1">
        <f t="shared" si="1020"/>
        <v>0.68135756995377295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0.46510343171505414</v>
      </c>
      <c r="H1584" s="1">
        <f t="shared" si="1021"/>
        <v>0.47523812640003932</v>
      </c>
      <c r="I1584" s="1">
        <f t="shared" si="1021"/>
        <v>0.50301434328669281</v>
      </c>
      <c r="J1584" s="1">
        <f t="shared" si="1021"/>
        <v>0.57505022754059543</v>
      </c>
      <c r="K1584" s="1">
        <f t="shared" si="1021"/>
        <v>0.60379777176787208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0.27758325613681006</v>
      </c>
      <c r="G1585" s="1">
        <f t="shared" ref="G1585:K1585" si="1022">IFERROR(G1575/G1555,"-")</f>
        <v>0.28017034051580075</v>
      </c>
      <c r="H1585" s="1">
        <f t="shared" si="1022"/>
        <v>0.28405096708428706</v>
      </c>
      <c r="I1585" s="1">
        <f t="shared" si="1022"/>
        <v>0.28405096708428695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0.35122961215622106</v>
      </c>
      <c r="G1586" s="1">
        <f t="shared" ref="G1586:K1586" si="1023">IFERROR(G1576/G1556,"-")</f>
        <v>0.35122961215622034</v>
      </c>
      <c r="H1586" s="1">
        <f t="shared" si="1023"/>
        <v>0.35122961215622095</v>
      </c>
      <c r="I1586" s="1">
        <f t="shared" si="1023"/>
        <v>0.35122961215622073</v>
      </c>
      <c r="J1586" s="1">
        <f t="shared" si="1023"/>
        <v>0.35122961215622117</v>
      </c>
      <c r="K1586" s="1">
        <f t="shared" si="1023"/>
        <v>0.35122961215622089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0.25903663625928697</v>
      </c>
      <c r="G1587" s="1">
        <f t="shared" ref="G1587:K1587" si="1024">IFERROR(G1577/G1562,"-")</f>
        <v>0.26793746277611241</v>
      </c>
      <c r="H1587" s="1">
        <f t="shared" si="1024"/>
        <v>0.28128870255135019</v>
      </c>
      <c r="I1587" s="1">
        <f t="shared" si="1024"/>
        <v>0.28128870255135002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0.34211451343153215</v>
      </c>
      <c r="G1588" s="1">
        <f t="shared" ref="G1588:K1588" si="1025">IFERROR(G1578/G1563,"-")</f>
        <v>0.34211451343153243</v>
      </c>
      <c r="H1588" s="1">
        <f t="shared" si="1025"/>
        <v>0.34211451343153232</v>
      </c>
      <c r="I1588" s="1">
        <f t="shared" si="1025"/>
        <v>0.34211451343153193</v>
      </c>
      <c r="J1588" s="1">
        <f t="shared" si="1025"/>
        <v>0.34211451343153193</v>
      </c>
      <c r="K1588" s="1">
        <f t="shared" si="1025"/>
        <v>0.3421145134315316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0.46076759264650818</v>
      </c>
      <c r="H1589" s="1">
        <f t="shared" si="1026"/>
        <v>0.46076759264650791</v>
      </c>
      <c r="I1589" s="1">
        <f t="shared" si="1026"/>
        <v>0.4607675926465078</v>
      </c>
      <c r="J1589" s="1">
        <f t="shared" si="1026"/>
        <v>0.46076759264650752</v>
      </c>
      <c r="K1589" s="1">
        <f t="shared" si="1026"/>
        <v>0.46076759264650763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0.32057692743518074</v>
      </c>
      <c r="G1590" s="1">
        <f t="shared" ref="G1590:K1590" si="1027">IFERROR(G1580/G1570,"-")</f>
        <v>0.32057692743518024</v>
      </c>
      <c r="H1590" s="1">
        <f t="shared" si="1027"/>
        <v>0.32057692743518029</v>
      </c>
      <c r="I1590" s="1">
        <f t="shared" si="1027"/>
        <v>0.32057692743518007</v>
      </c>
      <c r="J1590" s="1">
        <f t="shared" si="1027"/>
        <v>0.32057692743518001</v>
      </c>
      <c r="K1590" s="1">
        <f t="shared" si="1027"/>
        <v>0.3205769274351799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24.516709867198042</v>
      </c>
      <c r="G1591" s="3">
        <f t="shared" ref="G1591" si="1028">G1592+G1595+G1597+G1604+G1612</f>
        <v>23.060447103011757</v>
      </c>
      <c r="H1591" s="3">
        <f t="shared" ref="H1591" si="1029">H1592+H1595+H1597+H1604+H1612</f>
        <v>20.492833365854018</v>
      </c>
      <c r="I1591" s="3">
        <f t="shared" ref="I1591" si="1030">I1592+I1595+I1597+I1604+I1612</f>
        <v>16.43881701215572</v>
      </c>
      <c r="J1591" s="3">
        <f t="shared" ref="J1591" si="1031">J1592+J1595+J1597+J1604+J1612</f>
        <v>14.266392761007211</v>
      </c>
      <c r="K1591" s="3">
        <f t="shared" ref="K1591" si="1032">K1592+K1595+K1597+K1604+K1612</f>
        <v>11.484239068285246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7.2005819150195473E-3</v>
      </c>
      <c r="G1592" s="1">
        <f t="shared" ref="G1592" si="1035">SUM(G1593:G1594)</f>
        <v>2.6667040602226071E-2</v>
      </c>
      <c r="H1592" s="1">
        <f t="shared" ref="H1592" si="1036">SUM(H1593:H1594)</f>
        <v>8.1836265578077272E-2</v>
      </c>
      <c r="I1592" s="1">
        <f t="shared" ref="I1592" si="1037">SUM(I1593:I1594)</f>
        <v>0.28357540133339709</v>
      </c>
      <c r="J1592" s="1">
        <f t="shared" ref="J1592" si="1038">SUM(J1593:J1594)</f>
        <v>1.1697764507862438</v>
      </c>
      <c r="K1592" s="1">
        <f t="shared" ref="K1592" si="1039">SUM(K1593:K1594)</f>
        <v>4.050487073145546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7.2005819150195473E-3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2.6667040602226071E-2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8.1836265578077272E-2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0.28357540133339709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1.1697764507862438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4.050487073145546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2.1329893486910301E-3</v>
      </c>
      <c r="G1595" s="1">
        <f t="shared" ref="G1595" si="1041">G1596</f>
        <v>1.2025183869765336E-2</v>
      </c>
      <c r="H1595" s="1">
        <f t="shared" ref="H1595" si="1042">H1596</f>
        <v>1.2046316447482859E-2</v>
      </c>
      <c r="I1595" s="1">
        <f t="shared" ref="I1595" si="1043">I1596</f>
        <v>4.4703672023898758E-2</v>
      </c>
      <c r="J1595" s="1">
        <f t="shared" ref="J1595" si="1044">J1596</f>
        <v>1.3278526252144565</v>
      </c>
      <c r="K1595" s="1">
        <f t="shared" ref="K1595" si="1045">K1596</f>
        <v>3.6134371144994302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2.1329893486910301E-3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1.2025183869765336E-2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1.2046316447482859E-2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4.4703672023898758E-2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1.3278526252144565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3.6134371144994302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24.444566277281044</v>
      </c>
      <c r="G1604" s="1">
        <f t="shared" ref="G1604:K1604" si="1049">SUM(G1609:G1611)</f>
        <v>22.878194929014708</v>
      </c>
      <c r="H1604" s="1">
        <f t="shared" si="1049"/>
        <v>20.151592448212181</v>
      </c>
      <c r="I1604" s="1">
        <f t="shared" si="1049"/>
        <v>15.693513254049867</v>
      </c>
      <c r="J1604" s="1">
        <f t="shared" si="1049"/>
        <v>10.783670238619488</v>
      </c>
      <c r="K1604" s="1">
        <f t="shared" si="1049"/>
        <v>1.797784243378971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23.871478178828998</v>
      </c>
      <c r="G1605" s="1">
        <f t="shared" ref="G1605:K1605" si="1050">G1604-G1606</f>
        <v>22.281976269584892</v>
      </c>
      <c r="H1605" s="1">
        <f t="shared" si="1050"/>
        <v>19.509328942420908</v>
      </c>
      <c r="I1605" s="1">
        <f t="shared" si="1050"/>
        <v>14.994294786925053</v>
      </c>
      <c r="J1605" s="1">
        <f t="shared" si="1050"/>
        <v>8.6840980103710681</v>
      </c>
      <c r="K1605" s="1">
        <f t="shared" si="1050"/>
        <v>-5.0791371357502557E-2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0.57308809845204844</v>
      </c>
      <c r="G1606" s="1">
        <f t="shared" ref="G1606:K1606" si="1051">SUM(G1607:G1608)</f>
        <v>0.59621865942981711</v>
      </c>
      <c r="H1606" s="1">
        <f t="shared" si="1051"/>
        <v>0.64226350579127378</v>
      </c>
      <c r="I1606" s="1">
        <f t="shared" si="1051"/>
        <v>0.69921846712481406</v>
      </c>
      <c r="J1606" s="1">
        <f t="shared" si="1051"/>
        <v>2.099572228248419</v>
      </c>
      <c r="K1606" s="1">
        <f t="shared" si="1051"/>
        <v>1.8485756147364736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0.57308809845204844</v>
      </c>
      <c r="G1607" s="1">
        <f>[1]Transport!C$26/SUM([1]Transport!C$22,[1]Transport!C$26)*G1604*(G$33+G$580)/(G$33+G$580+G$36)</f>
        <v>0.59621865942981711</v>
      </c>
      <c r="H1607" s="1">
        <f>[1]Transport!D$26/SUM([1]Transport!D$22,[1]Transport!D$26)*H1604*(H$33+H$580)/(H$33+H$580+H$36)</f>
        <v>0.64226350579127378</v>
      </c>
      <c r="I1607" s="1">
        <f>[1]Transport!E$26/SUM([1]Transport!E$22,[1]Transport!E$26)*I1604*(I$33+I$580)/(I$33+I$580+I$36)</f>
        <v>0.69921846712481406</v>
      </c>
      <c r="J1607" s="1">
        <f>[1]Transport!F$26/SUM([1]Transport!F$22,[1]Transport!F$26)*J1604*(J$33+J$580)/(J$33+J$580+J$36)</f>
        <v>0.69858185177429466</v>
      </c>
      <c r="K1607" s="1">
        <f>[1]Transport!G$26/SUM([1]Transport!G$22,[1]Transport!G$26)*K1604*(K$33+K$580)/(K$33+K$580+K$36)</f>
        <v>0.36423500458764912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1.4009903764741245</v>
      </c>
      <c r="K1608" s="1">
        <f>(K$36+K$716)/([1]Transport!G$22+[1]Transport!G$26)*K1604</f>
        <v>1.4843406101488243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19.239352126684352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15.932877375295099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11.440090437215137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4.8683539579330475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5.2052141505966913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6.1004263086392037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4.7845149417465853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0.43888488899637995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1.6174386098466771E-5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0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0.8448912450804047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3.9269870692504596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10.386274407120439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10.783654064233389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1.797784243378971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6.2810018653288183E-2</v>
      </c>
      <c r="G1612" s="1">
        <f t="shared" ref="G1612:K1612" si="1052">G1617</f>
        <v>0.14355994952506024</v>
      </c>
      <c r="H1612" s="1">
        <f t="shared" si="1052"/>
        <v>0.24735833561627582</v>
      </c>
      <c r="I1612" s="1">
        <f t="shared" si="1052"/>
        <v>0.41702468474855869</v>
      </c>
      <c r="J1612" s="1">
        <f t="shared" si="1052"/>
        <v>0.98509344638702201</v>
      </c>
      <c r="K1612" s="1">
        <f t="shared" si="1052"/>
        <v>2.0225306372612994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5.8098655543295706E-2</v>
      </c>
      <c r="G1613" s="1">
        <f t="shared" ref="G1613:K1613" si="1053">G1612-G1614</f>
        <v>0.12572241599245471</v>
      </c>
      <c r="H1613" s="1">
        <f t="shared" si="1053"/>
        <v>0.24735570772606474</v>
      </c>
      <c r="I1613" s="1">
        <f t="shared" si="1053"/>
        <v>0.41702423274548128</v>
      </c>
      <c r="J1613" s="1">
        <f t="shared" si="1053"/>
        <v>-8.2167050080823589E-3</v>
      </c>
      <c r="K1613" s="1">
        <f t="shared" si="1053"/>
        <v>-2.6926401242812492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4.711363109992474E-3</v>
      </c>
      <c r="G1614" s="1">
        <f t="shared" ref="G1614:K1614" si="1054">SUM(G1615:G1616)</f>
        <v>1.7837533532605535E-2</v>
      </c>
      <c r="H1614" s="1">
        <f t="shared" si="1054"/>
        <v>2.627890211080519E-6</v>
      </c>
      <c r="I1614" s="1">
        <f t="shared" si="1054"/>
        <v>4.5200307739724338E-7</v>
      </c>
      <c r="J1614" s="1">
        <f t="shared" si="1054"/>
        <v>0.99331015139510437</v>
      </c>
      <c r="K1614" s="1">
        <f t="shared" si="1054"/>
        <v>4.7151707615425487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4.711363109992474E-3</v>
      </c>
      <c r="G1615" s="1">
        <f>[1]Transport!C$27/SUM([1]Transport!C$24,[1]Transport!C$27)*G1612*(G$45+G$612)/(G$45+G$612+G$47)</f>
        <v>1.7837533532605535E-2</v>
      </c>
      <c r="H1615" s="1">
        <f>[1]Transport!D$27/SUM([1]Transport!D$24,[1]Transport!D$27)*H1612*(H$45+H$612)/(H$45+H$612+H$47)</f>
        <v>2.627890211080519E-6</v>
      </c>
      <c r="I1615" s="1">
        <f>[1]Transport!E$27/SUM([1]Transport!E$24,[1]Transport!E$27)*I1612*(I$45+I$612)/(I$45+I$612+I$47)</f>
        <v>4.5200307739724338E-7</v>
      </c>
      <c r="J1615" s="1">
        <f>[1]Transport!F$27/SUM([1]Transport!F$24,[1]Transport!F$27)*J1612*(J$45+J$612)/(J$45+J$612+J$47)</f>
        <v>4.9457619747320491E-2</v>
      </c>
      <c r="K1615" s="1">
        <f>[1]Transport!G$27/SUM([1]Transport!G$24,[1]Transport!G$27)*K1612*(K$45+K$612)/(K$45+K$612+K$47)</f>
        <v>1.4202763794315343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0.94385253164778393</v>
      </c>
      <c r="K1616" s="1">
        <f>(K$47+K$714)/([1]Transport!G$24+[1]Transport!G$27)*K1612</f>
        <v>3.2948943821110146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6.2810018653288183E-2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0.14355994952506024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0.24735833561627582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0.41702468474855869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0.98509344638702201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2.0225306372612994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2.203403169119988</v>
      </c>
      <c r="G1618" s="3">
        <f t="shared" ref="G1618" si="1055">SUM(G1619:G1627)</f>
        <v>2.2248415969469852</v>
      </c>
      <c r="H1618" s="3">
        <f t="shared" ref="H1618" si="1056">SUM(H1619:H1627)</f>
        <v>2.2568798074369361</v>
      </c>
      <c r="I1618" s="3">
        <f t="shared" ref="I1618" si="1057">SUM(I1619:I1627)</f>
        <v>2.3103578235759832</v>
      </c>
      <c r="J1618" s="3">
        <f t="shared" ref="J1618" si="1058">SUM(J1619:J1627)</f>
        <v>2.5116925287951468</v>
      </c>
      <c r="K1618" s="3">
        <f t="shared" ref="K1618" si="1059">SUM(K1619:K1627)</f>
        <v>2.7154747706279339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1.9349962787130817E-3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7.2305720508027494E-3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2.269965750940179E-2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8.2388790767480458E-2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0.36613689891847695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1.3717924220054043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3.7211861554431848E-4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2.1086417704565727E-3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2.112305725321412E-3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8.2997118324956119E-3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0.2653977938112313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0.78898449799666892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1.5767353588202808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1.3383013237287751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0.99597465935703045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0.42383905979524328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0.61787721579814181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0.72414204559319673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0.56793874096651797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5.2097178986934507E-2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1.9199564822168194E-6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0.13811171219740412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0.64193221443504556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1.6978115823451003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1.7627699839806437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0.29387813101431204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6.4834796073077626E-3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1.4947301606350003E-2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2.6222229443618975E-2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4.5921499848728793E-2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0.11738593212831237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0.26081971961154882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0.26872776416540894</v>
      </c>
      <c r="G1630" s="1">
        <f t="shared" ref="G1630:K1630" si="1062">IFERROR(G1620/G1594,"-")</f>
        <v>0.27114264978466213</v>
      </c>
      <c r="H1630" s="1">
        <f t="shared" si="1062"/>
        <v>0.27737895111727451</v>
      </c>
      <c r="I1630" s="1">
        <f t="shared" si="1062"/>
        <v>0.29053574597825105</v>
      </c>
      <c r="J1630" s="1">
        <f t="shared" si="1062"/>
        <v>0.31299732412324144</v>
      </c>
      <c r="K1630" s="1">
        <f t="shared" si="1062"/>
        <v>0.3386734477194841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0.17445873125089897</v>
      </c>
      <c r="G1631" s="1">
        <f t="shared" ref="G1631:K1631" si="1063">IFERROR(G1621/G1596,"-")</f>
        <v>0.17535214374212488</v>
      </c>
      <c r="H1631" s="1">
        <f t="shared" si="1063"/>
        <v>0.17534868310410268</v>
      </c>
      <c r="I1631" s="1">
        <f t="shared" si="1063"/>
        <v>0.18566062823784485</v>
      </c>
      <c r="J1631" s="1">
        <f t="shared" si="1063"/>
        <v>0.19986991686548641</v>
      </c>
      <c r="K1631" s="1">
        <f t="shared" si="1063"/>
        <v>0.21834737204385166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8.1953661871669803E-2</v>
      </c>
      <c r="G1634" s="1">
        <f t="shared" ref="G1634:K1634" si="1066">IFERROR(G1624/G1609,"-")</f>
        <v>8.3996210615660233E-2</v>
      </c>
      <c r="H1634" s="1">
        <f t="shared" si="1066"/>
        <v>8.7060033731645989E-2</v>
      </c>
      <c r="I1634" s="1">
        <f t="shared" si="1066"/>
        <v>8.7060033731645975E-2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0.1187035149605348</v>
      </c>
      <c r="G1635" s="1">
        <f t="shared" ref="G1635:K1635" si="1067">IFERROR(G1625/G1610,"-")</f>
        <v>0.11870351496053529</v>
      </c>
      <c r="H1635" s="1">
        <f t="shared" si="1067"/>
        <v>0.11870351496053477</v>
      </c>
      <c r="I1635" s="1">
        <f t="shared" si="1067"/>
        <v>0.11870351496053495</v>
      </c>
      <c r="J1635" s="1">
        <f t="shared" si="1067"/>
        <v>0.11870351496053498</v>
      </c>
      <c r="K1635" s="1" t="str">
        <f t="shared" si="1067"/>
        <v>-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0.16346685209675788</v>
      </c>
      <c r="H1636" s="1">
        <f t="shared" si="1068"/>
        <v>0.16346685209675788</v>
      </c>
      <c r="I1636" s="1">
        <f t="shared" si="1068"/>
        <v>0.16346685209675807</v>
      </c>
      <c r="J1636" s="1">
        <f t="shared" si="1068"/>
        <v>0.1634668520967581</v>
      </c>
      <c r="K1636" s="1">
        <f t="shared" si="1068"/>
        <v>0.16346685209675788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0.10322365358775999</v>
      </c>
      <c r="G1637" s="1">
        <f t="shared" ref="G1637:K1637" si="1069">IFERROR(G1627/G1617,"-")</f>
        <v>0.10411888312722456</v>
      </c>
      <c r="H1637" s="1">
        <f t="shared" si="1069"/>
        <v>0.10600907941221444</v>
      </c>
      <c r="I1637" s="1">
        <f t="shared" si="1069"/>
        <v>0.11011698234702041</v>
      </c>
      <c r="J1637" s="1">
        <f t="shared" si="1069"/>
        <v>0.11916223030296556</v>
      </c>
      <c r="K1637" s="1">
        <f t="shared" si="1069"/>
        <v>0.12895711679538449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28.743325750844722</v>
      </c>
      <c r="G1638" s="1">
        <f t="shared" ref="G1638:K1638" si="1070">G1639+G1643+G1647+G1653</f>
        <v>28.119976883048949</v>
      </c>
      <c r="H1638" s="1">
        <f t="shared" si="1070"/>
        <v>22.12201002982389</v>
      </c>
      <c r="I1638" s="1">
        <f t="shared" si="1070"/>
        <v>21.030085158740228</v>
      </c>
      <c r="J1638" s="1">
        <f t="shared" si="1070"/>
        <v>28.080974091753223</v>
      </c>
      <c r="K1638" s="1">
        <f t="shared" si="1070"/>
        <v>28.97643047607438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9.2070286409544657</v>
      </c>
      <c r="G1639" s="1">
        <f t="shared" ref="G1639:K1639" si="1073">SUM(G1640:G1642)</f>
        <v>9.467476906925933</v>
      </c>
      <c r="H1639" s="1">
        <f t="shared" si="1073"/>
        <v>9.9543433015209111</v>
      </c>
      <c r="I1639" s="1">
        <f t="shared" si="1073"/>
        <v>10.606288330936811</v>
      </c>
      <c r="J1639" s="1">
        <f t="shared" si="1073"/>
        <v>11.737672128327274</v>
      </c>
      <c r="K1639" s="1">
        <f t="shared" si="1073"/>
        <v>12.633135540736996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8.7118091606020407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9.709321051248919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10.452587117887335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1.50230862785352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1.5615714598856787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1.7464417826251848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1.8944790755742058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2.0283498020481749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2.1805474472054023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1.0189330177533629E-8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6.6591372870297107E-8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9.4760564946200829E-8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1.2750301808875066E-6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9.7564425801126158E-7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4.313080790396888E-8</v>
      </c>
      <c r="J1643" s="1">
        <f t="shared" si="1075"/>
        <v>5.7244280984751015E-6</v>
      </c>
      <c r="K1643" s="1">
        <f t="shared" si="1075"/>
        <v>1.6785606240821475E-7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4.313080790396888E-8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5.7244280984751015E-6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1.6785606240821475E-7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1.7598077757234198</v>
      </c>
      <c r="H1647" s="1">
        <f t="shared" si="1077"/>
        <v>1.12346202478523E-6</v>
      </c>
      <c r="I1647" s="1">
        <f t="shared" si="1077"/>
        <v>8.6881539655577315E-7</v>
      </c>
      <c r="J1647" s="1">
        <f t="shared" si="1077"/>
        <v>3.5803302997925359E-6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1.6634759109030306</v>
      </c>
      <c r="G1648" s="1">
        <f t="shared" ref="G1648:K1648" si="1079">G1647-G1649</f>
        <v>1.6634758517181298</v>
      </c>
      <c r="H1648" s="1">
        <f t="shared" si="1079"/>
        <v>1.061963641974884E-6</v>
      </c>
      <c r="I1648" s="1">
        <f t="shared" si="1079"/>
        <v>8.2125640028040073E-7</v>
      </c>
      <c r="J1648" s="1">
        <f t="shared" si="1079"/>
        <v>3.2266058042534306E-6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9.633185282532751E-2</v>
      </c>
      <c r="G1649" s="1">
        <f t="shared" ref="G1649:K1649" si="1080">SUM(G1650:G1651)</f>
        <v>9.6331924005290018E-2</v>
      </c>
      <c r="H1649" s="1">
        <f t="shared" si="1080"/>
        <v>6.1498382810346E-8</v>
      </c>
      <c r="I1649" s="1">
        <f t="shared" si="1080"/>
        <v>4.7558996275372418E-8</v>
      </c>
      <c r="J1649" s="1">
        <f t="shared" si="1080"/>
        <v>3.5372449553910547E-7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9.633185282532751E-2</v>
      </c>
      <c r="G1650" s="1">
        <f>[1]Transport!C$25/SUM([1]Transport!C$21,[1]Transport!C$25)*G1647*(G$34+G$598)/(G$34+G$598+G$37)</f>
        <v>9.6331924005290018E-2</v>
      </c>
      <c r="H1650" s="1">
        <f>[1]Transport!D$25/SUM([1]Transport!D$21,[1]Transport!D$25)*H1647*(H$34+H$598)/(H$34+H$598+H$37)</f>
        <v>6.1498382810346E-8</v>
      </c>
      <c r="I1650" s="1">
        <f>[1]Transport!E$25/SUM([1]Transport!E$21,[1]Transport!E$25)*I1647*(I$34+I$598)/(I$34+I$598+I$37)</f>
        <v>4.7558996275372418E-8</v>
      </c>
      <c r="J1650" s="1">
        <f>[1]Transport!F$25/SUM([1]Transport!F$21,[1]Transport!F$25)*J1647*(J$34+J$598)/(J$34+J$598+J$37)</f>
        <v>1.9599231772784182E-7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1.5773217781126363E-7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1.7598077757234198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1.12346202478523E-6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8.6881539655577315E-7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3.5803302997925359E-6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17.776489346161899</v>
      </c>
      <c r="G1653" s="1">
        <f t="shared" ref="G1653:K1653" si="1081">SUM(G1658:G1660)</f>
        <v>16.892692200399598</v>
      </c>
      <c r="H1653" s="1">
        <f t="shared" si="1081"/>
        <v>12.167665604840955</v>
      </c>
      <c r="I1653" s="1">
        <f t="shared" si="1081"/>
        <v>10.423795915857214</v>
      </c>
      <c r="J1653" s="1">
        <f t="shared" si="1081"/>
        <v>16.343292658667551</v>
      </c>
      <c r="K1653" s="1">
        <f t="shared" si="1081"/>
        <v>16.343294767481321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17.359730285641632</v>
      </c>
      <c r="G1654" s="1">
        <f t="shared" ref="G1654:K1654" si="1082">G1653-G1655</f>
        <v>16.452459116927198</v>
      </c>
      <c r="H1654" s="1">
        <f t="shared" si="1082"/>
        <v>11.779862626553035</v>
      </c>
      <c r="I1654" s="1">
        <f t="shared" si="1082"/>
        <v>9.9593676846562307</v>
      </c>
      <c r="J1654" s="1">
        <f t="shared" si="1082"/>
        <v>13.161266259029844</v>
      </c>
      <c r="K1654" s="1">
        <f t="shared" si="1082"/>
        <v>-0.46173413567140997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0.41675906052026584</v>
      </c>
      <c r="G1655" s="1">
        <f t="shared" ref="G1655:K1655" si="1083">SUM(G1656:G1657)</f>
        <v>0.44023308347240014</v>
      </c>
      <c r="H1655" s="1">
        <f t="shared" si="1083"/>
        <v>0.38780297828792054</v>
      </c>
      <c r="I1655" s="1">
        <f t="shared" si="1083"/>
        <v>0.46442823120098403</v>
      </c>
      <c r="J1655" s="1">
        <f t="shared" si="1083"/>
        <v>3.1820263996377069</v>
      </c>
      <c r="K1655" s="1">
        <f t="shared" si="1083"/>
        <v>16.805028903152731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0.41675906052026584</v>
      </c>
      <c r="G1656" s="1">
        <f>[1]Transport!C$26/SUM([1]Transport!C$22,[1]Transport!C$26)*G1653*(G$33+G$580)/(G$33+G$580+G$36)</f>
        <v>0.44023308347240014</v>
      </c>
      <c r="H1656" s="1">
        <f>[1]Transport!D$26/SUM([1]Transport!D$22,[1]Transport!D$26)*H1653*(H$33+H$580)/(H$33+H$580+H$36)</f>
        <v>0.38780297828792054</v>
      </c>
      <c r="I1656" s="1">
        <f>[1]Transport!E$26/SUM([1]Transport!E$22,[1]Transport!E$26)*I1653*(I$33+I$580)/(I$33+I$580+I$36)</f>
        <v>0.46442823120098403</v>
      </c>
      <c r="J1656" s="1">
        <f>[1]Transport!F$26/SUM([1]Transport!F$22,[1]Transport!F$26)*J1653*(J$33+J$580)/(J$33+J$580+J$36)</f>
        <v>1.0587422831878825</v>
      </c>
      <c r="K1656" s="1">
        <f>[1]Transport!G$26/SUM([1]Transport!G$22,[1]Transport!G$26)*K1653*(K$33+K$580)/(K$33+K$580+K$36)</f>
        <v>3.3111871274510984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2.1232841164498244</v>
      </c>
      <c r="K1657" s="1">
        <f>(K$36+K$716)/([1]Transport!G$22+[1]Transport!G$26)*K1653</f>
        <v>13.493841775701634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0.39609153982719048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0.39605276335142509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16.496639437048174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12.167665604840955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10.423795915857214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16.343292658667551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16.343294767481321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0.22017043148292542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0.24502561357056116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0.26340104479198567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2.5094611723149734E-2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2.6084539978827894E-2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2.9172619806279741E-2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3.1645439517373142E-2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3.3881620445628972E-2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3.6423934814052303E-2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2.5141064677175399E-8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1.6430697436475499E-7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2.33811393943343E-7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3.1459983811028802E-6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2.4072961583538798E-6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7.7354166349509404E-8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1.0266637350526E-5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3.0104619888429899E-7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1.59511135908965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1.01831976307987E-6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7.8750493497984801E-7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3.2452553109922902E-6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1.6053882768502479E-3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1.6052311129289008E-3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16.303130229686001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12.0249362122501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10.301522498105699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16.151582242728999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16.151584326805899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2.5272641700947254E-2</v>
      </c>
      <c r="J1673" s="7">
        <f t="shared" si="1087"/>
        <v>2.5236122307341284E-2</v>
      </c>
      <c r="K1673" s="7">
        <f t="shared" si="1087"/>
        <v>2.5199602913735294E-2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1.6704032219401286E-2</v>
      </c>
      <c r="G1674" s="7">
        <f t="shared" ref="G1674:K1674" si="1088">IFERROR(G1663/G1641,"-")</f>
        <v>1.6704032219401296E-2</v>
      </c>
      <c r="H1674" s="7">
        <f t="shared" si="1088"/>
        <v>1.6704032219401307E-2</v>
      </c>
      <c r="I1674" s="7">
        <f t="shared" si="1088"/>
        <v>1.670403221940131E-2</v>
      </c>
      <c r="J1674" s="7">
        <f t="shared" si="1088"/>
        <v>1.6704032219401303E-2</v>
      </c>
      <c r="K1674" s="7">
        <f t="shared" si="1088"/>
        <v>1.6704032219401303E-2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2.4673913043478293</v>
      </c>
      <c r="H1675">
        <f t="shared" si="1089"/>
        <v>2.4673913043478288</v>
      </c>
      <c r="I1675">
        <f t="shared" si="1089"/>
        <v>2.4673913043478226</v>
      </c>
      <c r="J1675">
        <f t="shared" si="1089"/>
        <v>2.4673913043478346</v>
      </c>
      <c r="K1675">
        <f t="shared" si="1089"/>
        <v>2.4673913043478324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 t="str">
        <f t="shared" si="1090"/>
        <v>-</v>
      </c>
      <c r="K1676" t="str">
        <f t="shared" si="1090"/>
        <v>-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1.7934782608695652</v>
      </c>
      <c r="J1678">
        <f t="shared" si="1092"/>
        <v>1.7934782608695656</v>
      </c>
      <c r="K1678">
        <f t="shared" si="1092"/>
        <v>1.7934782608695701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0.90641226905247274</v>
      </c>
      <c r="H1679" s="4">
        <f t="shared" si="1093"/>
        <v>0.90641226905247652</v>
      </c>
      <c r="I1679" s="4">
        <f t="shared" si="1093"/>
        <v>0.9064122690524794</v>
      </c>
      <c r="J1679" s="4">
        <f t="shared" si="1093"/>
        <v>0.90641226905247774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4.0530738867855087E-3</v>
      </c>
      <c r="G1681" s="1">
        <f t="shared" si="1094"/>
        <v>4.0530738867855061E-3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0.98826978015124767</v>
      </c>
      <c r="H1682" s="4">
        <f t="shared" si="1094"/>
        <v>0.98826978015125022</v>
      </c>
      <c r="I1682" s="4">
        <f t="shared" si="1094"/>
        <v>0.98826978015124922</v>
      </c>
      <c r="J1682" s="4">
        <f t="shared" si="1094"/>
        <v>0.98826978015125488</v>
      </c>
      <c r="K1682" s="4">
        <f t="shared" si="1094"/>
        <v>0.98826978015125366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34.396055848002533</v>
      </c>
      <c r="G1683" s="3">
        <f t="shared" ref="G1683:K1683" si="1095">SUM(G1684:G1686,G1689:G1691,-G1696)</f>
        <v>32.453322454980345</v>
      </c>
      <c r="H1683" s="3">
        <f t="shared" si="1095"/>
        <v>30.527717839084175</v>
      </c>
      <c r="I1683" s="3">
        <f t="shared" si="1095"/>
        <v>25.14200615737191</v>
      </c>
      <c r="J1683" s="3">
        <f t="shared" si="1095"/>
        <v>14.994302937732014</v>
      </c>
      <c r="K1683" s="3">
        <f t="shared" si="1095"/>
        <v>7.5229896599327703E-8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2.6033622512118395</v>
      </c>
      <c r="G1684" s="1">
        <f>[1]Summary!C53+[1]Summary!C59</f>
        <v>2.6045778772325785</v>
      </c>
      <c r="H1684" s="1">
        <f>[1]Summary!D53+[1]Summary!D59</f>
        <v>2.5462901777684364</v>
      </c>
      <c r="I1684" s="1">
        <f>[1]Summary!E53+[1]Summary!E59</f>
        <v>2.5026681268835409</v>
      </c>
      <c r="J1684" s="1">
        <f>[1]Summary!F53+[1]Summary!F59</f>
        <v>1.7427904277927644</v>
      </c>
      <c r="K1684" s="1">
        <f>[1]Summary!G53+[1]Summary!G59</f>
        <v>-0.1658025067697726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-1.6645440135319245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6.4911332249236908</v>
      </c>
      <c r="G1686" s="1">
        <f>[1]Summary!C55+[1]Summary!C60</f>
        <v>6.2627591078044933</v>
      </c>
      <c r="H1686" s="1">
        <f>[1]Summary!D55+[1]Summary!D60</f>
        <v>5.7613122801387879</v>
      </c>
      <c r="I1686" s="1">
        <f>[1]Summary!E55+[1]Summary!E60</f>
        <v>4.9499216336831848</v>
      </c>
      <c r="J1686" s="1">
        <f>[1]Summary!F55+[1]Summary!F60</f>
        <v>3.5518734368415164</v>
      </c>
      <c r="K1686" s="1">
        <f>[1]Summary!G55+[1]Summary!G60</f>
        <v>0.23636253032724763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4.4017864244390505</v>
      </c>
      <c r="G1687" s="1">
        <f t="shared" ref="G1687:K1687" si="1100">G1686-G1688</f>
        <v>4.1517459379304125</v>
      </c>
      <c r="H1687" s="1">
        <f t="shared" si="1100"/>
        <v>3.659042809077528</v>
      </c>
      <c r="I1687" s="1">
        <f t="shared" si="1100"/>
        <v>2.8562645612290947</v>
      </c>
      <c r="J1687" s="1">
        <f t="shared" si="1100"/>
        <v>1.4744624846158065</v>
      </c>
      <c r="K1687" s="1">
        <f t="shared" si="1100"/>
        <v>-0.79551143275067226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2.0936570724540902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2.0774109522257098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1.0318739630779199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3.7892520281489501</v>
      </c>
      <c r="G1689" s="1">
        <f>[1]Summary!C56</f>
        <v>3.1573909015406496</v>
      </c>
      <c r="H1689" s="1">
        <f>[1]Summary!D56</f>
        <v>3.3647486274463598</v>
      </c>
      <c r="I1689" s="1">
        <f>[1]Summary!E56</f>
        <v>3.4007753161019298</v>
      </c>
      <c r="J1689" s="1">
        <f>[1]Summary!F56</f>
        <v>2.1150690592889561</v>
      </c>
      <c r="K1689" s="1">
        <f>[1]Summary!G56</f>
        <v>4.9633431218910097E-2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7.1848260951035048</v>
      </c>
      <c r="G1690" s="1">
        <f>[1]Summary!C57</f>
        <v>6.4937484041614333</v>
      </c>
      <c r="H1690" s="1">
        <f>[1]Summary!D57</f>
        <v>6.2751506700189239</v>
      </c>
      <c r="I1690" s="1">
        <f>[1]Summary!E57</f>
        <v>5.9130930516707414</v>
      </c>
      <c r="J1690" s="1">
        <f>[1]Summary!F57</f>
        <v>3.63883856795713</v>
      </c>
      <c r="K1690" s="1">
        <f>[1]Summary!G57</f>
        <v>0.102774512353434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14.327482248614546</v>
      </c>
      <c r="G1691" s="1">
        <f>[1]Summary!C58</f>
        <v>13.934846164241192</v>
      </c>
      <c r="H1691" s="1">
        <f>[1]Summary!D58</f>
        <v>12.580216083711671</v>
      </c>
      <c r="I1691" s="1">
        <f>[1]Summary!E58</f>
        <v>8.3755480290325117</v>
      </c>
      <c r="J1691" s="1">
        <f>[1]Summary!F58</f>
        <v>3.9457315764740466</v>
      </c>
      <c r="K1691" s="1">
        <f>[1]Summary!G58</f>
        <v>1.4415765860601122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0.78487485186213957</v>
      </c>
      <c r="K1692" s="1">
        <f>-[1]Summary!G59</f>
        <v>2.7187144753901067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0.50883794786366809</v>
      </c>
      <c r="K1693" s="1">
        <f>-[1]Summary!G60</f>
        <v>2.9142404588022894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1.0260870267577902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9.3293539772008819E-7</v>
      </c>
      <c r="K1695" s="1">
        <f>-[1]Summary!G62</f>
        <v>0.63845698677413432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1.3062239784053258E-7</v>
      </c>
      <c r="K1696" s="1">
        <f>-[1]Summary!G63</f>
        <v>4.6442811034900151E-7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1.2937123563319861</v>
      </c>
      <c r="K1697" s="3">
        <f t="shared" si="1101"/>
        <v>7.2974982869901677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0.83333333719363567</v>
      </c>
      <c r="K1698" s="1">
        <f>[1]Summary!C$77</f>
        <v>3.4615384655360164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0.4603790191383505</v>
      </c>
      <c r="K1699" s="1">
        <f>[1]Summary!C$78</f>
        <v>1.5947198942165588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2.2412399272375927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1.0496616031058664E-6</v>
      </c>
      <c r="K1702" s="1">
        <f t="shared" si="1105"/>
        <v>3.3827877657240116E-6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1.8112972500553853E-7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4.2262958041759119E-7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8.6853187810032803E-7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2.9601581853064204E-6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1.3062239784053258E-7</v>
      </c>
      <c r="K1705" s="1">
        <f t="shared" si="1106"/>
        <v>4.6442811034900151E-7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958.82623198560123</v>
      </c>
      <c r="G1706" s="3">
        <f t="shared" ref="G1706:K1706" si="1107">SUM(G1707:G1708,G1725,G1734:G1735,G1736,G1737,G1742,G1745,,G1750:G1753,G1746)</f>
        <v>959.8837172919159</v>
      </c>
      <c r="H1706" s="3">
        <f t="shared" si="1107"/>
        <v>868.02129007968938</v>
      </c>
      <c r="I1706" s="3">
        <f t="shared" si="1107"/>
        <v>788.42788859399866</v>
      </c>
      <c r="J1706" s="3">
        <f t="shared" si="1107"/>
        <v>661.25683808576491</v>
      </c>
      <c r="K1706" s="3">
        <f t="shared" si="1107"/>
        <v>641.39416463847147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3.6600001727422318</v>
      </c>
      <c r="G1707" s="1">
        <f t="shared" ref="G1707:K1707" si="1109">G21</f>
        <v>3.5647164521470729</v>
      </c>
      <c r="H1707" s="1">
        <f t="shared" si="1109"/>
        <v>5.0323996462973747E-4</v>
      </c>
      <c r="I1707" s="1">
        <f t="shared" si="1109"/>
        <v>5.2867062231560068E-5</v>
      </c>
      <c r="J1707" s="1">
        <f t="shared" si="1109"/>
        <v>3.172177957732584E-5</v>
      </c>
      <c r="K1707" s="1">
        <f t="shared" si="1109"/>
        <v>0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307.02444653679754</v>
      </c>
      <c r="G1708" s="1">
        <f t="shared" si="1113"/>
        <v>289.41194634909897</v>
      </c>
      <c r="H1708" s="1">
        <f t="shared" si="1113"/>
        <v>253.63810836682279</v>
      </c>
      <c r="I1708" s="1">
        <f t="shared" si="1113"/>
        <v>185.00122962495928</v>
      </c>
      <c r="J1708" s="1">
        <f t="shared" si="1113"/>
        <v>80.938827822464845</v>
      </c>
      <c r="K1708" s="1">
        <f t="shared" si="1113"/>
        <v>6.1472746861337244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300.87713134691529</v>
      </c>
      <c r="G1709" s="1">
        <f t="shared" si="1113"/>
        <v>281.94483194558524</v>
      </c>
      <c r="H1709" s="1">
        <f t="shared" si="1113"/>
        <v>247.05793580723315</v>
      </c>
      <c r="I1709" s="1">
        <f t="shared" si="1113"/>
        <v>179.59595521368834</v>
      </c>
      <c r="J1709" s="1">
        <f t="shared" si="1113"/>
        <v>77.072797565007505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101.72040849806093</v>
      </c>
      <c r="G1710" s="1">
        <f t="shared" si="1113"/>
        <v>88.592204283052695</v>
      </c>
      <c r="H1710" s="1">
        <f t="shared" si="1113"/>
        <v>80.655503936555121</v>
      </c>
      <c r="I1710" s="1">
        <f t="shared" si="1113"/>
        <v>71.258828586288729</v>
      </c>
      <c r="J1710" s="1">
        <f t="shared" si="1113"/>
        <v>30.746707535703973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2.7763687150768761</v>
      </c>
      <c r="G1711" s="1">
        <f t="shared" si="1113"/>
        <v>2.3851848515466956</v>
      </c>
      <c r="H1711" s="1">
        <f t="shared" si="1113"/>
        <v>8.8765488293235484E-5</v>
      </c>
      <c r="I1711" s="1">
        <f t="shared" si="1113"/>
        <v>1.9338783086301817E-5</v>
      </c>
      <c r="J1711" s="1">
        <f t="shared" si="1113"/>
        <v>3.9606186531001745E-5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125.5971897448452</v>
      </c>
      <c r="G1712" s="1">
        <f t="shared" si="1113"/>
        <v>112.68604590789248</v>
      </c>
      <c r="H1712" s="1">
        <f t="shared" si="1113"/>
        <v>91.590637641522832</v>
      </c>
      <c r="I1712" s="1">
        <f t="shared" si="1113"/>
        <v>64.485179978199824</v>
      </c>
      <c r="J1712" s="1">
        <f t="shared" si="1113"/>
        <v>34.75028240583007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69.673779022553106</v>
      </c>
      <c r="G1713" s="1">
        <f t="shared" si="1113"/>
        <v>76.876182019539613</v>
      </c>
      <c r="H1713" s="1">
        <f t="shared" si="1113"/>
        <v>72.962746304351214</v>
      </c>
      <c r="I1713" s="1">
        <f t="shared" si="1113"/>
        <v>41.271542800035753</v>
      </c>
      <c r="J1713" s="1">
        <f t="shared" si="1113"/>
        <v>9.9602758343362421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2.580384510380958</v>
      </c>
      <c r="J1714" s="1">
        <f t="shared" si="1113"/>
        <v>1.6154921829506828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6.1473151898822636</v>
      </c>
      <c r="G1715" s="1">
        <f t="shared" si="1113"/>
        <v>7.4671144035137109</v>
      </c>
      <c r="H1715" s="1">
        <f t="shared" si="1113"/>
        <v>6.5801725595896512</v>
      </c>
      <c r="I1715" s="1">
        <f t="shared" si="1113"/>
        <v>5.4052744112709483</v>
      </c>
      <c r="J1715" s="1">
        <f t="shared" si="1113"/>
        <v>3.8660302574573393</v>
      </c>
      <c r="K1715" s="1">
        <f t="shared" si="1113"/>
        <v>6.1472746861337244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3.0152405298889082</v>
      </c>
      <c r="G1716" s="1">
        <f t="shared" si="1113"/>
        <v>3.0152176893063043</v>
      </c>
      <c r="H1716" s="1">
        <f t="shared" si="1113"/>
        <v>2.3549089401866778</v>
      </c>
      <c r="I1716" s="1">
        <f t="shared" si="1113"/>
        <v>3.0152396121193816</v>
      </c>
      <c r="J1716" s="1">
        <f t="shared" si="1113"/>
        <v>3.261458221135773</v>
      </c>
      <c r="K1716" s="1">
        <f t="shared" si="1113"/>
        <v>4.3543751655187437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3.1320746599933549</v>
      </c>
      <c r="G1717" s="1">
        <f t="shared" si="1113"/>
        <v>4.4518967142074066</v>
      </c>
      <c r="H1717" s="1">
        <f t="shared" si="1113"/>
        <v>4.2252636194029733</v>
      </c>
      <c r="I1717" s="1">
        <f t="shared" si="1113"/>
        <v>2.3900347991515671</v>
      </c>
      <c r="J1717" s="1">
        <f t="shared" si="1113"/>
        <v>0.60457203632156653</v>
      </c>
      <c r="K1717" s="1">
        <f t="shared" si="1113"/>
        <v>1.7928995206149807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6.1473151898822636</v>
      </c>
      <c r="G1718" s="1">
        <f t="shared" si="1113"/>
        <v>7.4671144035137109</v>
      </c>
      <c r="H1718" s="1">
        <f t="shared" si="1113"/>
        <v>6.5801725595896512</v>
      </c>
      <c r="I1718" s="1">
        <f t="shared" si="1113"/>
        <v>5.4052744112709483</v>
      </c>
      <c r="J1718" s="1">
        <f t="shared" si="1113"/>
        <v>3.6198125662104745</v>
      </c>
      <c r="K1718" s="1">
        <f t="shared" si="1113"/>
        <v>5.0543577417507537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3.0152405298889082</v>
      </c>
      <c r="G1719" s="1">
        <f t="shared" si="1113"/>
        <v>3.0152176893063043</v>
      </c>
      <c r="H1719" s="1">
        <f t="shared" si="1113"/>
        <v>2.3549089401866778</v>
      </c>
      <c r="I1719" s="1">
        <f t="shared" si="1113"/>
        <v>3.0152396121193816</v>
      </c>
      <c r="J1719" s="1">
        <f t="shared" si="1113"/>
        <v>3.0152405298889082</v>
      </c>
      <c r="K1719" s="1">
        <f t="shared" si="1113"/>
        <v>3.261458221135773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3.1320746599933549</v>
      </c>
      <c r="G1720" s="1">
        <f t="shared" si="1113"/>
        <v>4.4518967142074066</v>
      </c>
      <c r="H1720" s="1">
        <f t="shared" si="1113"/>
        <v>4.2252636194029733</v>
      </c>
      <c r="I1720" s="1">
        <f t="shared" si="1113"/>
        <v>2.3900347991515671</v>
      </c>
      <c r="J1720" s="1">
        <f t="shared" si="1113"/>
        <v>0.60457203632156653</v>
      </c>
      <c r="K1720" s="1">
        <f t="shared" si="1113"/>
        <v>1.7928995206149807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0.24621769124686477</v>
      </c>
      <c r="K1721" s="1">
        <f t="shared" si="1113"/>
        <v>1.0929169443829707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0.24621769124686477</v>
      </c>
      <c r="K1722" s="1">
        <f t="shared" si="1113"/>
        <v>1.0929169443829707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117.22010919094683</v>
      </c>
      <c r="G1725" s="1">
        <f t="shared" si="1113"/>
        <v>106.88922393457575</v>
      </c>
      <c r="H1725" s="1">
        <f t="shared" si="1113"/>
        <v>122.57311314718778</v>
      </c>
      <c r="I1725" s="1">
        <f t="shared" si="1113"/>
        <v>115.21705789977291</v>
      </c>
      <c r="J1725" s="1">
        <f t="shared" si="1113"/>
        <v>87.779677901534868</v>
      </c>
      <c r="K1725" s="1">
        <f t="shared" si="1113"/>
        <v>4.0452250752993847E-5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117.22010919094683</v>
      </c>
      <c r="G1726" s="1">
        <f t="shared" si="1113"/>
        <v>106.72000001003076</v>
      </c>
      <c r="H1726" s="1">
        <f t="shared" si="1113"/>
        <v>122.41929806669783</v>
      </c>
      <c r="I1726" s="1">
        <f t="shared" si="1113"/>
        <v>114.47451123785677</v>
      </c>
      <c r="J1726" s="1">
        <f t="shared" si="1113"/>
        <v>85.498355789259804</v>
      </c>
      <c r="K1726" s="1">
        <f t="shared" si="1113"/>
        <v>0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117.22010919094683</v>
      </c>
      <c r="G1727" s="1">
        <f t="shared" si="1113"/>
        <v>106.72000001003076</v>
      </c>
      <c r="H1727" s="1">
        <f t="shared" si="1113"/>
        <v>122.41929806669783</v>
      </c>
      <c r="I1727" s="1">
        <f t="shared" si="1113"/>
        <v>114.47447075292956</v>
      </c>
      <c r="J1727" s="1">
        <f t="shared" si="1113"/>
        <v>85.49830248093771</v>
      </c>
      <c r="K1727" s="1">
        <f t="shared" si="1113"/>
        <v>0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4.0484927216498297E-5</v>
      </c>
      <c r="J1728" s="1">
        <f t="shared" si="1113"/>
        <v>5.3308322100865137E-5</v>
      </c>
      <c r="K1728" s="1">
        <f t="shared" si="1113"/>
        <v>0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0.16922392454499804</v>
      </c>
      <c r="H1729" s="1">
        <f t="shared" si="1113"/>
        <v>0.15381508048994469</v>
      </c>
      <c r="I1729" s="1">
        <f t="shared" si="1113"/>
        <v>0.74254666191614338</v>
      </c>
      <c r="J1729" s="1">
        <f t="shared" si="1113"/>
        <v>2.2813221122750593</v>
      </c>
      <c r="K1729" s="1">
        <f t="shared" si="1113"/>
        <v>4.0452250752993847E-5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0.16922392454499804</v>
      </c>
      <c r="H1730" s="1">
        <f t="shared" si="1113"/>
        <v>0.15381508048994469</v>
      </c>
      <c r="I1730" s="1">
        <f t="shared" si="1113"/>
        <v>0.74254666191614338</v>
      </c>
      <c r="J1730" s="1">
        <f t="shared" si="1113"/>
        <v>0.74254666191614338</v>
      </c>
      <c r="K1730" s="1">
        <f t="shared" si="1113"/>
        <v>4.0452250752993847E-5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0.16922392454499804</v>
      </c>
      <c r="H1731" s="1">
        <f t="shared" si="1113"/>
        <v>0.15381508048994469</v>
      </c>
      <c r="I1731" s="1">
        <f t="shared" si="1113"/>
        <v>0.74254666191614338</v>
      </c>
      <c r="J1731" s="1">
        <f t="shared" si="1113"/>
        <v>0.74254666191614338</v>
      </c>
      <c r="K1731" s="1">
        <f t="shared" si="1113"/>
        <v>4.0452250752993847E-5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1.5387754503589159</v>
      </c>
      <c r="K1732" s="1">
        <f t="shared" si="1113"/>
        <v>0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1.5387754503589159</v>
      </c>
      <c r="K1733" s="1">
        <f t="shared" si="1113"/>
        <v>0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250.94817096151607</v>
      </c>
      <c r="G1734" s="1">
        <f t="shared" si="1113"/>
        <v>253.30005458394643</v>
      </c>
      <c r="H1734" s="1">
        <f t="shared" si="1113"/>
        <v>163.94766546724603</v>
      </c>
      <c r="I1734" s="1">
        <f t="shared" si="1113"/>
        <v>96.412704022751385</v>
      </c>
      <c r="J1734" s="1">
        <f t="shared" si="1113"/>
        <v>13.796298389484821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-20.010000121009853</v>
      </c>
      <c r="G1735" s="1">
        <f t="shared" ref="G1735:K1735" si="1114">-G56+G49</f>
        <v>14.424787657417966</v>
      </c>
      <c r="H1735" s="1">
        <f t="shared" si="1114"/>
        <v>-4.2687253206142017</v>
      </c>
      <c r="I1735" s="1">
        <f t="shared" si="1114"/>
        <v>-1.4560351577342239</v>
      </c>
      <c r="J1735" s="1">
        <f t="shared" si="1114"/>
        <v>4.1245983785114326</v>
      </c>
      <c r="K1735" s="1">
        <f t="shared" si="1114"/>
        <v>-2.0000004013018788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0</v>
      </c>
      <c r="K1736" s="1">
        <f t="shared" si="1115"/>
        <v>0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44.770000597441282</v>
      </c>
      <c r="G1737" s="1">
        <f t="shared" ref="G1737:K1737" si="1116">G3</f>
        <v>47.260900504754318</v>
      </c>
      <c r="H1737" s="1">
        <f t="shared" si="1116"/>
        <v>47.260900614231147</v>
      </c>
      <c r="I1737" s="1">
        <f t="shared" si="1116"/>
        <v>50.928066360439161</v>
      </c>
      <c r="J1737" s="1">
        <f t="shared" si="1116"/>
        <v>55.05899824178227</v>
      </c>
      <c r="K1737" s="1">
        <f t="shared" si="1116"/>
        <v>71.291585547060407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10.182339551201114</v>
      </c>
      <c r="G1738" s="1">
        <f t="shared" ref="G1738:K1738" si="1118">G4</f>
        <v>11.152950508191916</v>
      </c>
      <c r="H1738" s="1">
        <f t="shared" si="1118"/>
        <v>12.608867103713735</v>
      </c>
      <c r="I1738" s="1">
        <f t="shared" si="1118"/>
        <v>15.035394812230482</v>
      </c>
      <c r="J1738" s="1">
        <f t="shared" si="1118"/>
        <v>17.461922514801525</v>
      </c>
      <c r="K1738" s="1">
        <f t="shared" si="1118"/>
        <v>17.461922473136298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7.4592163890901029</v>
      </c>
      <c r="G1739" s="1">
        <f t="shared" ref="G1739:K1739" si="1120">G5</f>
        <v>8.0030401361911014</v>
      </c>
      <c r="H1739" s="1">
        <f t="shared" si="1120"/>
        <v>8.8187759176761755</v>
      </c>
      <c r="I1739" s="1">
        <f t="shared" si="1120"/>
        <v>10.1783355642216</v>
      </c>
      <c r="J1739" s="1">
        <f t="shared" si="1120"/>
        <v>11.537895285709068</v>
      </c>
      <c r="K1739" s="1">
        <f t="shared" si="1120"/>
        <v>7.6690269031142222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2.6225283074554864</v>
      </c>
      <c r="G1740" s="1">
        <f t="shared" ref="G1740:K1740" si="1122">G6</f>
        <v>3.2650043767420791</v>
      </c>
      <c r="H1740" s="1">
        <f t="shared" si="1122"/>
        <v>4.2287187072562995</v>
      </c>
      <c r="I1740" s="1">
        <f t="shared" si="1122"/>
        <v>5.8349093143248352</v>
      </c>
      <c r="J1740" s="1">
        <f t="shared" si="1122"/>
        <v>4.2596717006701237</v>
      </c>
      <c r="K1740" s="1">
        <f t="shared" si="1122"/>
        <v>4.805386224829971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24.50591634969458</v>
      </c>
      <c r="G1741" s="1">
        <f t="shared" ref="G1741:K1741" si="1124">G7</f>
        <v>24.839905483629224</v>
      </c>
      <c r="H1741" s="1">
        <f t="shared" si="1124"/>
        <v>21.604538885584937</v>
      </c>
      <c r="I1741" s="1">
        <f t="shared" si="1124"/>
        <v>19.879426669662241</v>
      </c>
      <c r="J1741" s="1">
        <f t="shared" si="1124"/>
        <v>21.799508740601553</v>
      </c>
      <c r="K1741" s="1">
        <f t="shared" si="1124"/>
        <v>41.355249945979921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70.031489158091318</v>
      </c>
      <c r="G1742" s="1">
        <f t="shared" ref="G1742:K1742" si="1126">G8</f>
        <v>70.329081752094879</v>
      </c>
      <c r="H1742" s="1">
        <f t="shared" si="1126"/>
        <v>70.13264524300709</v>
      </c>
      <c r="I1742" s="1">
        <f t="shared" si="1126"/>
        <v>72.943979006957505</v>
      </c>
      <c r="J1742" s="1">
        <f t="shared" si="1126"/>
        <v>71.683695820365003</v>
      </c>
      <c r="K1742" s="1">
        <f t="shared" si="1126"/>
        <v>83.658675204203206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35.931059615991636</v>
      </c>
      <c r="G1743" s="1">
        <f t="shared" ref="G1743:K1743" si="1128">G9</f>
        <v>36.228652241063799</v>
      </c>
      <c r="H1743" s="1">
        <f t="shared" si="1128"/>
        <v>36.032215638147115</v>
      </c>
      <c r="I1743" s="1">
        <f t="shared" si="1128"/>
        <v>36.419731218806653</v>
      </c>
      <c r="J1743" s="1">
        <f t="shared" si="1128"/>
        <v>35.159447742045408</v>
      </c>
      <c r="K1743" s="1">
        <f t="shared" si="1128"/>
        <v>39.221612324421883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34.100429542099675</v>
      </c>
      <c r="G1744" s="1">
        <f t="shared" ref="G1744:K1744" si="1130">G10</f>
        <v>34.100429511031074</v>
      </c>
      <c r="H1744" s="1">
        <f t="shared" si="1130"/>
        <v>34.100429604859976</v>
      </c>
      <c r="I1744" s="1">
        <f t="shared" si="1130"/>
        <v>36.524247788150845</v>
      </c>
      <c r="J1744" s="1">
        <f t="shared" si="1130"/>
        <v>36.524248078319594</v>
      </c>
      <c r="K1744" s="1">
        <f t="shared" si="1130"/>
        <v>44.43706287978133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3.7980800464027427</v>
      </c>
      <c r="G1745" s="1">
        <f t="shared" ref="G1745:K1745" si="1132">G11</f>
        <v>9.8152993355093869</v>
      </c>
      <c r="H1745" s="1">
        <f t="shared" si="1132"/>
        <v>13.802090575412024</v>
      </c>
      <c r="I1745" s="1">
        <f t="shared" si="1132"/>
        <v>13.802091766092182</v>
      </c>
      <c r="J1745" s="1">
        <f t="shared" si="1132"/>
        <v>13.802092727039181</v>
      </c>
      <c r="K1745" s="1">
        <f t="shared" si="1132"/>
        <v>27.000000022728756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149.43048046707005</v>
      </c>
      <c r="G1746" s="1">
        <f t="shared" ref="G1746:K1746" si="1134">G12</f>
        <v>125.60407954252253</v>
      </c>
      <c r="H1746" s="1">
        <f t="shared" si="1134"/>
        <v>137.94867710410205</v>
      </c>
      <c r="I1746" s="1">
        <f t="shared" si="1134"/>
        <v>150.82635631287195</v>
      </c>
      <c r="J1746" s="1">
        <f t="shared" si="1134"/>
        <v>153.96543435098232</v>
      </c>
      <c r="K1746" s="1">
        <f t="shared" si="1134"/>
        <v>158.22603089253147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66.745680002872163</v>
      </c>
      <c r="G1747" s="1">
        <f t="shared" ref="G1747:K1747" si="1136">G13</f>
        <v>49.798800002463281</v>
      </c>
      <c r="H1747" s="1">
        <f t="shared" si="1136"/>
        <v>68.537768713280514</v>
      </c>
      <c r="I1747" s="1">
        <f t="shared" si="1136"/>
        <v>70.236580192006386</v>
      </c>
      <c r="J1747" s="1">
        <f t="shared" si="1136"/>
        <v>70.772673766883926</v>
      </c>
      <c r="K1747" s="1">
        <f t="shared" si="1136"/>
        <v>74.336052671360676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66.63240014542761</v>
      </c>
      <c r="G1748" s="1">
        <f t="shared" ref="G1748:K1748" si="1138">G14</f>
        <v>55.764000132074905</v>
      </c>
      <c r="H1748" s="1">
        <f t="shared" si="1138"/>
        <v>65.547570272046912</v>
      </c>
      <c r="I1748" s="1">
        <f t="shared" si="1138"/>
        <v>64.462689527748623</v>
      </c>
      <c r="J1748" s="1">
        <f t="shared" si="1138"/>
        <v>66.300764346031571</v>
      </c>
      <c r="K1748" s="1">
        <f t="shared" si="1138"/>
        <v>66.134970788592852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16.052400318770282</v>
      </c>
      <c r="G1749" s="1">
        <f t="shared" ref="G1749:K1749" si="1140">G15</f>
        <v>20.041279407984348</v>
      </c>
      <c r="H1749" s="1">
        <f t="shared" si="1140"/>
        <v>3.8633381187746085</v>
      </c>
      <c r="I1749" s="1">
        <f t="shared" si="1140"/>
        <v>16.127086593116932</v>
      </c>
      <c r="J1749" s="1">
        <f t="shared" si="1140"/>
        <v>16.891996238066852</v>
      </c>
      <c r="K1749" s="1">
        <f t="shared" si="1140"/>
        <v>17.755007432577951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16.523345725333506</v>
      </c>
      <c r="H1750" s="1">
        <f t="shared" si="1142"/>
        <v>32.500824542850481</v>
      </c>
      <c r="I1750" s="1">
        <f t="shared" si="1142"/>
        <v>59.426982965874103</v>
      </c>
      <c r="J1750" s="1">
        <f t="shared" si="1142"/>
        <v>114.68057918962194</v>
      </c>
      <c r="K1750" s="1">
        <f t="shared" si="1142"/>
        <v>180.36465105280314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0.52400154251143727</v>
      </c>
      <c r="G1751" s="1">
        <f t="shared" ref="G1751:K1751" si="1144">G17</f>
        <v>0.54529206758204507</v>
      </c>
      <c r="H1751" s="1">
        <f t="shared" si="1144"/>
        <v>2.1870150904085133</v>
      </c>
      <c r="I1751" s="1">
        <f t="shared" si="1144"/>
        <v>11.016903540948876</v>
      </c>
      <c r="J1751" s="1">
        <f t="shared" si="1144"/>
        <v>21.142543398127533</v>
      </c>
      <c r="K1751" s="1">
        <f t="shared" si="1144"/>
        <v>34.438975081777514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18.873008024018464</v>
      </c>
      <c r="G1752" s="1">
        <f t="shared" ref="G1752:K1752" si="1146">G18</f>
        <v>22.214989386933073</v>
      </c>
      <c r="H1752" s="1">
        <f t="shared" si="1146"/>
        <v>28.298472009070892</v>
      </c>
      <c r="I1752" s="1">
        <f t="shared" si="1146"/>
        <v>34.308499384003362</v>
      </c>
      <c r="J1752" s="1">
        <f t="shared" si="1146"/>
        <v>44.281828065778825</v>
      </c>
      <c r="K1752" s="1">
        <f t="shared" si="1146"/>
        <v>82.264699894492196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2.2320782923722928E-3</v>
      </c>
      <c r="K1753" s="1">
        <f t="shared" si="1148"/>
        <v>2.2322057922291435E-3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22.309411022011901</v>
      </c>
      <c r="G1754" s="3">
        <f t="shared" si="1149"/>
        <v>24.560276249667918</v>
      </c>
      <c r="H1754" s="3">
        <f t="shared" si="1149"/>
        <v>29.266588365803749</v>
      </c>
      <c r="I1754" s="3">
        <f t="shared" si="1149"/>
        <v>37.055969931928701</v>
      </c>
      <c r="J1754" s="3">
        <f t="shared" si="1149"/>
        <v>53.408040909977281</v>
      </c>
      <c r="K1754" s="3">
        <f t="shared" si="1149"/>
        <v>76.735401101011519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3.0805587219222113</v>
      </c>
      <c r="H1755" s="1">
        <f t="shared" si="1150"/>
        <v>2.1442518217110589</v>
      </c>
      <c r="I1755" s="1">
        <f t="shared" si="1150"/>
        <v>1.2566928524193282</v>
      </c>
      <c r="J1755" s="1">
        <f t="shared" si="1150"/>
        <v>0.18789497283440071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2.1442518217110589</v>
      </c>
      <c r="I1756" s="1">
        <f>'[1]Electricity and CHPs_CAP'!E$14</f>
        <v>1.2566928524193282</v>
      </c>
      <c r="J1756" s="1">
        <f>'[1]Electricity and CHPs_CAP'!F$14</f>
        <v>0.18789497283440071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16.117620627762456</v>
      </c>
      <c r="H1757" s="1">
        <f t="shared" si="1152"/>
        <v>16.557209038721425</v>
      </c>
      <c r="I1757" s="1">
        <f t="shared" si="1152"/>
        <v>16.636085692822423</v>
      </c>
      <c r="J1757" s="1">
        <f t="shared" si="1152"/>
        <v>17.091153891641866</v>
      </c>
      <c r="K1757" s="1">
        <f t="shared" si="1152"/>
        <v>17.319431591179182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7.3395052321913345</v>
      </c>
      <c r="H1758" s="1">
        <f>'[1]Electricity and CHPs_CAP'!D$15</f>
        <v>7.3396412623470653</v>
      </c>
      <c r="I1758" s="1">
        <f>'[1]Electricity and CHPs_CAP'!E$15</f>
        <v>7.4147600726505782</v>
      </c>
      <c r="J1758" s="1">
        <f>'[1]Electricity and CHPs_CAP'!F$15</f>
        <v>7.5849005489575969</v>
      </c>
      <c r="K1758" s="1">
        <f>'[1]Electricity and CHPs_CAP'!G$15</f>
        <v>7.6707129184540346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4.8070772440977692</v>
      </c>
      <c r="H1759" s="1">
        <f>'[1]Electricity and CHPs_CAP'!D$16</f>
        <v>4.8581085535795099</v>
      </c>
      <c r="I1759" s="1">
        <f>'[1]Electricity and CHPs_CAP'!E$16</f>
        <v>4.8618663858815081</v>
      </c>
      <c r="J1759" s="1">
        <f>'[1]Electricity and CHPs_CAP'!F$16</f>
        <v>5.1467919699482954</v>
      </c>
      <c r="K1759" s="1">
        <f>'[1]Electricity and CHPs_CAP'!G$16</f>
        <v>5.289257289303543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3.9710381514733517</v>
      </c>
      <c r="H1760" s="1">
        <f>'[1]Electricity and CHPs_CAP'!D$17</f>
        <v>4.3594592227948494</v>
      </c>
      <c r="I1760" s="1">
        <f>'[1]Electricity and CHPs_CAP'!E$17</f>
        <v>4.3594592342903384</v>
      </c>
      <c r="J1760" s="1">
        <f>'[1]Electricity and CHPs_CAP'!F$17</f>
        <v>4.359461372735975</v>
      </c>
      <c r="K1760" s="1">
        <f>'[1]Electricity and CHPs_CAP'!G$17</f>
        <v>4.3594613834216025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1.5424320891833826E-2</v>
      </c>
      <c r="G1761" s="1">
        <f t="shared" ref="G1761:K1761" si="1153">SUM(G1762:G1764)</f>
        <v>9.9163034059714193E-3</v>
      </c>
      <c r="H1761" s="1">
        <f t="shared" si="1153"/>
        <v>9.9153230338940874E-3</v>
      </c>
      <c r="I1761" s="1">
        <f t="shared" si="1153"/>
        <v>2.6913624612967688E-2</v>
      </c>
      <c r="J1761" s="1">
        <f t="shared" si="1153"/>
        <v>1.223779368339642E-2</v>
      </c>
      <c r="K1761" s="1">
        <f t="shared" si="1153"/>
        <v>2.4320005055978097E-4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6.1073981984510056E-3</v>
      </c>
      <c r="G1762" s="1">
        <f>'[1]Electricity and CHPs_CAP'!C$18</f>
        <v>5.535086325596239E-5</v>
      </c>
      <c r="H1762" s="1">
        <f>'[1]Electricity and CHPs_CAP'!D$18</f>
        <v>5.5228239011120839E-5</v>
      </c>
      <c r="I1762" s="1">
        <f>'[1]Electricity and CHPs_CAP'!E$18</f>
        <v>5.5213276014616681E-5</v>
      </c>
      <c r="J1762" s="1">
        <f>'[1]Electricity and CHPs_CAP'!F$18</f>
        <v>5.9072747091828796E-5</v>
      </c>
      <c r="K1762" s="1">
        <f>'[1]Electricity and CHPs_CAP'!G$18</f>
        <v>4.2175023362801899E-6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1.0115909094237704E-3</v>
      </c>
      <c r="G1763" s="1">
        <f>'[1]Electricity and CHPs_CAP'!C$28</f>
        <v>2.3252994625983653E-5</v>
      </c>
      <c r="H1763" s="1">
        <f>'[1]Electricity and CHPs_CAP'!D$28</f>
        <v>2.2402381367558552E-5</v>
      </c>
      <c r="I1763" s="1">
        <f>'[1]Electricity and CHPs_CAP'!E$28</f>
        <v>2.0516380817738392E-5</v>
      </c>
      <c r="J1763" s="1">
        <f>'[1]Electricity and CHPs_CAP'!F$28</f>
        <v>7.1126022718354673E-6</v>
      </c>
      <c r="K1763" s="1">
        <f>'[1]Electricity and CHPs_CAP'!G$28</f>
        <v>1.7629595358804246E-6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8.3053317839590496E-3</v>
      </c>
      <c r="G1764" s="1">
        <f>'[1]Electricity and CHPs_CAP'!C$41</f>
        <v>9.8376995480894732E-3</v>
      </c>
      <c r="H1764" s="1">
        <f>'[1]Electricity and CHPs_CAP'!D$41</f>
        <v>9.837692413515408E-3</v>
      </c>
      <c r="I1764" s="1">
        <f>'[1]Electricity and CHPs_CAP'!E$41</f>
        <v>2.6837894956135332E-2</v>
      </c>
      <c r="J1764" s="1">
        <f>'[1]Electricity and CHPs_CAP'!F$41</f>
        <v>1.2171608334032755E-2</v>
      </c>
      <c r="K1764" s="1">
        <f>'[1]Electricity and CHPs_CAP'!G$41</f>
        <v>2.3721958868762037E-4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0.22163021653000337</v>
      </c>
      <c r="G1765" s="1">
        <f t="shared" ref="G1765:K1765" si="1155">SUM(G1766:G1780)</f>
        <v>0.40258234720463942</v>
      </c>
      <c r="H1765" s="1">
        <f t="shared" si="1155"/>
        <v>0.46903324729208262</v>
      </c>
      <c r="I1765" s="1">
        <f t="shared" si="1155"/>
        <v>0.59692367326065898</v>
      </c>
      <c r="J1765" s="1">
        <f t="shared" si="1155"/>
        <v>0.5779795295829202</v>
      </c>
      <c r="K1765" s="1">
        <f t="shared" si="1155"/>
        <v>0.12047626170085456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1.15561739934528E-3</v>
      </c>
      <c r="K1766" s="1">
        <f>'[1]Electricity and CHPs_CAP'!G$21</f>
        <v>6.7033134036700338E-6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</v>
      </c>
      <c r="H1767" s="1">
        <f>'[1]Electricity and CHPs_CAP'!D$22</f>
        <v>0.24883495353138313</v>
      </c>
      <c r="I1767" s="1">
        <f>'[1]Electricity and CHPs_CAP'!E$22</f>
        <v>0.24883494414744917</v>
      </c>
      <c r="J1767" s="1">
        <f>'[1]Electricity and CHPs_CAP'!F$22</f>
        <v>0.24883491812544034</v>
      </c>
      <c r="K1767" s="1">
        <f>'[1]Electricity and CHPs_CAP'!G$22</f>
        <v>2.5546495469259103E-2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9.7664694888512493E-6</v>
      </c>
      <c r="K1768" s="1">
        <f>'[1]Electricity and CHPs_CAP'!G$23</f>
        <v>9.7664694888512493E-6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4.3771301838571697E-2</v>
      </c>
      <c r="G1769" s="1">
        <f>'[1]Electricity and CHPs_CAP'!C$24</f>
        <v>2.2624271185933686E-6</v>
      </c>
      <c r="H1769" s="1">
        <f>'[1]Electricity and CHPs_CAP'!D$24</f>
        <v>1.6645826260302699E-2</v>
      </c>
      <c r="I1769" s="1">
        <f>'[1]Electricity and CHPs_CAP'!E$24</f>
        <v>1.6652895962376901E-2</v>
      </c>
      <c r="J1769" s="1">
        <f>'[1]Electricity and CHPs_CAP'!F$24</f>
        <v>1.6650562034626216E-2</v>
      </c>
      <c r="K1769" s="1">
        <f>'[1]Electricity and CHPs_CAP'!G$24</f>
        <v>1.8851586508355693E-6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6.6211719282930404E-6</v>
      </c>
      <c r="K1770" s="1">
        <f>'[1]Electricity and CHPs_CAP'!G$29</f>
        <v>3.3904872930154803E-6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2.6607170933141903E-2</v>
      </c>
      <c r="G1771" s="1">
        <f>'[1]Electricity and CHPs_CAP'!C$39</f>
        <v>1.9678670772980203E-2</v>
      </c>
      <c r="H1771" s="1">
        <f>'[1]Electricity and CHPs_CAP'!D$39</f>
        <v>1.2516737880121351E-2</v>
      </c>
      <c r="I1771" s="1">
        <f>'[1]Electricity and CHPs_CAP'!E$39</f>
        <v>5.8883199840266791E-3</v>
      </c>
      <c r="J1771" s="1">
        <f>'[1]Electricity and CHPs_CAP'!F$39</f>
        <v>9.5115177468784243E-3</v>
      </c>
      <c r="K1771" s="1">
        <f>'[1]Electricity and CHPs_CAP'!G$39</f>
        <v>7.8274461276995749E-3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1.5921875718118601E-5</v>
      </c>
      <c r="K1772" s="1">
        <f>'[1]Electricity and CHPs_CAP'!G$40</f>
        <v>2.2259362208742902E-3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2.5551144874665898E-6</v>
      </c>
      <c r="J1773" s="1">
        <f>'[1]Electricity and CHPs_CAP'!F$47</f>
        <v>6.6287948584218501E-6</v>
      </c>
      <c r="K1773" s="1">
        <f>'[1]Electricity and CHPs_CAP'!G$47</f>
        <v>3.0293036932122098E-6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4.1880550201976209E-3</v>
      </c>
      <c r="G1774" s="1">
        <f>'[1]Electricity and CHPs_CAP'!C$48</f>
        <v>1.7469391135044386E-4</v>
      </c>
      <c r="H1774" s="1">
        <f>'[1]Electricity and CHPs_CAP'!D$48</f>
        <v>1.7627614739513931E-4</v>
      </c>
      <c r="I1774" s="1">
        <f>'[1]Electricity and CHPs_CAP'!E$48</f>
        <v>1.7507586260535974E-4</v>
      </c>
      <c r="J1774" s="1">
        <f>'[1]Electricity and CHPs_CAP'!F$48</f>
        <v>1.4934133058367924E-4</v>
      </c>
      <c r="K1774" s="1">
        <f>'[1]Electricity and CHPs_CAP'!G$48</f>
        <v>8.3405724869753473E-5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5.8220044207712799E-7</v>
      </c>
      <c r="J1775" s="1">
        <f>'[1]Electricity and CHPs_CAP'!F$49</f>
        <v>1.719973113098791E-6</v>
      </c>
      <c r="K1775" s="1">
        <f>'[1]Electricity and CHPs_CAP'!G$49</f>
        <v>1.0826123138189109E-6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8.350988738092131E-3</v>
      </c>
      <c r="G1776" s="1">
        <f>'[1]Electricity and CHPs_CAP'!C$51</f>
        <v>1.0530064527906495E-4</v>
      </c>
      <c r="H1776" s="1">
        <f>'[1]Electricity and CHPs_CAP'!D$51</f>
        <v>1.7942316477005407E-2</v>
      </c>
      <c r="I1776" s="1">
        <f>'[1]Electricity and CHPs_CAP'!E$51</f>
        <v>1.8487388164951161E-2</v>
      </c>
      <c r="J1776" s="1">
        <f>'[1]Electricity and CHPs_CAP'!F$51</f>
        <v>1.8862084484402523E-2</v>
      </c>
      <c r="K1776" s="1">
        <f>'[1]Electricity and CHPs_CAP'!G$51</f>
        <v>9.4950593261020141E-6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3.28858391542258E-6</v>
      </c>
      <c r="J1777" s="1">
        <f>'[1]Electricity and CHPs_CAP'!F$52</f>
        <v>1.004262036202547E-5</v>
      </c>
      <c r="K1777" s="1">
        <f>'[1]Electricity and CHPs_CAP'!G$52</f>
        <v>6.2338976323285061E-6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8.4744551796680403E-2</v>
      </c>
      <c r="H1778" s="1">
        <f>'[1]Electricity and CHPs_CAP'!D$54</f>
        <v>8.4744575220817117E-2</v>
      </c>
      <c r="I1778" s="1">
        <f>'[1]Electricity and CHPs_CAP'!E$54</f>
        <v>8.4744578750012581E-2</v>
      </c>
      <c r="J1778" s="1">
        <f>'[1]Electricity and CHPs_CAP'!F$54</f>
        <v>8.4744545086300027E-2</v>
      </c>
      <c r="K1778" s="1">
        <f>'[1]Electricity and CHPs_CAP'!G$54</f>
        <v>8.4744541865094475E-2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4.7876867651230733E-2</v>
      </c>
      <c r="H1779" s="1">
        <f>'[1]Electricity and CHPs_CAP'!D$55</f>
        <v>8.8172561775057806E-2</v>
      </c>
      <c r="I1779" s="1">
        <f>'[1]Electricity and CHPs_CAP'!E$55</f>
        <v>0.22213232507267436</v>
      </c>
      <c r="J1779" s="1">
        <f>'[1]Electricity and CHPs_CAP'!F$55</f>
        <v>0.19801500278472947</v>
      </c>
      <c r="K1779" s="1">
        <f>'[1]Electricity and CHPs_CAP'!G$55</f>
        <v>5.1040938640958822E-6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1.71941771784689E-6</v>
      </c>
      <c r="J1780" s="1">
        <f>'[1]Electricity and CHPs_CAP'!F$58</f>
        <v>5.23968514541602E-6</v>
      </c>
      <c r="K1780" s="1">
        <f>'[1]Electricity and CHPs_CAP'!G$58</f>
        <v>1.74589739142145E-6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0.41993950483750409</v>
      </c>
      <c r="G1781" s="1">
        <f t="shared" ref="G1781:K1781" si="1158">SUM(G1782:G1787)</f>
        <v>0.38009659464704132</v>
      </c>
      <c r="H1781" s="1">
        <f t="shared" si="1158"/>
        <v>0.38009659409881191</v>
      </c>
      <c r="I1781" s="1">
        <f t="shared" si="1158"/>
        <v>0.37984632889258596</v>
      </c>
      <c r="J1781" s="1">
        <f t="shared" si="1158"/>
        <v>0.4273283198977344</v>
      </c>
      <c r="K1781" s="1">
        <f t="shared" si="1158"/>
        <v>0.64915723897747624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0.29279795546580439</v>
      </c>
      <c r="G1782" s="1">
        <f>'[1]Electricity and CHPs_CAP'!C$19</f>
        <v>0.29279792470865385</v>
      </c>
      <c r="H1782" s="1">
        <f>'[1]Electricity and CHPs_CAP'!D$19</f>
        <v>0.29279793849224772</v>
      </c>
      <c r="I1782" s="1">
        <f>'[1]Electricity and CHPs_CAP'!E$19</f>
        <v>0.29177901282491819</v>
      </c>
      <c r="J1782" s="1">
        <f>'[1]Electricity and CHPs_CAP'!F$19</f>
        <v>0.26363445410659841</v>
      </c>
      <c r="K1782" s="1">
        <f>'[1]Electricity and CHPs_CAP'!G$19</f>
        <v>0.21135858342000793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5.3911907315515803E-2</v>
      </c>
      <c r="K1783" s="1">
        <f>'[1]Electricity and CHPs_CAP'!G$20</f>
        <v>0.25160030624732899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7.8399999999999997E-2</v>
      </c>
      <c r="G1784" s="1">
        <f>'[1]Electricity and CHPs_CAP'!C$26</f>
        <v>7.3599964961796382E-2</v>
      </c>
      <c r="H1784" s="1">
        <f>'[1]Electricity and CHPs_CAP'!D$26</f>
        <v>7.3599947423781967E-2</v>
      </c>
      <c r="I1784" s="1">
        <f>'[1]Electricity and CHPs_CAP'!E$26</f>
        <v>7.4521642945908073E-2</v>
      </c>
      <c r="J1784" s="1">
        <f>'[1]Electricity and CHPs_CAP'!F$26</f>
        <v>5.6693586467920415E-2</v>
      </c>
      <c r="K1784" s="1">
        <f>'[1]Electricity and CHPs_CAP'!G$26</f>
        <v>7.1214784383172441E-2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2.4535844089441601E-2</v>
      </c>
      <c r="K1785" s="1">
        <f>'[1]Electricity and CHPs_CAP'!G$27</f>
        <v>4.3253186928265401E-2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4.8741549371699701E-2</v>
      </c>
      <c r="G1786" s="1">
        <f>'[1]Electricity and CHPs_CAP'!C$44</f>
        <v>1.3698704976591099E-2</v>
      </c>
      <c r="H1786" s="1">
        <f>'[1]Electricity and CHPs_CAP'!D$44</f>
        <v>1.3698708182782217E-2</v>
      </c>
      <c r="I1786" s="1">
        <f>'[1]Electricity and CHPs_CAP'!E$44</f>
        <v>1.3545673121759715E-2</v>
      </c>
      <c r="J1786" s="1">
        <f>'[1]Electricity and CHPs_CAP'!F$44</f>
        <v>1.0137970518198529E-2</v>
      </c>
      <c r="K1786" s="1">
        <f>'[1]Electricity and CHPs_CAP'!G$44</f>
        <v>5.0006810968289701E-3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1.8414557400059602E-2</v>
      </c>
      <c r="K1787" s="1">
        <f>'[1]Electricity and CHPs_CAP'!G$45</f>
        <v>6.6729696901872596E-2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6.3765667909508519E-3</v>
      </c>
      <c r="G1788" s="1">
        <f t="shared" ref="G1788:K1788" si="1160">SUM(G1789:G1795)</f>
        <v>7.8710488591602467E-3</v>
      </c>
      <c r="H1788" s="1">
        <f t="shared" si="1160"/>
        <v>5.348180329786268E-2</v>
      </c>
      <c r="I1788" s="1">
        <f t="shared" si="1160"/>
        <v>9.7740914553110125E-2</v>
      </c>
      <c r="J1788" s="1">
        <f t="shared" si="1160"/>
        <v>0.17922482016801136</v>
      </c>
      <c r="K1788" s="1">
        <f t="shared" si="1160"/>
        <v>0.31049581252243758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8.8810849500908784E-8</v>
      </c>
      <c r="G1789" s="1">
        <f>'[1]Electricity and CHPs_CAP'!C$25</f>
        <v>7.32986097977395E-7</v>
      </c>
      <c r="H1789" s="1">
        <f>'[1]Electricity and CHPs_CAP'!D$25</f>
        <v>9.7651018681395169E-3</v>
      </c>
      <c r="I1789" s="1">
        <f>'[1]Electricity and CHPs_CAP'!E$25</f>
        <v>5.8818912486136785E-3</v>
      </c>
      <c r="J1789" s="1">
        <f>'[1]Electricity and CHPs_CAP'!F$25</f>
        <v>3.1793151609663228E-2</v>
      </c>
      <c r="K1789" s="1">
        <f>'[1]Electricity and CHPs_CAP'!G$25</f>
        <v>6.1470447048003557E-2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2.9812386417917601E-6</v>
      </c>
      <c r="K1790" s="1">
        <f>'[1]Electricity and CHPs_CAP'!G$31</f>
        <v>2.6344697004243401E-2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6.376477980101351E-3</v>
      </c>
      <c r="G1791" s="1">
        <f>'[1]Electricity and CHPs_CAP'!C$42</f>
        <v>7.8703158730622693E-3</v>
      </c>
      <c r="H1791" s="1">
        <f>'[1]Electricity and CHPs_CAP'!D$42</f>
        <v>4.3716701429723163E-2</v>
      </c>
      <c r="I1791" s="1">
        <f>'[1]Electricity and CHPs_CAP'!E$42</f>
        <v>9.1847958265292462E-2</v>
      </c>
      <c r="J1791" s="1">
        <f>'[1]Electricity and CHPs_CAP'!F$42</f>
        <v>0.10031416874947052</v>
      </c>
      <c r="K1791" s="1">
        <f>'[1]Electricity and CHPs_CAP'!G$42</f>
        <v>3.8101227399648552E-2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4.7083413448321697E-2</v>
      </c>
      <c r="K1792" s="1">
        <f>'[1]Electricity and CHPs_CAP'!G$43</f>
        <v>0.170267031734851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2.8147706632427898E-6</v>
      </c>
      <c r="J1793" s="1">
        <f>'[1]Electricity and CHPs_CAP'!F$50</f>
        <v>5.4093187993237599E-6</v>
      </c>
      <c r="K1793" s="1">
        <f>'[1]Electricity and CHPs_CAP'!G$50</f>
        <v>4.2272769605385941E-5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4.4189674220424204E-6</v>
      </c>
      <c r="J1794" s="1">
        <f>'[1]Electricity and CHPs_CAP'!F$53</f>
        <v>1.9022880808062211E-5</v>
      </c>
      <c r="K1794" s="1">
        <f>'[1]Electricity and CHPs_CAP'!G$53</f>
        <v>1.4266442793254399E-2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3.83130111869346E-6</v>
      </c>
      <c r="J1795" s="1">
        <f>'[1]Electricity and CHPs_CAP'!F$56</f>
        <v>6.6729223067106898E-6</v>
      </c>
      <c r="K1795" s="1">
        <f>'[1]Electricity and CHPs_CAP'!G$56</f>
        <v>3.69377283125121E-6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9.0660001473391913E-2</v>
      </c>
      <c r="H1796" s="1">
        <f t="shared" si="1162"/>
        <v>0.36361192811029119</v>
      </c>
      <c r="I1796" s="1">
        <f t="shared" si="1162"/>
        <v>1.8316650926077862</v>
      </c>
      <c r="J1796" s="1">
        <f t="shared" si="1162"/>
        <v>3.5151494605364269</v>
      </c>
      <c r="K1796" s="1">
        <f t="shared" si="1162"/>
        <v>5.7258081210705498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9.0660001473391913E-2</v>
      </c>
      <c r="H1797" s="1">
        <f>'[1]Electricity and CHPs_CAP'!D$33</f>
        <v>0.36361192811029119</v>
      </c>
      <c r="I1797" s="1">
        <f>'[1]Electricity and CHPs_CAP'!E$33</f>
        <v>1.8316650926077862</v>
      </c>
      <c r="J1797" s="1">
        <f>'[1]Electricity and CHPs_CAP'!F$33</f>
        <v>3.5151494605364269</v>
      </c>
      <c r="K1797" s="1">
        <f>'[1]Electricity and CHPs_CAP'!G$33</f>
        <v>5.7258081210705498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4.370873744916759</v>
      </c>
      <c r="H1798" s="1">
        <f t="shared" si="1163"/>
        <v>9.1888907186973086</v>
      </c>
      <c r="I1798" s="1">
        <f t="shared" si="1163"/>
        <v>15.959357451559706</v>
      </c>
      <c r="J1798" s="1">
        <f t="shared" si="1163"/>
        <v>29.872951509517321</v>
      </c>
      <c r="K1798" s="1">
        <f t="shared" si="1163"/>
        <v>48.67914508935057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4.4925411968095602E-2</v>
      </c>
      <c r="I1799" s="1">
        <f>'[1]Electricity and CHPs_CAP'!E$34</f>
        <v>7.8121181482396593E-2</v>
      </c>
      <c r="J1799" s="1">
        <f>'[1]Electricity and CHPs_CAP'!F$34</f>
        <v>1.4242854423230329</v>
      </c>
      <c r="K1799" s="1">
        <f>'[1]Electricity and CHPs_CAP'!G$34</f>
        <v>7.4877606923305402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1.65292701458705</v>
      </c>
      <c r="H1800" s="1">
        <f>'[1]Electricity and CHPs_CAP'!D$35</f>
        <v>3.0611854416214896</v>
      </c>
      <c r="I1800" s="1">
        <f>'[1]Electricity and CHPs_CAP'!E$35</f>
        <v>5.1146854495939404</v>
      </c>
      <c r="J1800" s="1">
        <f>'[1]Electricity and CHPs_CAP'!F$35</f>
        <v>11.275185436821737</v>
      </c>
      <c r="K1800" s="1">
        <f>'[1]Electricity and CHPs_CAP'!G$35</f>
        <v>18.0517353983787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1.1559000311311276</v>
      </c>
      <c r="H1801" s="1">
        <f>'[1]Electricity and CHPs_CAP'!D$36</f>
        <v>2.5678550555178461</v>
      </c>
      <c r="I1801" s="1">
        <f>'[1]Electricity and CHPs_CAP'!E$36</f>
        <v>2.9768479860026353</v>
      </c>
      <c r="J1801" s="1">
        <f>'[1]Electricity and CHPs_CAP'!F$36</f>
        <v>4.0006348712427622</v>
      </c>
      <c r="K1801" s="1">
        <f>'[1]Electricity and CHPs_CAP'!G$36</f>
        <v>5.3765187882325804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0.43894543763057181</v>
      </c>
      <c r="H1802" s="1">
        <f>'[1]Electricity and CHPs_CAP'!D$37</f>
        <v>1.3349795282309951</v>
      </c>
      <c r="I1802" s="1">
        <f>'[1]Electricity and CHPs_CAP'!E$37</f>
        <v>2.6289795608579039</v>
      </c>
      <c r="J1802" s="1">
        <f>'[1]Electricity and CHPs_CAP'!F$37</f>
        <v>4.569979497034212</v>
      </c>
      <c r="K1802" s="1">
        <f>'[1]Electricity and CHPs_CAP'!G$37</f>
        <v>6.20159732299095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1.12310126156801</v>
      </c>
      <c r="H1803" s="1">
        <f>'[1]Electricity and CHPs_CAP'!D$38</f>
        <v>2.1799452813588802</v>
      </c>
      <c r="I1803" s="1">
        <f>'[1]Electricity and CHPs_CAP'!E$38</f>
        <v>5.1607232736228301</v>
      </c>
      <c r="J1803" s="1">
        <f>'[1]Electricity and CHPs_CAP'!F$38</f>
        <v>8.6028662620955796</v>
      </c>
      <c r="K1803" s="1">
        <f>'[1]Electricity and CHPs_CAP'!G$38</f>
        <v>11.561532887417799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1.3275456601309301E-5</v>
      </c>
      <c r="K1804" s="1">
        <f>'[1]Electricity and CHPs_CAP'!G$32</f>
        <v>1.3275456601309301E-5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1.3275456601309301E-5</v>
      </c>
      <c r="K1805" s="1">
        <f t="shared" si="1166"/>
        <v>1.3275456601309301E-5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6.6541818522005499E-6</v>
      </c>
      <c r="J1806" s="1">
        <f t="shared" si="1167"/>
        <v>2.6556946541004531E-2</v>
      </c>
      <c r="K1806" s="1">
        <f t="shared" si="1167"/>
        <v>4.8991422130070059E-2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5.4895106327084798E-3</v>
      </c>
      <c r="K1807" s="1">
        <f>'[1]Electricity and CHPs_CAP'!G$30</f>
        <v>5.4895254455599399E-3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4.6679086287349097E-6</v>
      </c>
      <c r="J1808" s="1">
        <f>'[1]Electricity and CHPs_CAP'!F$46</f>
        <v>2.10634851777869E-2</v>
      </c>
      <c r="K1808" s="1">
        <f>'[1]Electricity and CHPs_CAP'!G$46</f>
        <v>4.3497657301574802E-2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1.9862732234656402E-6</v>
      </c>
      <c r="J1809" s="1">
        <f>'[1]Electricity and CHPs_CAP'!F$57</f>
        <v>3.9507305091514298E-6</v>
      </c>
      <c r="K1809" s="1">
        <f>'[1]Electricity and CHPs_CAP'!G$57</f>
        <v>4.2393829353178E-6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0.1000966899794002</v>
      </c>
      <c r="G1810" s="1">
        <f t="shared" ref="G1810:K1810" si="1168">SUM(G1811:G1817)</f>
        <v>0.10009685947628355</v>
      </c>
      <c r="H1810" s="1">
        <f t="shared" si="1168"/>
        <v>0.100097890841013</v>
      </c>
      <c r="I1810" s="1">
        <f t="shared" si="1168"/>
        <v>0.27073764701828579</v>
      </c>
      <c r="J1810" s="1">
        <f t="shared" si="1168"/>
        <v>1.5175503901175946</v>
      </c>
      <c r="K1810" s="1">
        <f t="shared" si="1168"/>
        <v>3.8816390885732184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9.999991648490858E-2</v>
      </c>
      <c r="H1811" s="1">
        <f>'[1]Electricity and CHPs_CAP'!D$63</f>
        <v>9.9999920143110932E-2</v>
      </c>
      <c r="I1811" s="1">
        <f>'[1]Electricity and CHPs_CAP'!E$63</f>
        <v>9.999992087255799E-2</v>
      </c>
      <c r="J1811" s="1">
        <f>'[1]Electricity and CHPs_CAP'!F$63</f>
        <v>9.9999991801687088E-2</v>
      </c>
      <c r="K1811" s="1">
        <f>'[1]Electricity and CHPs_CAP'!G$63</f>
        <v>9.9999980711674707E-2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1.4506819874447301E-5</v>
      </c>
      <c r="G1812" s="1">
        <f>'[1]Electricity and CHPs_CAP'!C$64</f>
        <v>1.45465723629397E-5</v>
      </c>
      <c r="H1812" s="1">
        <f>'[1]Electricity and CHPs_CAP'!D$64</f>
        <v>1.47917578200794E-5</v>
      </c>
      <c r="I1812" s="1">
        <f>'[1]Electricity and CHPs_CAP'!E$64</f>
        <v>1.5758939902367102E-5</v>
      </c>
      <c r="J1812" s="1">
        <f>'[1]Electricity and CHPs_CAP'!F$64</f>
        <v>1.0959089907488586</v>
      </c>
      <c r="K1812" s="1">
        <f>'[1]Electricity and CHPs_CAP'!G$64</f>
        <v>1.0959095442038524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1.0887985430528501E-5</v>
      </c>
      <c r="G1813" s="1">
        <f>'[1]Electricity and CHPs_CAP'!C$65</f>
        <v>1.0917142415543801E-5</v>
      </c>
      <c r="H1813" s="1">
        <f>'[1]Electricity and CHPs_CAP'!D$65</f>
        <v>1.11051705932643E-5</v>
      </c>
      <c r="I1813" s="1">
        <f>'[1]Electricity and CHPs_CAP'!E$65</f>
        <v>1.2233279374997099E-5</v>
      </c>
      <c r="J1813" s="1">
        <f>'[1]Electricity and CHPs_CAP'!F$65</f>
        <v>5.5294706176400909E-4</v>
      </c>
      <c r="K1813" s="1">
        <f>'[1]Electricity and CHPs_CAP'!G$65</f>
        <v>2.1986811840392648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1.0675781984928669E-5</v>
      </c>
      <c r="G1814" s="1">
        <f>'[1]Electricity and CHPs_CAP'!C$66</f>
        <v>1.070299781981501E-5</v>
      </c>
      <c r="H1814" s="1">
        <f>'[1]Electricity and CHPs_CAP'!D$66</f>
        <v>1.0795773197020919E-5</v>
      </c>
      <c r="I1814" s="1">
        <f>'[1]Electricity and CHPs_CAP'!E$66</f>
        <v>5.4518235627118601E-5</v>
      </c>
      <c r="J1814" s="1">
        <f>'[1]Electricity and CHPs_CAP'!F$66</f>
        <v>9.7213025308803873E-5</v>
      </c>
      <c r="K1814" s="1">
        <f>'[1]Electricity and CHPs_CAP'!G$66</f>
        <v>7.7690079673282481E-5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2.4962012097147932E-5</v>
      </c>
      <c r="G1815" s="1">
        <f>'[1]Electricity and CHPs_CAP'!C$67</f>
        <v>2.5026786576157622E-5</v>
      </c>
      <c r="H1815" s="1">
        <f>'[1]Electricity and CHPs_CAP'!D$67</f>
        <v>2.5231221577260893E-5</v>
      </c>
      <c r="I1815" s="1">
        <f>'[1]Electricity and CHPs_CAP'!E$67</f>
        <v>5.0181866080671197E-2</v>
      </c>
      <c r="J1815" s="1">
        <f>'[1]Electricity and CHPs_CAP'!F$67</f>
        <v>4.7075848587129432E-2</v>
      </c>
      <c r="K1815" s="1">
        <f>'[1]Electricity and CHPs_CAP'!G$67</f>
        <v>0.21134814184692699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2.4951175552450722E-5</v>
      </c>
      <c r="G1816" s="1">
        <f>'[1]Electricity and CHPs_CAP'!C$68</f>
        <v>2.5015862863927007E-5</v>
      </c>
      <c r="H1816" s="1">
        <f>'[1]Electricity and CHPs_CAP'!D$68</f>
        <v>2.5218484319067627E-5</v>
      </c>
      <c r="I1816" s="1">
        <f>'[1]Electricity and CHPs_CAP'!E$68</f>
        <v>0.1204218116346536</v>
      </c>
      <c r="J1816" s="1">
        <f>'[1]Electricity and CHPs_CAP'!F$68</f>
        <v>0.27383258137693867</v>
      </c>
      <c r="K1816" s="1">
        <f>'[1]Electricity and CHPs_CAP'!G$68</f>
        <v>0.27556116371866057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1.070620446070082E-5</v>
      </c>
      <c r="G1817" s="1">
        <f>'[1]Electricity and CHPs_CAP'!C$69</f>
        <v>1.0733629336596659E-5</v>
      </c>
      <c r="H1817" s="1">
        <f>'[1]Electricity and CHPs_CAP'!D$69</f>
        <v>1.0828290395386771E-5</v>
      </c>
      <c r="I1817" s="1">
        <f>'[1]Electricity and CHPs_CAP'!E$69</f>
        <v>5.1537975498519701E-5</v>
      </c>
      <c r="J1817" s="1">
        <f>'[1]Electricity and CHPs_CAP'!F$69</f>
        <v>8.2817515907918589E-5</v>
      </c>
      <c r="K1817" s="1">
        <f>'[1]Electricity and CHPs_CAP'!G$69</f>
        <v>6.138397316578158E-5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11.163888207517289</v>
      </c>
      <c r="G1818" s="3">
        <f t="shared" ref="G1818:K1818" si="1171">SUM(G1819,G1838)</f>
        <v>11.839707809572626</v>
      </c>
      <c r="H1818" s="3">
        <f t="shared" si="1171"/>
        <v>12.039681648757284</v>
      </c>
      <c r="I1818" s="3">
        <f t="shared" si="1171"/>
        <v>12.378642280964065</v>
      </c>
      <c r="J1818" s="3">
        <f t="shared" si="1171"/>
        <v>9.4471199468803722</v>
      </c>
      <c r="K1818" s="3">
        <f t="shared" si="1171"/>
        <v>8.7176344649317326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9.3029070095274697</v>
      </c>
      <c r="G1819" s="1">
        <f t="shared" ref="G1819:K1819" si="1172">SUM(G1820,G1823,G1825,G1828,G1830,G1832,G1834,G1836)</f>
        <v>9.8661659323053037</v>
      </c>
      <c r="H1819" s="1">
        <f t="shared" si="1172"/>
        <v>9.9957394077125148</v>
      </c>
      <c r="I1819" s="1">
        <f t="shared" si="1172"/>
        <v>10.219857860939204</v>
      </c>
      <c r="J1819" s="1">
        <f t="shared" si="1172"/>
        <v>7.474620467135864</v>
      </c>
      <c r="K1819" s="1">
        <f t="shared" si="1172"/>
        <v>6.7501653898508982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2.1116606580708872</v>
      </c>
      <c r="G1820" s="1">
        <f t="shared" ref="G1820:K1820" si="1173">SUM(G1821:G1822)</f>
        <v>2.414313008478802</v>
      </c>
      <c r="H1820" s="1">
        <f t="shared" si="1173"/>
        <v>2.5570747649975765</v>
      </c>
      <c r="I1820" s="1">
        <f t="shared" si="1173"/>
        <v>2.7651203947346805</v>
      </c>
      <c r="J1820" s="1">
        <f t="shared" si="1173"/>
        <v>2.7331302506981641</v>
      </c>
      <c r="K1820" s="1">
        <f t="shared" si="1173"/>
        <v>5.2793246965383664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0.67257050788233852</v>
      </c>
      <c r="G1821" s="1" cm="1">
        <f t="array" ref="G1821">SUMPRODUCT(([1]OUT_FinalEnergyCons!$B$4:$B$10000="var_cap")*1,(ISNUMBER(SEARCH("RH*-SHELCBR",[1]OUT_FinalEnergyCons!$A$4:$A$10000)))*1,[1]OUT_FinalEnergyCons!E$4:E$10000)</f>
        <v>0.70163998485076418</v>
      </c>
      <c r="H1821" s="1" cm="1">
        <f t="array" ref="H1821">SUMPRODUCT(([1]OUT_FinalEnergyCons!$B$4:$B$10000="var_cap")*1,(ISNUMBER(SEARCH("RH*-SHELCBR",[1]OUT_FinalEnergyCons!$A$4:$A$10000)))*1,[1]OUT_FinalEnergyCons!F$4:F$10000)</f>
        <v>0.67268375695212002</v>
      </c>
      <c r="I1821" s="1" cm="1">
        <f t="array" ref="I1821">SUMPRODUCT(([1]OUT_FinalEnergyCons!$B$4:$B$10000="var_cap")*1,(ISNUMBER(SEARCH("RH*-SHELCBR",[1]OUT_FinalEnergyCons!$A$4:$A$10000)))*1,[1]OUT_FinalEnergyCons!G$4:G$10000)</f>
        <v>0.66215235230312552</v>
      </c>
      <c r="J1821" s="1" cm="1">
        <f t="array" ref="J1821">SUMPRODUCT(([1]OUT_FinalEnergyCons!$B$4:$B$10000="var_cap")*1,(ISNUMBER(SEARCH("RH*-SHELCBR",[1]OUT_FinalEnergyCons!$A$4:$A$10000)))*1,[1]OUT_FinalEnergyCons!H$4:H$10000)</f>
        <v>0.12530005572996875</v>
      </c>
      <c r="K1821" s="1" cm="1">
        <f t="array" ref="K1821">SUMPRODUCT(([1]OUT_FinalEnergyCons!$B$4:$B$10000="var_cap")*1,(ISNUMBER(SEARCH("RH*-SHELCBR",[1]OUT_FinalEnergyCons!$A$4:$A$10000)))*1,[1]OUT_FinalEnergyCons!I$4:I$10000)</f>
        <v>6.38805780197369E-2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1.4390901501885487</v>
      </c>
      <c r="G1822" s="1" cm="1">
        <f t="array" ref="G1822">SUMPRODUCT(([1]OUT_FinalEnergyCons!$B$4:$B$10000="var_cap")*1,ISNUMBER(SEARCH("RH*-SHELCHP",[1]OUT_FinalEnergyCons!$A$4:$A$10000))*1,[1]OUT_FinalEnergyCons!E$4:E$10000)</f>
        <v>1.7126730236280379</v>
      </c>
      <c r="H1822" s="1" cm="1">
        <f t="array" ref="H1822">SUMPRODUCT(([1]OUT_FinalEnergyCons!$B$4:$B$10000="var_cap")*1,ISNUMBER(SEARCH("RH*-SHELCHP",[1]OUT_FinalEnergyCons!$A$4:$A$10000))*1,[1]OUT_FinalEnergyCons!F$4:F$10000)</f>
        <v>1.8843910080454562</v>
      </c>
      <c r="I1822" s="1" cm="1">
        <f t="array" ref="I1822">SUMPRODUCT(([1]OUT_FinalEnergyCons!$B$4:$B$10000="var_cap")*1,ISNUMBER(SEARCH("RH*-SHELCHP",[1]OUT_FinalEnergyCons!$A$4:$A$10000))*1,[1]OUT_FinalEnergyCons!G$4:G$10000)</f>
        <v>2.1029680424315549</v>
      </c>
      <c r="J1822" s="1" cm="1">
        <f t="array" ref="J1822">SUMPRODUCT(([1]OUT_FinalEnergyCons!$B$4:$B$10000="var_cap")*1,ISNUMBER(SEARCH("RH*-SHELCHP",[1]OUT_FinalEnergyCons!$A$4:$A$10000))*1,[1]OUT_FinalEnergyCons!H$4:H$10000)</f>
        <v>2.6078301949681952</v>
      </c>
      <c r="K1822" s="1" cm="1">
        <f t="array" ref="K1822">SUMPRODUCT(([1]OUT_FinalEnergyCons!$B$4:$B$10000="var_cap")*1,ISNUMBER(SEARCH("RH*-SHELCHP",[1]OUT_FinalEnergyCons!$A$4:$A$10000))*1,[1]OUT_FinalEnergyCons!I$4:I$10000)</f>
        <v>5.2154441185186293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3.407404768502249</v>
      </c>
      <c r="H1823" s="1">
        <f t="shared" si="1178"/>
        <v>3.407404439223777</v>
      </c>
      <c r="I1823" s="1">
        <f t="shared" si="1178"/>
        <v>3.407404243911591</v>
      </c>
      <c r="J1823" s="1">
        <f t="shared" si="1178"/>
        <v>1.4138829136522739</v>
      </c>
      <c r="K1823" s="1">
        <f t="shared" si="1178"/>
        <v>1.7465862389987041E-6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3.407404768502249</v>
      </c>
      <c r="H1824" s="1" cm="1">
        <f t="array" ref="H1824">SUMPRODUCT(([1]OUT_FinalEnergyCons!$B$4:$B$10000="var_cap")*1, (ISNUMBER(SEARCH("RH*-SHLFOBR",[1]OUT_FinalEnergyCons!$A$4:$A$10000)))*1,[1]OUT_FinalEnergyCons!F$4:F$10000)</f>
        <v>3.407404439223777</v>
      </c>
      <c r="I1824" s="1" cm="1">
        <f t="array" ref="I1824">SUMPRODUCT(([1]OUT_FinalEnergyCons!$B$4:$B$10000="var_cap")*1, (ISNUMBER(SEARCH("RH*-SHLFOBR",[1]OUT_FinalEnergyCons!$A$4:$A$10000)))*1,[1]OUT_FinalEnergyCons!G$4:G$10000)</f>
        <v>3.407404243911591</v>
      </c>
      <c r="J1824" s="1" cm="1">
        <f t="array" ref="J1824">SUMPRODUCT(([1]OUT_FinalEnergyCons!$B$4:$B$10000="var_cap")*1, (ISNUMBER(SEARCH("RH*-SHLFOBR",[1]OUT_FinalEnergyCons!$A$4:$A$10000)))*1,[1]OUT_FinalEnergyCons!H$4:H$10000)</f>
        <v>1.4138829136522739</v>
      </c>
      <c r="K1824" s="1" cm="1">
        <f t="array" ref="K1824">SUMPRODUCT(([1]OUT_FinalEnergyCons!$B$4:$B$10000="var_cap")*1, (ISNUMBER(SEARCH("RH*-SHLFOBR",[1]OUT_FinalEnergyCons!$A$4:$A$10000)))*1,[1]OUT_FinalEnergyCons!I$4:I$10000)</f>
        <v>1.7465862389987041E-6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2.7687540512383499</v>
      </c>
      <c r="G1825" s="1">
        <f t="shared" ref="G1825:K1825" si="1181">SUM(G1826:G1827)</f>
        <v>2.9535379081155484</v>
      </c>
      <c r="H1825" s="1">
        <f t="shared" si="1181"/>
        <v>2.9405871334233433</v>
      </c>
      <c r="I1825" s="1">
        <f t="shared" si="1181"/>
        <v>2.9405904327728769</v>
      </c>
      <c r="J1825" s="1">
        <f t="shared" si="1181"/>
        <v>2.233214742890353</v>
      </c>
      <c r="K1825" s="1">
        <f t="shared" si="1181"/>
        <v>0.56070851624324436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2.9535379081155484</v>
      </c>
      <c r="H1826" s="1" cm="1">
        <f t="array" ref="H1826">SUMPRODUCT(([1]OUT_FinalEnergyCons!$B$4:$B$10000="var_cap")*1, (ISNUMBER(SEARCH("RH*-SHNGABR",[1]OUT_FinalEnergyCons!$A$4:$A$10000)))*1,[1]OUT_FinalEnergyCons!F$4:F$10000)</f>
        <v>2.9405599771237814</v>
      </c>
      <c r="I1826" s="1" cm="1">
        <f t="array" ref="I1826">SUMPRODUCT(([1]OUT_FinalEnergyCons!$B$4:$B$10000="var_cap")*1, (ISNUMBER(SEARCH("RH*-SHNGABR",[1]OUT_FinalEnergyCons!$A$4:$A$10000)))*1,[1]OUT_FinalEnergyCons!G$4:G$10000)</f>
        <v>2.9405586264860033</v>
      </c>
      <c r="J1826" s="1" cm="1">
        <f t="array" ref="J1826">SUMPRODUCT(([1]OUT_FinalEnergyCons!$B$4:$B$10000="var_cap")*1, (ISNUMBER(SEARCH("RH*-SHNGABR",[1]OUT_FinalEnergyCons!$A$4:$A$10000)))*1,[1]OUT_FinalEnergyCons!H$4:H$10000)</f>
        <v>2.2331838254115137</v>
      </c>
      <c r="K1826" s="1" cm="1">
        <f t="array" ref="K1826">SUMPRODUCT(([1]OUT_FinalEnergyCons!$B$4:$B$10000="var_cap")*1, (ISNUMBER(SEARCH("RH*-SHNGABR",[1]OUT_FinalEnergyCons!$A$4:$A$10000)))*1,[1]OUT_FinalEnergyCons!I$4:I$10000)</f>
        <v>0.25999183162015799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0</v>
      </c>
      <c r="G1827" s="1" cm="1">
        <f t="array" ref="G1827">SUMPRODUCT(([1]OUT_FinalEnergyCons!$B$4:$B$10000="var_cap")*1,ISNUMBER(SEARCH("RH*-SHngahp",[1]OUT_FinalEnergyCons!$A$4:$A$10000))*1,[1]OUT_FinalEnergyCons!E$4:E$10000)</f>
        <v>0</v>
      </c>
      <c r="H1827" s="1" cm="1">
        <f t="array" ref="H1827">SUMPRODUCT(([1]OUT_FinalEnergyCons!$B$4:$B$10000="var_cap")*1,ISNUMBER(SEARCH("RH*-SHngahp",[1]OUT_FinalEnergyCons!$A$4:$A$10000))*1,[1]OUT_FinalEnergyCons!F$4:F$10000)</f>
        <v>2.7156299561876466E-5</v>
      </c>
      <c r="I1827" s="1" cm="1">
        <f t="array" ref="I1827">SUMPRODUCT(([1]OUT_FinalEnergyCons!$B$4:$B$10000="var_cap")*1,ISNUMBER(SEARCH("RH*-SHngahp",[1]OUT_FinalEnergyCons!$A$4:$A$10000))*1,[1]OUT_FinalEnergyCons!G$4:G$10000)</f>
        <v>3.180628687340015E-5</v>
      </c>
      <c r="J1827" s="1" cm="1">
        <f t="array" ref="J1827">SUMPRODUCT(([1]OUT_FinalEnergyCons!$B$4:$B$10000="var_cap")*1,ISNUMBER(SEARCH("RH*-SHngahp",[1]OUT_FinalEnergyCons!$A$4:$A$10000))*1,[1]OUT_FinalEnergyCons!H$4:H$10000)</f>
        <v>3.0917478839489736E-5</v>
      </c>
      <c r="K1827" s="1" cm="1">
        <f t="array" ref="K1827">SUMPRODUCT(([1]OUT_FinalEnergyCons!$B$4:$B$10000="var_cap")*1,ISNUMBER(SEARCH("RH*-SHngahp",[1]OUT_FinalEnergyCons!$A$4:$A$10000))*1,[1]OUT_FinalEnergyCons!I$4:I$10000)</f>
        <v>0.30071668462308632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5.8533153962441603E-3</v>
      </c>
      <c r="H1828" s="1">
        <f t="shared" si="1185"/>
        <v>5.401883215920035E-6</v>
      </c>
      <c r="I1828" s="1">
        <f t="shared" si="1185"/>
        <v>3.921523553710414E-6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5.8533153962441603E-3</v>
      </c>
      <c r="H1829" s="1" cm="1">
        <f t="array" ref="H1829">SUMPRODUCT(([1]OUT_FinalEnergyCons!$B$4:$B$10000="var_cap")*1, (ISNUMBER(SEARCH("RH*-SHCOABR",[1]OUT_FinalEnergyCons!$A$4:$A$10000)))*1,[1]OUT_FinalEnergyCons!F$4:F$10000)</f>
        <v>5.401883215920035E-6</v>
      </c>
      <c r="I1829" s="1" cm="1">
        <f t="array" ref="I1829">SUMPRODUCT(([1]OUT_FinalEnergyCons!$B$4:$B$10000="var_cap")*1, (ISNUMBER(SEARCH("RH*-SHCOABR",[1]OUT_FinalEnergyCons!$A$4:$A$10000)))*1,[1]OUT_FinalEnergyCons!G$4:G$10000)</f>
        <v>3.921523553710414E-6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0.68949985604772124</v>
      </c>
      <c r="G1830" s="1">
        <f t="shared" ref="G1830:K1830" si="1187">G1831</f>
        <v>0.70789251162962241</v>
      </c>
      <c r="H1830" s="1">
        <f t="shared" si="1187"/>
        <v>0.71349787654569263</v>
      </c>
      <c r="I1830" s="1">
        <f t="shared" si="1187"/>
        <v>0.71349768978361994</v>
      </c>
      <c r="J1830" s="1">
        <f t="shared" si="1187"/>
        <v>0.47714057320166553</v>
      </c>
      <c r="K1830" s="1">
        <f t="shared" si="1187"/>
        <v>0.28092640675863639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0.68949985604772124</v>
      </c>
      <c r="G1831" s="1" cm="1">
        <f t="array" ref="G1831">SUMPRODUCT(([1]OUT_FinalEnergyCons!$B$4:$B$10000="var_cap")*1, (ISNUMBER(SEARCH("RH*-SHWODBR",[1]OUT_FinalEnergyCons!$A$4:$A$10000)))*1,[1]OUT_FinalEnergyCons!E$4:E$10000)</f>
        <v>0.70789251162962241</v>
      </c>
      <c r="H1831" s="1" cm="1">
        <f t="array" ref="H1831">SUMPRODUCT(([1]OUT_FinalEnergyCons!$B$4:$B$10000="var_cap")*1, (ISNUMBER(SEARCH("RH*-SHWODBR",[1]OUT_FinalEnergyCons!$A$4:$A$10000)))*1,[1]OUT_FinalEnergyCons!F$4:F$10000)</f>
        <v>0.71349787654569263</v>
      </c>
      <c r="I1831" s="1" cm="1">
        <f t="array" ref="I1831">SUMPRODUCT(([1]OUT_FinalEnergyCons!$B$4:$B$10000="var_cap")*1, (ISNUMBER(SEARCH("RH*-SHWODBR",[1]OUT_FinalEnergyCons!$A$4:$A$10000)))*1,[1]OUT_FinalEnergyCons!G$4:G$10000)</f>
        <v>0.71349768978361994</v>
      </c>
      <c r="J1831" s="1" cm="1">
        <f t="array" ref="J1831">SUMPRODUCT(([1]OUT_FinalEnergyCons!$B$4:$B$10000="var_cap")*1, (ISNUMBER(SEARCH("RH*-SHWODBR",[1]OUT_FinalEnergyCons!$A$4:$A$10000)))*1,[1]OUT_FinalEnergyCons!H$4:H$10000)</f>
        <v>0.47714057320166553</v>
      </c>
      <c r="K1831" s="1" cm="1">
        <f t="array" ref="K1831">SUMPRODUCT(([1]OUT_FinalEnergyCons!$B$4:$B$10000="var_cap")*1, (ISNUMBER(SEARCH("RH*-SHWODBR",[1]OUT_FinalEnergyCons!$A$4:$A$10000)))*1,[1]OUT_FinalEnergyCons!I$4:I$10000)</f>
        <v>0.28092640675863639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0.20453346102551631</v>
      </c>
      <c r="G1832" s="1">
        <f t="shared" ref="G1832:K1832" si="1190">G1833</f>
        <v>0.24046480773906151</v>
      </c>
      <c r="H1832" s="1">
        <f t="shared" si="1190"/>
        <v>0.24046870686176977</v>
      </c>
      <c r="I1832" s="1">
        <f t="shared" si="1190"/>
        <v>0.25081058770064835</v>
      </c>
      <c r="J1832" s="1">
        <f t="shared" si="1190"/>
        <v>0.26766898620331897</v>
      </c>
      <c r="K1832" s="1">
        <f t="shared" si="1190"/>
        <v>0.27962149143832765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0.20453346102551631</v>
      </c>
      <c r="G1833" s="1" cm="1">
        <f t="array" ref="G1833">SUMPRODUCT(([1]OUT_FinalEnergyCons!$B$4:$B$10000="var_cap")*1, (ISNUMBER(SEARCH("RH*-SHPLTBR",[1]OUT_FinalEnergyCons!$A$4:$A$10000)))*1,[1]OUT_FinalEnergyCons!E$4:E$10000)</f>
        <v>0.24046480773906151</v>
      </c>
      <c r="H1833" s="1" cm="1">
        <f t="array" ref="H1833">SUMPRODUCT(([1]OUT_FinalEnergyCons!$B$4:$B$10000="var_cap")*1, (ISNUMBER(SEARCH("RH*-SHPLTBR",[1]OUT_FinalEnergyCons!$A$4:$A$10000)))*1,[1]OUT_FinalEnergyCons!F$4:F$10000)</f>
        <v>0.24046870686176977</v>
      </c>
      <c r="I1833" s="1" cm="1">
        <f t="array" ref="I1833">SUMPRODUCT(([1]OUT_FinalEnergyCons!$B$4:$B$10000="var_cap")*1, (ISNUMBER(SEARCH("RH*-SHPLTBR",[1]OUT_FinalEnergyCons!$A$4:$A$10000)))*1,[1]OUT_FinalEnergyCons!G$4:G$10000)</f>
        <v>0.25081058770064835</v>
      </c>
      <c r="J1833" s="1" cm="1">
        <f t="array" ref="J1833">SUMPRODUCT(([1]OUT_FinalEnergyCons!$B$4:$B$10000="var_cap")*1, (ISNUMBER(SEARCH("RH*-SHPLTBR",[1]OUT_FinalEnergyCons!$A$4:$A$10000)))*1,[1]OUT_FinalEnergyCons!H$4:H$10000)</f>
        <v>0.26766898620331897</v>
      </c>
      <c r="K1833" s="1" cm="1">
        <f t="array" ref="K1833">SUMPRODUCT(([1]OUT_FinalEnergyCons!$B$4:$B$10000="var_cap")*1, (ISNUMBER(SEARCH("RH*-SHPLTBR",[1]OUT_FinalEnergyCons!$A$4:$A$10000)))*1,[1]OUT_FinalEnergyCons!I$4:I$10000)</f>
        <v>0.27962149143832765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0.13670108477713833</v>
      </c>
      <c r="I1834" s="1">
        <f t="shared" si="1193"/>
        <v>0.1424305905122327</v>
      </c>
      <c r="J1834" s="1">
        <f t="shared" si="1193"/>
        <v>0.34958300049008861</v>
      </c>
      <c r="K1834" s="1">
        <f t="shared" si="1193"/>
        <v>0.34958253228608316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0.13670108477713833</v>
      </c>
      <c r="I1835" s="1" cm="1">
        <f t="array" ref="I1835">SUMPRODUCT(([1]OUT_FinalEnergyCons!$B$4:$B$10000="var_cap")*1, (ISNUMBER(SEARCH("RH*-SHSOLBR",[1]OUT_FinalEnergyCons!$A$4:$A$10000)))*1,[1]OUT_FinalEnergyCons!G$4:G$10000)</f>
        <v>0.1424305905122327</v>
      </c>
      <c r="J1835" s="1" cm="1">
        <f t="array" ref="J1835">SUMPRODUCT(([1]OUT_FinalEnergyCons!$B$4:$B$10000="var_cap")*1, (ISNUMBER(SEARCH("RH*-SHSOLBR",[1]OUT_FinalEnergyCons!$A$4:$A$10000)))*1,[1]OUT_FinalEnergyCons!H$4:H$10000)</f>
        <v>0.34958300049008861</v>
      </c>
      <c r="K1835" s="1" cm="1">
        <f t="array" ref="K1835">SUMPRODUCT(([1]OUT_FinalEnergyCons!$B$4:$B$10000="var_cap")*1, (ISNUMBER(SEARCH("RH*-SHSOLBR",[1]OUT_FinalEnergyCons!$A$4:$A$10000)))*1,[1]OUT_FinalEnergyCons!I$4:I$10000)</f>
        <v>0.34958253228608316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1.8609811979898188</v>
      </c>
      <c r="G1838" s="1">
        <f t="shared" ref="G1838" si="1199">SUM(G1839,G1842,G1844,G1847,G1849,G1851,G1853,G1855)</f>
        <v>1.9735418772673237</v>
      </c>
      <c r="H1838" s="1">
        <f t="shared" ref="H1838" si="1200">SUM(H1839,H1842,H1844,H1847,H1849,H1851,H1853,H1855)</f>
        <v>2.0439422410447694</v>
      </c>
      <c r="I1838" s="1">
        <f t="shared" ref="I1838" si="1201">SUM(I1839,I1842,I1844,I1847,I1849,I1851,I1853,I1855)</f>
        <v>2.1587844200248609</v>
      </c>
      <c r="J1838" s="1">
        <f t="shared" ref="J1838" si="1202">SUM(J1839,J1842,J1844,J1847,J1849,J1851,J1853,J1855)</f>
        <v>1.9724994797445088</v>
      </c>
      <c r="K1838" s="1">
        <f t="shared" ref="K1838" si="1203">SUM(K1839,K1842,K1844,K1847,K1849,K1851,K1853,K1855)</f>
        <v>1.9674690750808346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0.6509230894676743</v>
      </c>
      <c r="G1839" s="1">
        <f t="shared" ref="G1839" si="1205">SUM(G1840:G1841)</f>
        <v>0.71790405742013441</v>
      </c>
      <c r="H1839" s="1">
        <f t="shared" ref="H1839" si="1206">SUM(H1840:H1841)</f>
        <v>1.1407737180529836</v>
      </c>
      <c r="I1839" s="1">
        <f t="shared" ref="I1839" si="1207">SUM(I1840:I1841)</f>
        <v>1.3371101205804343</v>
      </c>
      <c r="J1839" s="1">
        <f t="shared" ref="J1839" si="1208">SUM(J1840:J1841)</f>
        <v>1.2440433921400538</v>
      </c>
      <c r="K1839" s="1">
        <f t="shared" ref="K1839" si="1209">SUM(K1840:K1841)</f>
        <v>1.4117128563196806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0.4375687781732141</v>
      </c>
      <c r="G1840" s="1" cm="1">
        <f t="array" ref="G1840">SUMPRODUCT(([1]OUT_FinalEnergyCons!$B$4:$B$10000="var_cap")*1,(ISNUMBER(SEARCH("RH*-WHELCBR",[1]OUT_FinalEnergyCons!$A$4:$A$10000)))*1,[1]OUT_FinalEnergyCons!E$4:E$10000)</f>
        <v>0.47178281810558409</v>
      </c>
      <c r="H1840" s="1" cm="1">
        <f t="array" ref="H1840">SUMPRODUCT(([1]OUT_FinalEnergyCons!$B$4:$B$10000="var_cap")*1,(ISNUMBER(SEARCH("RH*-WHELCBR",[1]OUT_FinalEnergyCons!$A$4:$A$10000)))*1,[1]OUT_FinalEnergyCons!F$4:F$10000)</f>
        <v>0.47178225890354847</v>
      </c>
      <c r="I1840" s="1" cm="1">
        <f t="array" ref="I1840">SUMPRODUCT(([1]OUT_FinalEnergyCons!$B$4:$B$10000="var_cap")*1,(ISNUMBER(SEARCH("RH*-WHELCBR",[1]OUT_FinalEnergyCons!$A$4:$A$10000)))*1,[1]OUT_FinalEnergyCons!G$4:G$10000)</f>
        <v>0.47178041477629629</v>
      </c>
      <c r="J1840" s="1" cm="1">
        <f t="array" ref="J1840">SUMPRODUCT(([1]OUT_FinalEnergyCons!$B$4:$B$10000="var_cap")*1,(ISNUMBER(SEARCH("RH*-WHELCBR",[1]OUT_FinalEnergyCons!$A$4:$A$10000)))*1,[1]OUT_FinalEnergyCons!H$4:H$10000)</f>
        <v>8.1951117501051121E-2</v>
      </c>
      <c r="K1840" s="1" cm="1">
        <f t="array" ref="K1840">SUMPRODUCT(([1]OUT_FinalEnergyCons!$B$4:$B$10000="var_cap")*1,(ISNUMBER(SEARCH("RH*-WHELCBR",[1]OUT_FinalEnergyCons!$A$4:$A$10000)))*1,[1]OUT_FinalEnergyCons!I$4:I$10000)</f>
        <v>4.1443526817630631E-2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0.21335431129446014</v>
      </c>
      <c r="G1841" s="1" cm="1">
        <f t="array" ref="G1841">SUMPRODUCT(([1]OUT_FinalEnergyCons!$B$4:$B$10000="var_cap")*1,ISNUMBER(SEARCH("RH*-WHELCHP",[1]OUT_FinalEnergyCons!$A$4:$A$10000))*1,[1]OUT_FinalEnergyCons!E$4:E$10000)</f>
        <v>0.24612123931455029</v>
      </c>
      <c r="H1841" s="1" cm="1">
        <f t="array" ref="H1841">SUMPRODUCT(([1]OUT_FinalEnergyCons!$B$4:$B$10000="var_cap")*1,ISNUMBER(SEARCH("RH*-WHELCHP",[1]OUT_FinalEnergyCons!$A$4:$A$10000))*1,[1]OUT_FinalEnergyCons!F$4:F$10000)</f>
        <v>0.66899145914943503</v>
      </c>
      <c r="I1841" s="1" cm="1">
        <f t="array" ref="I1841">SUMPRODUCT(([1]OUT_FinalEnergyCons!$B$4:$B$10000="var_cap")*1,ISNUMBER(SEARCH("RH*-WHELCHP",[1]OUT_FinalEnergyCons!$A$4:$A$10000))*1,[1]OUT_FinalEnergyCons!G$4:G$10000)</f>
        <v>0.86532970580413804</v>
      </c>
      <c r="J1841" s="1" cm="1">
        <f t="array" ref="J1841">SUMPRODUCT(([1]OUT_FinalEnergyCons!$B$4:$B$10000="var_cap")*1,ISNUMBER(SEARCH("RH*-WHELCHP",[1]OUT_FinalEnergyCons!$A$4:$A$10000))*1,[1]OUT_FinalEnergyCons!H$4:H$10000)</f>
        <v>1.1620922746390026</v>
      </c>
      <c r="K1841" s="1" cm="1">
        <f t="array" ref="K1841">SUMPRODUCT(([1]OUT_FinalEnergyCons!$B$4:$B$10000="var_cap")*1,ISNUMBER(SEARCH("RH*-WHELCHP",[1]OUT_FinalEnergyCons!$A$4:$A$10000))*1,[1]OUT_FinalEnergyCons!I$4:I$10000)</f>
        <v>1.37026932950205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0.47738431739474324</v>
      </c>
      <c r="H1842" s="1">
        <f t="shared" ref="H1842" si="1214">H1843</f>
        <v>0.12748906801813303</v>
      </c>
      <c r="I1842" s="1">
        <f t="shared" ref="I1842" si="1215">I1843</f>
        <v>8.1438248550336212E-6</v>
      </c>
      <c r="J1842" s="1">
        <f t="shared" ref="J1842" si="1216">J1843</f>
        <v>1.3952735905602976E-6</v>
      </c>
      <c r="K1842" s="1">
        <f t="shared" ref="K1842" si="1217">K1843</f>
        <v>2.7198984676149597E-7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0.47738431739474324</v>
      </c>
      <c r="H1843" s="1" cm="1">
        <f t="array" ref="H1843">SUMPRODUCT(([1]OUT_FinalEnergyCons!$B$4:$B$10000="var_cap")*1, (ISNUMBER(SEARCH("RH*-WHLFOBR",[1]OUT_FinalEnergyCons!$A$4:$A$10000)))*1,[1]OUT_FinalEnergyCons!F$4:F$10000)</f>
        <v>0.12748906801813303</v>
      </c>
      <c r="I1843" s="1" cm="1">
        <f t="array" ref="I1843">SUMPRODUCT(([1]OUT_FinalEnergyCons!$B$4:$B$10000="var_cap")*1, (ISNUMBER(SEARCH("RH*-WHLFOBR",[1]OUT_FinalEnergyCons!$A$4:$A$10000)))*1,[1]OUT_FinalEnergyCons!G$4:G$10000)</f>
        <v>8.1438248550336212E-6</v>
      </c>
      <c r="J1843" s="1" cm="1">
        <f t="array" ref="J1843">SUMPRODUCT(([1]OUT_FinalEnergyCons!$B$4:$B$10000="var_cap")*1, (ISNUMBER(SEARCH("RH*-WHLFOBR",[1]OUT_FinalEnergyCons!$A$4:$A$10000)))*1,[1]OUT_FinalEnergyCons!H$4:H$10000)</f>
        <v>1.3952735905602976E-6</v>
      </c>
      <c r="K1843" s="1" cm="1">
        <f t="array" ref="K1843">SUMPRODUCT(([1]OUT_FinalEnergyCons!$B$4:$B$10000="var_cap")*1, (ISNUMBER(SEARCH("RH*-WHLFOBR",[1]OUT_FinalEnergyCons!$A$4:$A$10000)))*1,[1]OUT_FinalEnergyCons!I$4:I$10000)</f>
        <v>2.7198984676149597E-7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0.43610074662211024</v>
      </c>
      <c r="H1844" s="1">
        <f t="shared" ref="H1844" si="1221">SUM(H1845:H1846)</f>
        <v>0.43610639410186791</v>
      </c>
      <c r="I1844" s="1">
        <f t="shared" ref="I1844" si="1222">SUM(I1845:I1846)</f>
        <v>0.43610687051248981</v>
      </c>
      <c r="J1844" s="1">
        <f t="shared" ref="J1844" si="1223">SUM(J1845:J1846)</f>
        <v>0.25662396094858531</v>
      </c>
      <c r="K1844" s="1">
        <f t="shared" ref="K1844" si="1224">SUM(K1845:K1846)</f>
        <v>8.9181472890066893E-2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0.4361007465743808</v>
      </c>
      <c r="H1845" s="1" cm="1">
        <f t="array" ref="H1845">SUMPRODUCT(([1]OUT_FinalEnergyCons!$B$4:$B$10000="var_cap")*1, (ISNUMBER(SEARCH("RH*-WHNGABR",[1]OUT_FinalEnergyCons!$A$4:$A$10000)))*1,[1]OUT_FinalEnergyCons!F$4:F$10000)</f>
        <v>0.43610074683172889</v>
      </c>
      <c r="I1845" s="1" cm="1">
        <f t="array" ref="I1845">SUMPRODUCT(([1]OUT_FinalEnergyCons!$B$4:$B$10000="var_cap")*1, (ISNUMBER(SEARCH("RH*-WHNGABR",[1]OUT_FinalEnergyCons!$A$4:$A$10000)))*1,[1]OUT_FinalEnergyCons!G$4:G$10000)</f>
        <v>0.43610065002071591</v>
      </c>
      <c r="J1845" s="1" cm="1">
        <f t="array" ref="J1845">SUMPRODUCT(([1]OUT_FinalEnergyCons!$B$4:$B$10000="var_cap")*1, (ISNUMBER(SEARCH("RH*-WHNGABR",[1]OUT_FinalEnergyCons!$A$4:$A$10000)))*1,[1]OUT_FinalEnergyCons!H$4:H$10000)</f>
        <v>0.25661614156506463</v>
      </c>
      <c r="K1845" s="1" cm="1">
        <f t="array" ref="K1845">SUMPRODUCT(([1]OUT_FinalEnergyCons!$B$4:$B$10000="var_cap")*1, (ISNUMBER(SEARCH("RH*-WHNGABR",[1]OUT_FinalEnergyCons!$A$4:$A$10000)))*1,[1]OUT_FinalEnergyCons!I$4:I$10000)</f>
        <v>3.0916244260544692E-2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4.7729432218241499E-11</v>
      </c>
      <c r="H1846" s="1" cm="1">
        <f t="array" ref="H1846">SUMPRODUCT(([1]OUT_FinalEnergyCons!$B$4:$B$10000="var_cap")*1,ISNUMBER(SEARCH("RH*-WHngahp",[1]OUT_FinalEnergyCons!$A$4:$A$10000))*1,[1]OUT_FinalEnergyCons!F$4:F$10000)</f>
        <v>5.6472701390311178E-6</v>
      </c>
      <c r="I1846" s="1" cm="1">
        <f t="array" ref="I1846">SUMPRODUCT(([1]OUT_FinalEnergyCons!$B$4:$B$10000="var_cap")*1,ISNUMBER(SEARCH("RH*-WHngahp",[1]OUT_FinalEnergyCons!$A$4:$A$10000))*1,[1]OUT_FinalEnergyCons!G$4:G$10000)</f>
        <v>6.220491773896928E-6</v>
      </c>
      <c r="J1846" s="1" cm="1">
        <f t="array" ref="J1846">SUMPRODUCT(([1]OUT_FinalEnergyCons!$B$4:$B$10000="var_cap")*1,ISNUMBER(SEARCH("RH*-WHngahp",[1]OUT_FinalEnergyCons!$A$4:$A$10000))*1,[1]OUT_FinalEnergyCons!H$4:H$10000)</f>
        <v>7.8193835206742598E-6</v>
      </c>
      <c r="K1846" s="1" cm="1">
        <f t="array" ref="K1846">SUMPRODUCT(([1]OUT_FinalEnergyCons!$B$4:$B$10000="var_cap")*1,ISNUMBER(SEARCH("RH*-WHngahp",[1]OUT_FinalEnergyCons!$A$4:$A$10000))*1,[1]OUT_FinalEnergyCons!I$4:I$10000)</f>
        <v>5.82652286295222E-2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4.0433361931666703E-2</v>
      </c>
      <c r="H1849" s="1">
        <f t="shared" ref="H1849" si="1236">H1850</f>
        <v>3.7853774697150483E-2</v>
      </c>
      <c r="I1849" s="1">
        <f t="shared" ref="I1849" si="1237">I1850</f>
        <v>3.785365144779182E-2</v>
      </c>
      <c r="J1849" s="1">
        <f t="shared" ref="J1849" si="1238">J1850</f>
        <v>1.7188480373773851E-2</v>
      </c>
      <c r="K1849" s="1">
        <f t="shared" ref="K1849" si="1239">K1850</f>
        <v>1.1464797157456876E-2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4.0433361931666703E-2</v>
      </c>
      <c r="H1850" s="1" cm="1">
        <f t="array" ref="H1850">SUMPRODUCT(([1]OUT_FinalEnergyCons!$B$4:$B$10000="var_cap")*1, (ISNUMBER(SEARCH("RH*-WHWODBR",[1]OUT_FinalEnergyCons!$A$4:$A$10000)))*1,[1]OUT_FinalEnergyCons!F$4:F$10000)</f>
        <v>3.7853774697150483E-2</v>
      </c>
      <c r="I1850" s="1" cm="1">
        <f t="array" ref="I1850">SUMPRODUCT(([1]OUT_FinalEnergyCons!$B$4:$B$10000="var_cap")*1, (ISNUMBER(SEARCH("RH*-WHWODBR",[1]OUT_FinalEnergyCons!$A$4:$A$10000)))*1,[1]OUT_FinalEnergyCons!G$4:G$10000)</f>
        <v>3.785365144779182E-2</v>
      </c>
      <c r="J1850" s="1" cm="1">
        <f t="array" ref="J1850">SUMPRODUCT(([1]OUT_FinalEnergyCons!$B$4:$B$10000="var_cap")*1, (ISNUMBER(SEARCH("RH*-WHWODBR",[1]OUT_FinalEnergyCons!$A$4:$A$10000)))*1,[1]OUT_FinalEnergyCons!H$4:H$10000)</f>
        <v>1.7188480373773851E-2</v>
      </c>
      <c r="K1850" s="1" cm="1">
        <f t="array" ref="K1850">SUMPRODUCT(([1]OUT_FinalEnergyCons!$B$4:$B$10000="var_cap")*1, (ISNUMBER(SEARCH("RH*-WHWODBR",[1]OUT_FinalEnergyCons!$A$4:$A$10000)))*1,[1]OUT_FinalEnergyCons!I$4:I$10000)</f>
        <v>1.1464797157456876E-2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1.3190506600047051E-2</v>
      </c>
      <c r="H1851" s="1">
        <f t="shared" ref="H1851" si="1243">H1852</f>
        <v>1.3190382395592939E-2</v>
      </c>
      <c r="I1851" s="1">
        <f t="shared" ref="I1851" si="1244">I1852</f>
        <v>1.3190347546910846E-2</v>
      </c>
      <c r="J1851" s="1">
        <f t="shared" ref="J1851" si="1245">J1852</f>
        <v>9.7184949742252953E-3</v>
      </c>
      <c r="K1851" s="1">
        <f t="shared" ref="K1851" si="1246">K1852</f>
        <v>1.01864803210465E-2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1.3190506600047051E-2</v>
      </c>
      <c r="H1852" s="1" cm="1">
        <f t="array" ref="H1852">SUMPRODUCT(([1]OUT_FinalEnergyCons!$B$4:$B$10000="var_cap")*1, (ISNUMBER(SEARCH("RH*-WHPLTBR",[1]OUT_FinalEnergyCons!$A$4:$A$10000)))*1,[1]OUT_FinalEnergyCons!F$4:F$10000)</f>
        <v>1.3190382395592939E-2</v>
      </c>
      <c r="I1852" s="1" cm="1">
        <f t="array" ref="I1852">SUMPRODUCT(([1]OUT_FinalEnergyCons!$B$4:$B$10000="var_cap")*1, (ISNUMBER(SEARCH("RH*-WHPLTBR",[1]OUT_FinalEnergyCons!$A$4:$A$10000)))*1,[1]OUT_FinalEnergyCons!G$4:G$10000)</f>
        <v>1.3190347546910846E-2</v>
      </c>
      <c r="J1852" s="1" cm="1">
        <f t="array" ref="J1852">SUMPRODUCT(([1]OUT_FinalEnergyCons!$B$4:$B$10000="var_cap")*1, (ISNUMBER(SEARCH("RH*-WHPLTBR",[1]OUT_FinalEnergyCons!$A$4:$A$10000)))*1,[1]OUT_FinalEnergyCons!H$4:H$10000)</f>
        <v>9.7184949742252953E-3</v>
      </c>
      <c r="K1852" s="1" cm="1">
        <f t="array" ref="K1852">SUMPRODUCT(([1]OUT_FinalEnergyCons!$B$4:$B$10000="var_cap")*1, (ISNUMBER(SEARCH("RH*-WHPLTBR",[1]OUT_FinalEnergyCons!$A$4:$A$10000)))*1,[1]OUT_FinalEnergyCons!I$4:I$10000)</f>
        <v>1.01864803210465E-2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0.28852890377904106</v>
      </c>
      <c r="I1853" s="1">
        <f t="shared" ref="I1853" si="1251">I1854</f>
        <v>0.33451528611237907</v>
      </c>
      <c r="J1853" s="1">
        <f t="shared" ref="J1853" si="1252">J1854</f>
        <v>0.44492375603428003</v>
      </c>
      <c r="K1853" s="1">
        <f t="shared" ref="K1853" si="1253">K1854</f>
        <v>0.44492319640273698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0.28852890377904106</v>
      </c>
      <c r="I1854" s="1" cm="1">
        <f t="array" ref="I1854">SUMPRODUCT(([1]OUT_FinalEnergyCons!$B$4:$B$10000="var_cap")*1, (ISNUMBER(SEARCH("RH*-WHSOLBR",[1]OUT_FinalEnergyCons!$A$4:$A$10000)))*1,[1]OUT_FinalEnergyCons!G$4:G$10000)</f>
        <v>0.33451528611237907</v>
      </c>
      <c r="J1854" s="1" cm="1">
        <f t="array" ref="J1854">SUMPRODUCT(([1]OUT_FinalEnergyCons!$B$4:$B$10000="var_cap")*1, (ISNUMBER(SEARCH("RH*-WHSOLBR",[1]OUT_FinalEnergyCons!$A$4:$A$10000)))*1,[1]OUT_FinalEnergyCons!H$4:H$10000)</f>
        <v>0.44492375603428003</v>
      </c>
      <c r="K1854" s="1" cm="1">
        <f t="array" ref="K1854">SUMPRODUCT(([1]OUT_FinalEnergyCons!$B$4:$B$10000="var_cap")*1, (ISNUMBER(SEARCH("RH*-WHSOLBR",[1]OUT_FinalEnergyCons!$A$4:$A$10000)))*1,[1]OUT_FinalEnergyCons!I$4:I$10000)</f>
        <v>0.44492319640273698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3.6001333692363051</v>
      </c>
      <c r="G1857" s="17">
        <f t="shared" ref="G1857:K1857" si="1262">SUM(G1858,G1861,G1864,G1868,G1870,G1872,G1874,G1876,G1878)</f>
        <v>3.6719327617653899</v>
      </c>
      <c r="H1857" s="17">
        <f t="shared" si="1262"/>
        <v>3.6186524893940968</v>
      </c>
      <c r="I1857" s="17">
        <f t="shared" si="1262"/>
        <v>3.5870343570295002</v>
      </c>
      <c r="J1857" s="17">
        <f t="shared" si="1262"/>
        <v>3.5117013601987548</v>
      </c>
      <c r="K1857" s="17">
        <f t="shared" si="1262"/>
        <v>3.4976950106379405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0.80084022205873417</v>
      </c>
      <c r="H1858" s="18">
        <f t="shared" si="1263"/>
        <v>0.86405260179059074</v>
      </c>
      <c r="I1858" s="18">
        <f t="shared" si="1263"/>
        <v>1.0478859761161678</v>
      </c>
      <c r="J1858" s="18">
        <f t="shared" si="1263"/>
        <v>1.1984190941994792</v>
      </c>
      <c r="K1858" s="18">
        <f t="shared" si="1263"/>
        <v>1.5796561776499201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0.72465803827571884</v>
      </c>
      <c r="H1859" s="1" cm="1">
        <f t="array" ref="H1859">SUMPRODUCT(([1]OUT_FinalEnergyCons!$B$4:$B$10000="Var_cap")*1,  (ISNUMBER(SEARCH("ITOT-SWHELCBR",[1]OUT_FinalEnergyCons!$A$4:$A$10000)))*1,[1]OUT_FinalEnergyCons!F$4:F$10000)</f>
        <v>0.77306724744642663</v>
      </c>
      <c r="I1859" s="1" cm="1">
        <f t="array" ref="I1859">SUMPRODUCT(([1]OUT_FinalEnergyCons!$B$4:$B$10000="Var_cap")*1,  (ISNUMBER(SEARCH("ITOT-SWHELCBR",[1]OUT_FinalEnergyCons!$A$4:$A$10000)))*1,[1]OUT_FinalEnergyCons!G$4:G$10000)</f>
        <v>0.83681680806995451</v>
      </c>
      <c r="J1859" s="1" cm="1">
        <f t="array" ref="J1859">SUMPRODUCT(([1]OUT_FinalEnergyCons!$B$4:$B$10000="Var_cap")*1,  (ISNUMBER(SEARCH("ITOT-SWHELCBR",[1]OUT_FinalEnergyCons!$A$4:$A$10000)))*1,[1]OUT_FinalEnergyCons!H$4:H$10000)</f>
        <v>0.91726085792012868</v>
      </c>
      <c r="K1859" s="1" cm="1">
        <f t="array" ref="K1859">SUMPRODUCT(([1]OUT_FinalEnergyCons!$B$4:$B$10000="Var_cap")*1,  (ISNUMBER(SEARCH("ITOT-SWHELCBR",[1]OUT_FinalEnergyCons!$A$4:$A$10000)))*1,[1]OUT_FinalEnergyCons!I$4:I$10000)</f>
        <v>1.2227738260007261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7.6182183783015306E-2</v>
      </c>
      <c r="H1860" s="1" cm="1">
        <f t="array" ref="H1860">SUMPRODUCT(([1]OUT_FinalEnergyCons!$B$4:$B$10000="Var_cap")*1,  (ISNUMBER(SEARCH("ITOT-SWHELCHP",[1]OUT_FinalEnergyCons!$A$4:$A$10000)))*1,[1]OUT_FinalEnergyCons!F$4:F$10000)</f>
        <v>9.098535434416416E-2</v>
      </c>
      <c r="I1860" s="1" cm="1">
        <f t="array" ref="I1860">SUMPRODUCT(([1]OUT_FinalEnergyCons!$B$4:$B$10000="Var_cap")*1,  (ISNUMBER(SEARCH("ITOT-SWHELCHP",[1]OUT_FinalEnergyCons!$A$4:$A$10000)))*1,[1]OUT_FinalEnergyCons!G$4:G$10000)</f>
        <v>0.2110691680462134</v>
      </c>
      <c r="J1860" s="1" cm="1">
        <f t="array" ref="J1860">SUMPRODUCT(([1]OUT_FinalEnergyCons!$B$4:$B$10000="Var_cap")*1,  (ISNUMBER(SEARCH("ITOT-SWHELCHP",[1]OUT_FinalEnergyCons!$A$4:$A$10000)))*1,[1]OUT_FinalEnergyCons!H$4:H$10000)</f>
        <v>0.28115823627935049</v>
      </c>
      <c r="K1860" s="1" cm="1">
        <f t="array" ref="K1860">SUMPRODUCT(([1]OUT_FinalEnergyCons!$B$4:$B$10000="Var_cap")*1,  (ISNUMBER(SEARCH("ITOT-SWHELCHP",[1]OUT_FinalEnergyCons!$A$4:$A$10000)))*1,[1]OUT_FinalEnergyCons!I$4:I$10000)</f>
        <v>0.35688235164919402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0.47705406328693578</v>
      </c>
      <c r="G1861" s="18">
        <f t="shared" ref="G1861:K1861" si="1265">SUM(G1862:G1863)</f>
        <v>0.46610482998099673</v>
      </c>
      <c r="H1861" s="18">
        <f t="shared" si="1265"/>
        <v>0.37634243650098143</v>
      </c>
      <c r="I1861" s="18">
        <f t="shared" si="1265"/>
        <v>0.37633429679229957</v>
      </c>
      <c r="J1861" s="18">
        <f t="shared" si="1265"/>
        <v>0.18158003607291884</v>
      </c>
      <c r="K1861" s="18">
        <f t="shared" si="1265"/>
        <v>1.4419879509760225E-2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0.37633598781359423</v>
      </c>
      <c r="H1862" s="1" cm="1">
        <f t="array" ref="H1862">SUMPRODUCT(([1]OUT_FinalEnergyCons!$B$4:$B$10000="Var_cap")*1,  (ISNUMBER(SEARCH("ITOT-SWHLFOBR",[1]OUT_FinalEnergyCons!$A$4:$A$10000)))*1,[1]OUT_FinalEnergyCons!F$4:F$10000)</f>
        <v>0.37633675786496168</v>
      </c>
      <c r="I1862" s="1" cm="1">
        <f t="array" ref="I1862">SUMPRODUCT(([1]OUT_FinalEnergyCons!$B$4:$B$10000="Var_cap")*1,  (ISNUMBER(SEARCH("ITOT-SWHLFOBR",[1]OUT_FinalEnergyCons!$A$4:$A$10000)))*1,[1]OUT_FinalEnergyCons!G$4:G$10000)</f>
        <v>0.37633304795083405</v>
      </c>
      <c r="J1862" s="1" cm="1">
        <f t="array" ref="J1862">SUMPRODUCT(([1]OUT_FinalEnergyCons!$B$4:$B$10000="Var_cap")*1,  (ISNUMBER(SEARCH("ITOT-SWHLFOBR",[1]OUT_FinalEnergyCons!$A$4:$A$10000)))*1,[1]OUT_FinalEnergyCons!H$4:H$10000)</f>
        <v>0.18157744780966958</v>
      </c>
      <c r="K1862" s="1" cm="1">
        <f t="array" ref="K1862">SUMPRODUCT(([1]OUT_FinalEnergyCons!$B$4:$B$10000="Var_cap")*1,  (ISNUMBER(SEARCH("ITOT-SWHLFOBR",[1]OUT_FinalEnergyCons!$A$4:$A$10000)))*1,[1]OUT_FinalEnergyCons!I$4:I$10000)</f>
        <v>1.4419827240369602E-2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0.1007186236561038</v>
      </c>
      <c r="G1863" s="1" cm="1">
        <f t="array" ref="G1863">SUMPRODUCT(([1]OUT_FinalEnergyCons!$B$4:$B$10000="Var_cap")*1,  (ISNUMBER(SEARCH("ITOT-SWHHFOBR",[1]OUT_FinalEnergyCons!$A$4:$A$10000)))*1,[1]OUT_FinalEnergyCons!E$4:E$10000)</f>
        <v>8.976884216740251E-2</v>
      </c>
      <c r="H1863" s="1" cm="1">
        <f t="array" ref="H1863">SUMPRODUCT(([1]OUT_FinalEnergyCons!$B$4:$B$10000="Var_cap")*1,  (ISNUMBER(SEARCH("ITOT-SWHHFOBR",[1]OUT_FinalEnergyCons!$A$4:$A$10000)))*1,[1]OUT_FinalEnergyCons!F$4:F$10000)</f>
        <v>5.6786360197597086E-6</v>
      </c>
      <c r="I1863" s="1" cm="1">
        <f t="array" ref="I1863">SUMPRODUCT(([1]OUT_FinalEnergyCons!$B$4:$B$10000="Var_cap")*1,  (ISNUMBER(SEARCH("ITOT-SWHHFOBR",[1]OUT_FinalEnergyCons!$A$4:$A$10000)))*1,[1]OUT_FinalEnergyCons!G$4:G$10000)</f>
        <v>1.2488414655453806E-6</v>
      </c>
      <c r="J1863" s="1" cm="1">
        <f t="array" ref="J1863">SUMPRODUCT(([1]OUT_FinalEnergyCons!$B$4:$B$10000="Var_cap")*1,  (ISNUMBER(SEARCH("ITOT-SWHHFOBR",[1]OUT_FinalEnergyCons!$A$4:$A$10000)))*1,[1]OUT_FinalEnergyCons!H$4:H$10000)</f>
        <v>2.588263249251957E-6</v>
      </c>
      <c r="K1863" s="1" cm="1">
        <f t="array" ref="K1863">SUMPRODUCT(([1]OUT_FinalEnergyCons!$B$4:$B$10000="Var_cap")*1,  (ISNUMBER(SEARCH("ITOT-SWHHFOBR",[1]OUT_FinalEnergyCons!$A$4:$A$10000)))*1,[1]OUT_FinalEnergyCons!I$4:I$10000)</f>
        <v>5.2269390623669977E-8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1.5567472078205795</v>
      </c>
      <c r="H1864" s="18">
        <f t="shared" si="1268"/>
        <v>1.6567755215558584</v>
      </c>
      <c r="I1864" s="18">
        <f t="shared" si="1268"/>
        <v>1.2870617832481717</v>
      </c>
      <c r="J1864" s="18">
        <f t="shared" si="1268"/>
        <v>0.73698074032439775</v>
      </c>
      <c r="K1864" s="18">
        <f t="shared" si="1268"/>
        <v>0.13621956084730086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1.5565828445790595</v>
      </c>
      <c r="H1865" s="1" cm="1">
        <f t="array" ref="H1865">SUMPRODUCT(([1]OUT_FinalEnergyCons!$B$4:$B$10000="Var_cap")*1,  (ISNUMBER(SEARCH("ITOT-SWHNGA*BR",[1]OUT_FinalEnergyCons!$A$4:$A$10000)))*1,[1]OUT_FinalEnergyCons!F$4:F$10000)</f>
        <v>1.6566022235568982</v>
      </c>
      <c r="I1865" s="1" cm="1">
        <f t="array" ref="I1865">SUMPRODUCT(([1]OUT_FinalEnergyCons!$B$4:$B$10000="Var_cap")*1,  (ISNUMBER(SEARCH("ITOT-SWHNGA*BR",[1]OUT_FinalEnergyCons!$A$4:$A$10000)))*1,[1]OUT_FinalEnergyCons!G$4:G$10000)</f>
        <v>1.286888377647422</v>
      </c>
      <c r="J1865" s="1" cm="1">
        <f t="array" ref="J1865">SUMPRODUCT(([1]OUT_FinalEnergyCons!$B$4:$B$10000="Var_cap")*1,  (ISNUMBER(SEARCH("ITOT-SWHNGA*BR",[1]OUT_FinalEnergyCons!$A$4:$A$10000)))*1,[1]OUT_FinalEnergyCons!H$4:H$10000)</f>
        <v>0.73696427671583831</v>
      </c>
      <c r="K1865" s="1" cm="1">
        <f t="array" ref="K1865">SUMPRODUCT(([1]OUT_FinalEnergyCons!$B$4:$B$10000="Var_cap")*1,  (ISNUMBER(SEARCH("ITOT-SWHNGA*BR",[1]OUT_FinalEnergyCons!$A$4:$A$10000)))*1,[1]OUT_FinalEnergyCons!I$4:I$10000)</f>
        <v>0.13620880446290201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1.64363241519968E-4</v>
      </c>
      <c r="H1866" s="1" cm="1">
        <f t="array" ref="H1866">SUMPRODUCT(([1]OUT_FinalEnergyCons!$B$4:$B$10000="Var_cap")*1,  (ISNUMBER(SEARCH("ITOT-SWHNGAHP",[1]OUT_FinalEnergyCons!$A$4:$A$10000)))*1,[1]OUT_FinalEnergyCons!F$4:F$10000)</f>
        <v>1.7329799896021199E-4</v>
      </c>
      <c r="I1866" s="1" cm="1">
        <f t="array" ref="I1866">SUMPRODUCT(([1]OUT_FinalEnergyCons!$B$4:$B$10000="Var_cap")*1,  (ISNUMBER(SEARCH("ITOT-SWHNGAHP",[1]OUT_FinalEnergyCons!$A$4:$A$10000)))*1,[1]OUT_FinalEnergyCons!G$4:G$10000)</f>
        <v>1.7340560074957531E-4</v>
      </c>
      <c r="J1866" s="1" cm="1">
        <f t="array" ref="J1866">SUMPRODUCT(([1]OUT_FinalEnergyCons!$B$4:$B$10000="Var_cap")*1,  (ISNUMBER(SEARCH("ITOT-SWHNGAHP",[1]OUT_FinalEnergyCons!$A$4:$A$10000)))*1,[1]OUT_FinalEnergyCons!H$4:H$10000)</f>
        <v>1.6463608559420831E-5</v>
      </c>
      <c r="K1866" s="1" cm="1">
        <f t="array" ref="K1866">SUMPRODUCT(([1]OUT_FinalEnergyCons!$B$4:$B$10000="Var_cap")*1,  (ISNUMBER(SEARCH("ITOT-SWHNGAHP",[1]OUT_FinalEnergyCons!$A$4:$A$10000)))*1,[1]OUT_FinalEnergyCons!I$4:I$10000)</f>
        <v>1.0756384398835757E-5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3.4560307593790224E-2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0.15725456953885469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0.18500518447992101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0.24716645334328682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0.23509192158193723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0.12678228707283573</v>
      </c>
      <c r="H1868" s="1">
        <f t="shared" si="1269"/>
        <v>2.8870590827512199E-5</v>
      </c>
      <c r="I1868" s="1">
        <f t="shared" si="1269"/>
        <v>1.0799282519902142E-6</v>
      </c>
      <c r="J1868" s="1">
        <f t="shared" si="1269"/>
        <v>2.010052050417779E-6</v>
      </c>
      <c r="K1868" s="1">
        <f t="shared" si="1269"/>
        <v>-8.1730464270098869E-9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0.12678228707283573</v>
      </c>
      <c r="H1869" s="1" cm="1">
        <f t="array" ref="H1869">SUMPRODUCT(([1]OUT_FinalEnergyCons!$B$4:$B$10000="Var_cap")*1,  (ISNUMBER(SEARCH("ITOT-SWHCOA*BR",[1]OUT_FinalEnergyCons!$A$4:$A$10000)))*1,[1]OUT_FinalEnergyCons!F$4:F$10000)</f>
        <v>2.8870590827512199E-5</v>
      </c>
      <c r="I1869" s="1" cm="1">
        <f t="array" ref="I1869">SUMPRODUCT(([1]OUT_FinalEnergyCons!$B$4:$B$10000="Var_cap")*1,  (ISNUMBER(SEARCH("ITOT-SWHCOA*BR",[1]OUT_FinalEnergyCons!$A$4:$A$10000)))*1,[1]OUT_FinalEnergyCons!G$4:G$10000)</f>
        <v>1.0799282519902142E-6</v>
      </c>
      <c r="J1869" s="1" cm="1">
        <f t="array" ref="J1869">SUMPRODUCT(([1]OUT_FinalEnergyCons!$B$4:$B$10000="Var_cap")*1,  (ISNUMBER(SEARCH("ITOT-SWHCOA*BR",[1]OUT_FinalEnergyCons!$A$4:$A$10000)))*1,[1]OUT_FinalEnergyCons!H$4:H$10000)</f>
        <v>2.010052050417779E-6</v>
      </c>
      <c r="K1869" s="1" cm="1">
        <f t="array" ref="K1869">SUMPRODUCT(([1]OUT_FinalEnergyCons!$B$4:$B$10000="Var_cap")*1,  (ISNUMBER(SEARCH("ITOT-SWHCOA*BR",[1]OUT_FinalEnergyCons!$A$4:$A$10000)))*1,[1]OUT_FinalEnergyCons!I$4:I$10000)</f>
        <v>-8.1730464270098869E-9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0.34083442434822453</v>
      </c>
      <c r="H1870" s="1">
        <f t="shared" si="1270"/>
        <v>0.34083550668725121</v>
      </c>
      <c r="I1870" s="1">
        <f t="shared" si="1270"/>
        <v>0.52881731626618389</v>
      </c>
      <c r="J1870" s="1">
        <f t="shared" si="1270"/>
        <v>0.49866296847708624</v>
      </c>
      <c r="K1870" s="1">
        <f t="shared" si="1270"/>
        <v>0.39221556635762334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0.34083442434822453</v>
      </c>
      <c r="H1871" s="1" cm="1">
        <f t="array" ref="H1871">SUMPRODUCT(([1]OUT_FinalEnergyCons!$B$4:$B$10000="Var_cap")*1,  (ISNUMBER(SEARCH("ITOT-SWHWOD*BR",[1]OUT_FinalEnergyCons!$A$4:$A$10000)))*1,[1]OUT_FinalEnergyCons!F$4:F$10000)</f>
        <v>0.34083550668725121</v>
      </c>
      <c r="I1871" s="1" cm="1">
        <f t="array" ref="I1871">SUMPRODUCT(([1]OUT_FinalEnergyCons!$B$4:$B$10000="Var_cap")*1,  (ISNUMBER(SEARCH("ITOT-SWHWOD*BR",[1]OUT_FinalEnergyCons!$A$4:$A$10000)))*1,[1]OUT_FinalEnergyCons!G$4:G$10000)</f>
        <v>0.52881731626618389</v>
      </c>
      <c r="J1871" s="1" cm="1">
        <f t="array" ref="J1871">SUMPRODUCT(([1]OUT_FinalEnergyCons!$B$4:$B$10000="Var_cap")*1,  (ISNUMBER(SEARCH("ITOT-SWHWOD*BR",[1]OUT_FinalEnergyCons!$A$4:$A$10000)))*1,[1]OUT_FinalEnergyCons!H$4:H$10000)</f>
        <v>0.49866296847708624</v>
      </c>
      <c r="K1871" s="1" cm="1">
        <f t="array" ref="K1871">SUMPRODUCT(([1]OUT_FinalEnergyCons!$B$4:$B$10000="Var_cap")*1,  (ISNUMBER(SEARCH("ITOT-SWHWOD*BR",[1]OUT_FinalEnergyCons!$A$4:$A$10000)))*1,[1]OUT_FinalEnergyCons!I$4:I$10000)</f>
        <v>0.39221556635762334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3.5991038872566411E-2</v>
      </c>
      <c r="H1872" s="1">
        <f t="shared" si="1271"/>
        <v>3.5991526008036706E-2</v>
      </c>
      <c r="I1872" s="1">
        <f t="shared" si="1271"/>
        <v>4.0467180452739213E-2</v>
      </c>
      <c r="J1872" s="1">
        <f t="shared" si="1271"/>
        <v>4.3019143400553628E-2</v>
      </c>
      <c r="K1872" s="1">
        <f t="shared" si="1271"/>
        <v>4.5757695111307665E-2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3.5991038872566411E-2</v>
      </c>
      <c r="H1873" s="1" cm="1">
        <f t="array" ref="H1873">SUMPRODUCT(([1]OUT_FinalEnergyCons!$B$4:$B$10000="Var_cap")*1,  (ISNUMBER(SEARCH("ITOT-SWHPLT*BR",[1]OUT_FinalEnergyCons!$A$4:$A$10000)))*1,[1]OUT_FinalEnergyCons!F$4:F$10000)</f>
        <v>3.5991526008036706E-2</v>
      </c>
      <c r="I1873" s="1" cm="1">
        <f t="array" ref="I1873">SUMPRODUCT(([1]OUT_FinalEnergyCons!$B$4:$B$10000="Var_cap")*1,  (ISNUMBER(SEARCH("ITOT-SWHPLT*BR",[1]OUT_FinalEnergyCons!$A$4:$A$10000)))*1,[1]OUT_FinalEnergyCons!G$4:G$10000)</f>
        <v>4.0467180452739213E-2</v>
      </c>
      <c r="J1873" s="1" cm="1">
        <f t="array" ref="J1873">SUMPRODUCT(([1]OUT_FinalEnergyCons!$B$4:$B$10000="Var_cap")*1,  (ISNUMBER(SEARCH("ITOT-SWHPLT*BR",[1]OUT_FinalEnergyCons!$A$4:$A$10000)))*1,[1]OUT_FinalEnergyCons!H$4:H$10000)</f>
        <v>4.3019143400553628E-2</v>
      </c>
      <c r="K1873" s="1" cm="1">
        <f t="array" ref="K1873">SUMPRODUCT(([1]OUT_FinalEnergyCons!$B$4:$B$10000="Var_cap")*1,  (ISNUMBER(SEARCH("ITOT-SWHPLT*BR",[1]OUT_FinalEnergyCons!$A$4:$A$10000)))*1,[1]OUT_FinalEnergyCons!I$4:I$10000)</f>
        <v>4.5757695111307665E-2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0.33221736783461492</v>
      </c>
      <c r="H1874" s="1">
        <f t="shared" si="1272"/>
        <v>0.33221064248371335</v>
      </c>
      <c r="I1874" s="1">
        <f t="shared" si="1272"/>
        <v>0.29404816538867745</v>
      </c>
      <c r="J1874" s="1">
        <f t="shared" si="1272"/>
        <v>0.16932223331948659</v>
      </c>
      <c r="K1874" s="1">
        <f t="shared" si="1272"/>
        <v>6.8837273310695668E-7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0.33221736783461492</v>
      </c>
      <c r="H1875" s="1" cm="1">
        <f t="array" ref="H1875">SUMPRODUCT(([1]OUT_FinalEnergyCons!$B$4:$B$10000="Var_cap")*1,  (ISNUMBER(SEARCH("ITOT-SWHWST*BR",[1]OUT_FinalEnergyCons!$A$4:$A$10000)))*1,[1]OUT_FinalEnergyCons!F$4:F$10000)</f>
        <v>0.33221064248371335</v>
      </c>
      <c r="I1875" s="1" cm="1">
        <f t="array" ref="I1875">SUMPRODUCT(([1]OUT_FinalEnergyCons!$B$4:$B$10000="Var_cap")*1,  (ISNUMBER(SEARCH("ITOT-SWHWST*BR",[1]OUT_FinalEnergyCons!$A$4:$A$10000)))*1,[1]OUT_FinalEnergyCons!G$4:G$10000)</f>
        <v>0.29404816538867745</v>
      </c>
      <c r="J1875" s="1" cm="1">
        <f t="array" ref="J1875">SUMPRODUCT(([1]OUT_FinalEnergyCons!$B$4:$B$10000="Var_cap")*1,  (ISNUMBER(SEARCH("ITOT-SWHWST*BR",[1]OUT_FinalEnergyCons!$A$4:$A$10000)))*1,[1]OUT_FinalEnergyCons!H$4:H$10000)</f>
        <v>0.16932223331948659</v>
      </c>
      <c r="K1875" s="1" cm="1">
        <f t="array" ref="K1875">SUMPRODUCT(([1]OUT_FinalEnergyCons!$B$4:$B$10000="Var_cap")*1,  (ISNUMBER(SEARCH("ITOT-SWHWST*BR",[1]OUT_FinalEnergyCons!$A$4:$A$10000)))*1,[1]OUT_FinalEnergyCons!I$4:I$10000)</f>
        <v>6.8837273310695668E-7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1.2415383776837511E-2</v>
      </c>
      <c r="I1876" s="1">
        <f t="shared" si="1273"/>
        <v>1.24153974309015E-2</v>
      </c>
      <c r="J1876" s="1">
        <f t="shared" si="1273"/>
        <v>1.24447413731722E-2</v>
      </c>
      <c r="K1876" s="1">
        <f t="shared" si="1273"/>
        <v>1.2444624726792799E-2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1.2415383776837511E-2</v>
      </c>
      <c r="I1877" s="1" cm="1">
        <f t="array" ref="I1877">SUMPRODUCT(([1]OUT_FinalEnergyCons!$B$4:$B$10000="Var_cap")*1, (ISNUMBER(SEARCH("ITOT-SWHSOLBR",[1]OUT_FinalEnergyCons!$A$4:$A$10000)))*1,[1]OUT_FinalEnergyCons!G$4:G$10000)</f>
        <v>1.24153974309015E-2</v>
      </c>
      <c r="J1877" s="1" cm="1">
        <f t="array" ref="J1877">SUMPRODUCT(([1]OUT_FinalEnergyCons!$B$4:$B$10000="Var_cap")*1, (ISNUMBER(SEARCH("ITOT-SWHSOLBR",[1]OUT_FinalEnergyCons!$A$4:$A$10000)))*1,[1]OUT_FinalEnergyCons!H$4:H$10000)</f>
        <v>1.24447413731722E-2</v>
      </c>
      <c r="K1877" s="1" cm="1">
        <f t="array" ref="K1877">SUMPRODUCT(([1]OUT_FinalEnergyCons!$B$4:$B$10000="Var_cap")*1, (ISNUMBER(SEARCH("ITOT-SWHSOLBR",[1]OUT_FinalEnergyCons!$A$4:$A$10000)))*1,[1]OUT_FinalEnergyCons!I$4:I$10000)</f>
        <v>1.2444624726792799E-2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3.1614061072185499E-6</v>
      </c>
      <c r="J1878" s="1">
        <f t="shared" si="1274"/>
        <v>0.67127039297960978</v>
      </c>
      <c r="K1878" s="1">
        <f t="shared" si="1274"/>
        <v>1.3169808262355489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3.1614061072185499E-6</v>
      </c>
      <c r="J1879" s="1" cm="1">
        <f t="array" ref="J1879">SUMPRODUCT(([1]OUT_FinalEnergyCons!$B$4:$B$10000="Var_cap")*1, (ISNUMBER(SEARCH("ITOT-SWHH2BR",[1]OUT_FinalEnergyCons!$A$4:$A$10000)))*1,[1]OUT_FinalEnergyCons!H$4:H$10000)</f>
        <v>0.67127039297960978</v>
      </c>
      <c r="K1879" s="1" cm="1">
        <f t="array" ref="K1879">SUMPRODUCT(([1]OUT_FinalEnergyCons!$B$4:$B$10000="Var_cap")*1, (ISNUMBER(SEARCH("ITOT-SWHH2BR",[1]OUT_FinalEnergyCons!$A$4:$A$10000)))*1,[1]OUT_FinalEnergyCons!I$4:I$10000)</f>
        <v>1.3169808262355489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6.1444863078292551</v>
      </c>
      <c r="G1880" s="17">
        <f t="shared" ref="G1880:K1880" si="1275">SUM(G1881,G1884,G1886,G1890,G1892,G1894,G1896)</f>
        <v>5.9149182279109001</v>
      </c>
      <c r="H1880" s="17">
        <f t="shared" si="1275"/>
        <v>5.9009628676874746</v>
      </c>
      <c r="I1880" s="17">
        <f t="shared" si="1275"/>
        <v>5.9107215189451132</v>
      </c>
      <c r="J1880" s="17">
        <f t="shared" si="1275"/>
        <v>4.2411008472653506</v>
      </c>
      <c r="K1880" s="17">
        <f t="shared" si="1275"/>
        <v>3.3108445486479252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0.61560538589354186</v>
      </c>
      <c r="G1881" s="1">
        <f t="shared" ref="G1881:K1881" si="1276">SUM(G1882:G1883)</f>
        <v>0.53182528896401005</v>
      </c>
      <c r="H1881" s="1">
        <f t="shared" si="1276"/>
        <v>0.59921437089839813</v>
      </c>
      <c r="I1881" s="1">
        <f t="shared" si="1276"/>
        <v>0.59921444369805088</v>
      </c>
      <c r="J1881" s="1">
        <f t="shared" si="1276"/>
        <v>0.59344183838039954</v>
      </c>
      <c r="K1881" s="1">
        <f t="shared" si="1276"/>
        <v>1.0550150871104171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0.18498807243975382</v>
      </c>
      <c r="G1882" s="1" cm="1">
        <f t="array" ref="G1882">SUMPRODUCT(([1]OUT_FinalEnergyCons!$B$4:$B$10000="Var_cap")*1, (ISNUMBER(SEARCH("SCOM-SHELCBR",[1]OUT_FinalEnergyCons!$A$4:$A$10000)))*1,[1]OUT_FinalEnergyCons!E$4:E$10000)</f>
        <v>0.10120803218832793</v>
      </c>
      <c r="H1882" s="1" cm="1">
        <f t="array" ref="H1882">SUMPRODUCT(([1]OUT_FinalEnergyCons!$B$4:$B$10000="Var_cap")*1, (ISNUMBER(SEARCH("SCOM-SHELCBR",[1]OUT_FinalEnergyCons!$A$4:$A$10000)))*1,[1]OUT_FinalEnergyCons!F$4:F$10000)</f>
        <v>0.16859717112189521</v>
      </c>
      <c r="I1882" s="1" cm="1">
        <f t="array" ref="I1882">SUMPRODUCT(([1]OUT_FinalEnergyCons!$B$4:$B$10000="Var_cap")*1, (ISNUMBER(SEARCH("SCOM-SHELCBR",[1]OUT_FinalEnergyCons!$A$4:$A$10000)))*1,[1]OUT_FinalEnergyCons!G$4:G$10000)</f>
        <v>0.1685972595141208</v>
      </c>
      <c r="J1882" s="1" cm="1">
        <f t="array" ref="J1882">SUMPRODUCT(([1]OUT_FinalEnergyCons!$B$4:$B$10000="Var_cap")*1, (ISNUMBER(SEARCH("SCOM-SHELCBR",[1]OUT_FinalEnergyCons!$A$4:$A$10000)))*1,[1]OUT_FinalEnergyCons!H$4:H$10000)</f>
        <v>0.12336696895312486</v>
      </c>
      <c r="K1882" s="1" cm="1">
        <f t="array" ref="K1882">SUMPRODUCT(([1]OUT_FinalEnergyCons!$B$4:$B$10000="Var_cap")*1, (ISNUMBER(SEARCH("SCOM-SHELCBR",[1]OUT_FinalEnergyCons!$A$4:$A$10000)))*1,[1]OUT_FinalEnergyCons!I$4:I$10000)</f>
        <v>6.3190152448126452E-2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0.43061731345378801</v>
      </c>
      <c r="G1883" s="1" cm="1">
        <f t="array" ref="G1883">SUMPRODUCT(([1]OUT_FinalEnergyCons!$B$4:$B$10000="Var_cap")*1, (ISNUMBER(SEARCH("SCOM-SHELCHP",[1]OUT_FinalEnergyCons!$A$4:$A$10000)))*1,[1]OUT_FinalEnergyCons!E$4:E$10000)</f>
        <v>0.43061725677568213</v>
      </c>
      <c r="H1883" s="1" cm="1">
        <f t="array" ref="H1883">SUMPRODUCT(([1]OUT_FinalEnergyCons!$B$4:$B$10000="Var_cap")*1, (ISNUMBER(SEARCH("SCOM-SHELCHP",[1]OUT_FinalEnergyCons!$A$4:$A$10000)))*1,[1]OUT_FinalEnergyCons!F$4:F$10000)</f>
        <v>0.43061719977650298</v>
      </c>
      <c r="I1883" s="1" cm="1">
        <f t="array" ref="I1883">SUMPRODUCT(([1]OUT_FinalEnergyCons!$B$4:$B$10000="Var_cap")*1, (ISNUMBER(SEARCH("SCOM-SHELCHP",[1]OUT_FinalEnergyCons!$A$4:$A$10000)))*1,[1]OUT_FinalEnergyCons!G$4:G$10000)</f>
        <v>0.43061718418393014</v>
      </c>
      <c r="J1883" s="1" cm="1">
        <f t="array" ref="J1883">SUMPRODUCT(([1]OUT_FinalEnergyCons!$B$4:$B$10000="Var_cap")*1, (ISNUMBER(SEARCH("SCOM-SHELCHP",[1]OUT_FinalEnergyCons!$A$4:$A$10000)))*1,[1]OUT_FinalEnergyCons!H$4:H$10000)</f>
        <v>0.47007486942727472</v>
      </c>
      <c r="K1883" s="1" cm="1">
        <f t="array" ref="K1883">SUMPRODUCT(([1]OUT_FinalEnergyCons!$B$4:$B$10000="Var_cap")*1, (ISNUMBER(SEARCH("SCOM-SHELCHP",[1]OUT_FinalEnergyCons!$A$4:$A$10000)))*1,[1]OUT_FinalEnergyCons!I$4:I$10000)</f>
        <v>0.99182493466229071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1.92857365722512</v>
      </c>
      <c r="G1884" s="1">
        <f t="shared" ref="G1884:K1884" si="1279">G1885</f>
        <v>1.7049704644209389</v>
      </c>
      <c r="H1884" s="1">
        <f t="shared" si="1279"/>
        <v>1.704970180728534</v>
      </c>
      <c r="I1884" s="1">
        <f t="shared" si="1279"/>
        <v>1.7049698168691698</v>
      </c>
      <c r="J1884" s="1">
        <f t="shared" si="1279"/>
        <v>0.37599759947579414</v>
      </c>
      <c r="K1884" s="1">
        <f t="shared" si="1279"/>
        <v>9.0645549788736901E-2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1.92857365722512</v>
      </c>
      <c r="G1885" s="1" cm="1">
        <f t="array" ref="G1885">SUMPRODUCT(([1]OUT_FinalEnergyCons!$B$4:$B$10000="Var_cap")*1,(ISNUMBER(SEARCH("SCOM-SHLFOBR",[1]OUT_FinalEnergyCons!$A$4:$A$10000)))*1,[1]OUT_FinalEnergyCons!E$4:E$10000)</f>
        <v>1.7049704644209389</v>
      </c>
      <c r="H1885" s="1" cm="1">
        <f t="array" ref="H1885">SUMPRODUCT(([1]OUT_FinalEnergyCons!$B$4:$B$10000="Var_cap")*1,(ISNUMBER(SEARCH("SCOM-SHLFOBR",[1]OUT_FinalEnergyCons!$A$4:$A$10000)))*1,[1]OUT_FinalEnergyCons!F$4:F$10000)</f>
        <v>1.704970180728534</v>
      </c>
      <c r="I1885" s="1" cm="1">
        <f t="array" ref="I1885">SUMPRODUCT(([1]OUT_FinalEnergyCons!$B$4:$B$10000="Var_cap")*1,(ISNUMBER(SEARCH("SCOM-SHLFOBR",[1]OUT_FinalEnergyCons!$A$4:$A$10000)))*1,[1]OUT_FinalEnergyCons!G$4:G$10000)</f>
        <v>1.7049698168691698</v>
      </c>
      <c r="J1885" s="1" cm="1">
        <f t="array" ref="J1885">SUMPRODUCT(([1]OUT_FinalEnergyCons!$B$4:$B$10000="Var_cap")*1,(ISNUMBER(SEARCH("SCOM-SHLFOBR",[1]OUT_FinalEnergyCons!$A$4:$A$10000)))*1,[1]OUT_FinalEnergyCons!H$4:H$10000)</f>
        <v>0.37599759947579414</v>
      </c>
      <c r="K1885" s="1" cm="1">
        <f t="array" ref="K1885">SUMPRODUCT(([1]OUT_FinalEnergyCons!$B$4:$B$10000="Var_cap")*1,(ISNUMBER(SEARCH("SCOM-SHLFOBR",[1]OUT_FinalEnergyCons!$A$4:$A$10000)))*1,[1]OUT_FinalEnergyCons!I$4:I$10000)</f>
        <v>9.0645549788736901E-2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2.8800305559817376</v>
      </c>
      <c r="G1886" s="1">
        <f t="shared" ref="G1886:K1886" si="1283">SUM(G1887:G1889)</f>
        <v>2.8494204765222171</v>
      </c>
      <c r="H1886" s="1">
        <f t="shared" si="1283"/>
        <v>2.849424605156937</v>
      </c>
      <c r="I1886" s="1">
        <f t="shared" si="1283"/>
        <v>2.8494244669563638</v>
      </c>
      <c r="J1886" s="1">
        <f t="shared" si="1283"/>
        <v>2.1263567630546585</v>
      </c>
      <c r="K1886" s="1">
        <f t="shared" si="1283"/>
        <v>0.5690672676995614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2.7746814978752199</v>
      </c>
      <c r="G1887" s="1" cm="1">
        <f t="array" ref="G1887">SUMPRODUCT(([1]OUT_FinalEnergyCons!$B$4:$B$10000="Var_cap")*1, (ISNUMBER(SEARCH("SCOM-SHNGABR",[1]OUT_FinalEnergyCons!$A$4:$A$10000)))*1,[1]OUT_FinalEnergyCons!E$4:E$10000)</f>
        <v>2.7431285544960899</v>
      </c>
      <c r="H1887" s="1" cm="1">
        <f t="array" ref="H1887">SUMPRODUCT(([1]OUT_FinalEnergyCons!$B$4:$B$10000="Var_cap")*1, (ISNUMBER(SEARCH("SCOM-SHNGABR",[1]OUT_FinalEnergyCons!$A$4:$A$10000)))*1,[1]OUT_FinalEnergyCons!F$4:F$10000)</f>
        <v>2.743128053636894</v>
      </c>
      <c r="I1887" s="1" cm="1">
        <f t="array" ref="I1887">SUMPRODUCT(([1]OUT_FinalEnergyCons!$B$4:$B$10000="Var_cap")*1, (ISNUMBER(SEARCH("SCOM-SHNGABR",[1]OUT_FinalEnergyCons!$A$4:$A$10000)))*1,[1]OUT_FinalEnergyCons!G$4:G$10000)</f>
        <v>2.7431277951468815</v>
      </c>
      <c r="J1887" s="1" cm="1">
        <f t="array" ref="J1887">SUMPRODUCT(([1]OUT_FinalEnergyCons!$B$4:$B$10000="Var_cap")*1, (ISNUMBER(SEARCH("SCOM-SHNGABR",[1]OUT_FinalEnergyCons!$A$4:$A$10000)))*1,[1]OUT_FinalEnergyCons!H$4:H$10000)</f>
        <v>2.0087541557794211</v>
      </c>
      <c r="K1887" s="1" cm="1">
        <f t="array" ref="K1887">SUMPRODUCT(([1]OUT_FinalEnergyCons!$B$4:$B$10000="Var_cap")*1, (ISNUMBER(SEARCH("SCOM-SHNGABR",[1]OUT_FinalEnergyCons!$A$4:$A$10000)))*1,[1]OUT_FinalEnergyCons!I$4:I$10000)</f>
        <v>0.29660920795184786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1.20187079845051E-8</v>
      </c>
      <c r="G1888" s="1" cm="1">
        <f t="array" ref="G1888">SUMPRODUCT(([1]OUT_FinalEnergyCons!$B$4:$B$10000="Var_cap")*1, (ISNUMBER(SEARCH("SCOM-SHngahp",[1]OUT_FinalEnergyCons!$A$4:$A$10000)))*1,[1]OUT_FinalEnergyCons!E$4:E$10000)</f>
        <v>7.6999055334540105E-7</v>
      </c>
      <c r="H1888" s="1" cm="1">
        <f t="array" ref="H1888">SUMPRODUCT(([1]OUT_FinalEnergyCons!$B$4:$B$10000="Var_cap")*1, (ISNUMBER(SEARCH("SCOM-SHngahp",[1]OUT_FinalEnergyCons!$A$4:$A$10000)))*1,[1]OUT_FinalEnergyCons!F$4:F$10000)</f>
        <v>5.3169117835812797E-6</v>
      </c>
      <c r="I1888" s="1" cm="1">
        <f t="array" ref="I1888">SUMPRODUCT(([1]OUT_FinalEnergyCons!$B$4:$B$10000="Var_cap")*1, (ISNUMBER(SEARCH("SCOM-SHngahp",[1]OUT_FinalEnergyCons!$A$4:$A$10000)))*1,[1]OUT_FinalEnergyCons!G$4:G$10000)</f>
        <v>5.3398067431943497E-6</v>
      </c>
      <c r="J1888" s="1" cm="1">
        <f t="array" ref="J1888">SUMPRODUCT(([1]OUT_FinalEnergyCons!$B$4:$B$10000="Var_cap")*1, (ISNUMBER(SEARCH("SCOM-SHngahp",[1]OUT_FinalEnergyCons!$A$4:$A$10000)))*1,[1]OUT_FinalEnergyCons!H$4:H$10000)</f>
        <v>4.0739578401618671E-5</v>
      </c>
      <c r="K1888" s="1" cm="1">
        <f t="array" ref="K1888">SUMPRODUCT(([1]OUT_FinalEnergyCons!$B$4:$B$10000="Var_cap")*1, (ISNUMBER(SEARCH("SCOM-SHngahp",[1]OUT_FinalEnergyCons!$A$4:$A$10000)))*1,[1]OUT_FinalEnergyCons!I$4:I$10000)</f>
        <v>0.14064804367304701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0.1053490460878098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0.10629115203557352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0.10629123460825936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0.1062913320027393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0.11756186769683584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0.13181001607466658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0.47854889565619979</v>
      </c>
      <c r="G1890" s="1">
        <f t="shared" ref="G1890:K1890" si="1288">G1891</f>
        <v>0.5555325432213668</v>
      </c>
      <c r="H1890" s="1">
        <f t="shared" si="1288"/>
        <v>0.47418310516149353</v>
      </c>
      <c r="I1890" s="1">
        <f t="shared" si="1288"/>
        <v>0.47418269325049139</v>
      </c>
      <c r="J1890" s="1">
        <f t="shared" si="1288"/>
        <v>0.166445634737239</v>
      </c>
      <c r="K1890" s="1">
        <f t="shared" si="1288"/>
        <v>0.62366006264604001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0.47854889565619979</v>
      </c>
      <c r="G1891" s="1" cm="1">
        <f t="array" ref="G1891">SUMPRODUCT(([1]OUT_FinalEnergyCons!$B$4:$B$10000="Var_cap")*1, (ISNUMBER(SEARCH("SCOM-SHWODBR",[1]OUT_FinalEnergyCons!$A$4:$A$10000)))*1,[1]OUT_FinalEnergyCons!E$4:E$10000)</f>
        <v>0.5555325432213668</v>
      </c>
      <c r="H1891" s="1" cm="1">
        <f t="array" ref="H1891">SUMPRODUCT(([1]OUT_FinalEnergyCons!$B$4:$B$10000="Var_cap")*1, (ISNUMBER(SEARCH("SCOM-SHWODBR",[1]OUT_FinalEnergyCons!$A$4:$A$10000)))*1,[1]OUT_FinalEnergyCons!F$4:F$10000)</f>
        <v>0.47418310516149353</v>
      </c>
      <c r="I1891" s="1" cm="1">
        <f t="array" ref="I1891">SUMPRODUCT(([1]OUT_FinalEnergyCons!$B$4:$B$10000="Var_cap")*1, (ISNUMBER(SEARCH("SCOM-SHWODBR",[1]OUT_FinalEnergyCons!$A$4:$A$10000)))*1,[1]OUT_FinalEnergyCons!G$4:G$10000)</f>
        <v>0.47418269325049139</v>
      </c>
      <c r="J1891" s="1" cm="1">
        <f t="array" ref="J1891">SUMPRODUCT(([1]OUT_FinalEnergyCons!$B$4:$B$10000="Var_cap")*1, (ISNUMBER(SEARCH("SCOM-SHWODBR",[1]OUT_FinalEnergyCons!$A$4:$A$10000)))*1,[1]OUT_FinalEnergyCons!H$4:H$10000)</f>
        <v>0.166445634737239</v>
      </c>
      <c r="K1891" s="1" cm="1">
        <f t="array" ref="K1891">SUMPRODUCT(([1]OUT_FinalEnergyCons!$B$4:$B$10000="Var_cap")*1, (ISNUMBER(SEARCH("SCOM-SHWODBR",[1]OUT_FinalEnergyCons!$A$4:$A$10000)))*1,[1]OUT_FinalEnergyCons!I$4:I$10000)</f>
        <v>0.62366006264604001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0.1506702195965772</v>
      </c>
      <c r="G1892" s="1">
        <f t="shared" ref="G1892:K1892" si="1291">G1893</f>
        <v>0.17334904794509931</v>
      </c>
      <c r="H1892" s="1">
        <f t="shared" si="1291"/>
        <v>0.17334904183103642</v>
      </c>
      <c r="I1892" s="1">
        <f t="shared" si="1291"/>
        <v>0.18115550041393164</v>
      </c>
      <c r="J1892" s="1">
        <f t="shared" si="1291"/>
        <v>0.17882272815514016</v>
      </c>
      <c r="K1892" s="1">
        <f t="shared" si="1291"/>
        <v>0.15946391908733135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0.1506702195965772</v>
      </c>
      <c r="G1893" s="1" cm="1">
        <f t="array" ref="G1893">SUMPRODUCT(([1]OUT_FinalEnergyCons!$B$4:$B$10000="Var_cap")*1,(ISNUMBER(SEARCH("SCOM-SHPLTBR",[1]OUT_FinalEnergyCons!$A$4:$A$10000)))*1,[1]OUT_FinalEnergyCons!E$4:E$10000)</f>
        <v>0.17334904794509931</v>
      </c>
      <c r="H1893" s="1" cm="1">
        <f t="array" ref="H1893">SUMPRODUCT(([1]OUT_FinalEnergyCons!$B$4:$B$10000="Var_cap")*1,(ISNUMBER(SEARCH("SCOM-SHPLTBR",[1]OUT_FinalEnergyCons!$A$4:$A$10000)))*1,[1]OUT_FinalEnergyCons!F$4:F$10000)</f>
        <v>0.17334904183103642</v>
      </c>
      <c r="I1893" s="1" cm="1">
        <f t="array" ref="I1893">SUMPRODUCT(([1]OUT_FinalEnergyCons!$B$4:$B$10000="Var_cap")*1,(ISNUMBER(SEARCH("SCOM-SHPLTBR",[1]OUT_FinalEnergyCons!$A$4:$A$10000)))*1,[1]OUT_FinalEnergyCons!G$4:G$10000)</f>
        <v>0.18115550041393164</v>
      </c>
      <c r="J1893" s="1" cm="1">
        <f t="array" ref="J1893">SUMPRODUCT(([1]OUT_FinalEnergyCons!$B$4:$B$10000="Var_cap")*1,(ISNUMBER(SEARCH("SCOM-SHPLTBR",[1]OUT_FinalEnergyCons!$A$4:$A$10000)))*1,[1]OUT_FinalEnergyCons!H$4:H$10000)</f>
        <v>0.17882272815514016</v>
      </c>
      <c r="K1893" s="1" cm="1">
        <f t="array" ref="K1893">SUMPRODUCT(([1]OUT_FinalEnergyCons!$B$4:$B$10000="Var_cap")*1,(ISNUMBER(SEARCH("SCOM-SHPLTBR",[1]OUT_FinalEnergyCons!$A$4:$A$10000)))*1,[1]OUT_FinalEnergyCons!I$4:I$10000)</f>
        <v>0.15946391908733135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9.9821563911075453E-2</v>
      </c>
      <c r="I1894" s="1">
        <f t="shared" si="1294"/>
        <v>0.101773243815364</v>
      </c>
      <c r="J1894" s="1">
        <f t="shared" si="1294"/>
        <v>0.80003400478547104</v>
      </c>
      <c r="K1894" s="1">
        <f t="shared" si="1294"/>
        <v>0.81298734128719596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9.9821563911075453E-2</v>
      </c>
      <c r="I1895" s="1" cm="1">
        <f t="array" ref="I1895">SUMPRODUCT(([1]OUT_FinalEnergyCons!$B$4:$B$10000="Var_cap")*1, (ISNUMBER(SEARCH("SCOM-SHSOLBR",[1]OUT_FinalEnergyCons!$A$4:$A$10000)))*1,[1]OUT_FinalEnergyCons!G$4:G$10000)</f>
        <v>0.101773243815364</v>
      </c>
      <c r="J1895" s="1" cm="1">
        <f t="array" ref="J1895">SUMPRODUCT(([1]OUT_FinalEnergyCons!$B$4:$B$10000="Var_cap")*1, (ISNUMBER(SEARCH("SCOM-SHSOLBR",[1]OUT_FinalEnergyCons!$A$4:$A$10000)))*1,[1]OUT_FinalEnergyCons!H$4:H$10000)</f>
        <v>0.80003400478547104</v>
      </c>
      <c r="K1895" s="1" cm="1">
        <f t="array" ref="K1895">SUMPRODUCT(([1]OUT_FinalEnergyCons!$B$4:$B$10000="Var_cap")*1, (ISNUMBER(SEARCH("SCOM-SHSOLBR",[1]OUT_FinalEnergyCons!$A$4:$A$10000)))*1,[1]OUT_FinalEnergyCons!I$4:I$10000)</f>
        <v>0.81298734128719596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1.3539417406113899E-6</v>
      </c>
      <c r="J1896" s="1">
        <f t="shared" si="1297"/>
        <v>2.2786766480585942E-6</v>
      </c>
      <c r="K1896" s="1">
        <f t="shared" si="1297"/>
        <v>5.3210286425496565E-6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1.3539417406113899E-6</v>
      </c>
      <c r="J1897" s="1" cm="1">
        <f t="array" ref="J1897">SUMPRODUCT(([1]OUT_FinalEnergyCons!$B$4:$B$10000="Var_cap")*1, (ISNUMBER(SEARCH("SCOM-SHH2BR",[1]OUT_FinalEnergyCons!$A$4:$A$10000)))*1,[1]OUT_FinalEnergyCons!H$4:H$10000)</f>
        <v>2.2786766480585942E-6</v>
      </c>
      <c r="K1897" s="1" cm="1">
        <f t="array" ref="K1897">SUMPRODUCT(([1]OUT_FinalEnergyCons!$B$4:$B$10000="Var_cap")*1, (ISNUMBER(SEARCH("SCOM-SHH2BR",[1]OUT_FinalEnergyCons!$A$4:$A$10000)))*1,[1]OUT_FinalEnergyCons!I$4:I$10000)</f>
        <v>5.3210286425496565E-6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4.4461304893638012</v>
      </c>
      <c r="G1898" s="3">
        <f t="shared" ref="G1898:K1898" si="1299">SUM(G1899:G1948)</f>
        <v>4.7443711934565576</v>
      </c>
      <c r="H1898" s="3">
        <f t="shared" si="1299"/>
        <v>4.9113221619708174</v>
      </c>
      <c r="I1898" s="3">
        <f t="shared" si="1299"/>
        <v>5.2280572440664974</v>
      </c>
      <c r="J1898" s="3">
        <f t="shared" si="1299"/>
        <v>5.5823542465544902</v>
      </c>
      <c r="K1898" s="3">
        <f t="shared" si="1299"/>
        <v>5.8468221932959148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2.238949248899293E-2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5.5760151294571736E-2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0.14738229454063231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0.26286493428179419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0.355301918491707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0.371154201915738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8.0033282511270912E-2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8.1848233006546256E-2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0.1193306232810603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0.64613836107114464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1.9200488282099699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1.90419892528393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3.8123341918606987E-2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3.9059191950125152E-2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3.6607833406836904E-2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2.853766672766541E-2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3.3229613147601401E-2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0.35661273077961497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0.1013305571452448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0.18869087662285891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0.21622905329774178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0.9378150433231498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1.9492816509305799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2.0853475532791799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7.6914803694658997E-6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9.1720545362812997E-6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1.0554552559121831E-5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1.0643471712261609E-5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5.6636049640345099E-6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4.3473903435952298E-6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2.7595138367746499E-3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5.3440193884653608E-3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5.0729277033532104E-3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4.2146677186412022E-3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1.67979014095058E-5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1.46901275596916E-5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2.7841709539511705E-3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5.5615582427524089E-2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6.7601073830908742E-2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0.34879423666428649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0.726642896907846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0.65981022726083705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3.1707414332639199E-3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1.0584721496977281E-2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9.9467565326986102E-3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7.9204684296358598E-3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2.3598405024645699E-5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1.89906223130305E-5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2.99314627044506E-6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4.7038059935940401E-6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6.1586712462394893E-6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5.77038884729618E-6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4.3324230744452004E-6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1.6596296747578031E-6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6.3864182113496997E-6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2.9358013812967259E-5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2.20484023652083E-5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1.39487689890093E-5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7.9105866235352998E-6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5.4972064281557688E-2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0.25035140480243617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0.52192957506370796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0.46566198264636799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6.8431847349725589E-4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6.6280024802427479E-4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6.3004902995070396E-4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6.1864781185906695E-5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1.72027002138645E-5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1.85027538431202E-7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4.4448509703853802E-7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6.5604049768141396E-7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8.3258558622133599E-5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2.98783028222096E-5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6.2928547302713752E-6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6.4390626327325428E-6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6.6023946833169351E-6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5.7494359910225821E-6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1.5470773287022499E-6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9.6846564968882893E-7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5.3630324087259219E-5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1.0814472484051091E-4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1.0307374619059527E-4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8.6360536160223647E-5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1.06086047053227E-6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7.8849318080222499E-7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1.3624553295986201E-7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3.0310146487759302E-7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4.27662080471785E-7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7.9247080245206695E-6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1.22182035496922E-3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4.5166351516110793E-3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5.409238457929991E-3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5.306666844980182E-3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8.8650226695041415E-3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3.6209460203500614E-3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5.393654144561559E-4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1.485238811656653E-2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3.0390629068824376E-2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0.13657809423446501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0.11826142412746739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9.1009333299988966E-3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1.802927395363041E-6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1.301076962215599E-2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0.27179477055505336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0.25657263488849485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0.20667695676467707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2.9698294914392E-6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8.3576781034589101E-7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8.0155572787839972E-3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4.6114252548439774E-2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4.3688287905642394E-2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3.5594952441071935E-2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6.0975166719234096E-6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1.7486347022019239E-6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1.6628846666666701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0.83144233333333339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1.3053822529517901E-2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1.6269032569248183E-2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1.5810501718413975E-2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1.1948386417509903E-2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4.1808334063231398E-6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3.9097566493064698E-7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7.5830610611840987E-2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0.10177265075768302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9.8479794764978812E-2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8.1547328703245187E-2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6.4287899383870999E-6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2.72990723077462E-7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4.9450737458866995E-2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7.1093320418934292E-2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0.174735121797023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0.15202364777969837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9.0352099232315995E-3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2.4615306929762602E-7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2.3594153647167021E-2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4.5783989976329792E-2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0.41055385355595797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0.357112444480369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3.11470966999607E-2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6.2689152890441197E-7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5.7792923302947395E-7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2.4927642356406898E-6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6.8326591232469396E-6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4.0219795693311997E-6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7.82476995783857E-7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3.59594723250378E-7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1.6730234789971699E-6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3.0187650950643901E-6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2.0277046687873202E-6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4.9929637372760099E-7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4.0172966939709402E-7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1.4712667569738301E-6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2.1845493726464801E-6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1.63694786663599E-6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4.6121204613714998E-7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7.1946724967575203E-7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2.46192538579434E-6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5.0116358619145999E-6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4.1884237518623497E-6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1.1829436060926399E-6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3.7551316157332699E-6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8.6449832604833001E-6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1.546303683723242E-5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1.2839953344527531E-3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3.7573443378834424E-4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0.18164479836135347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0.30934475043457488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0.25889586919244434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1.1689638851830863E-2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1.7603584161536859E-6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1.8565014936463601E-3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3.6767397250448957E-3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3.502257714196383E-3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2.7815256734719097E-3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2.7375283999021899E-6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7.9284004722103998E-7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8.789015781088174E-3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8.3814311278958501E-3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7.0248003615898912E-3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2.8715586465866202E-6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8.8273595091443305E-7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0.706372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4.4479404428632302E-4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4.7365418630523757E-4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4.7176552094773701E-4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3.3409232451250831E-4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1.3220872169054001E-6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2.29666195959428E-7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6.4569876423197003E-2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6.8505418489931177E-2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6.7886009526561597E-2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5.1463418920798101E-2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8.57153455840481E-7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1.48106985566099E-7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0.18324172870363001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0.19499699480049368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0.19296390871538294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0.14992123486043105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6.88562011419362E-7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1.2825113348258501E-7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7.1262600828887204E-2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7.9337819698512169E-2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7.8202310038044537E-2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6.1050893497036747E-2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5.2032943361914197E-7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1.0087370485885301E-7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5.0398704404815496E-7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2.1710863458145299E-6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6.1955602654603596E-6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3.9318679989231801E-6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8.3101188462924096E-7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3.05564376074749E-7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1.4579239314988401E-6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2.7419917451310002E-6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1.8827815918646801E-6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4.7026448452383598E-7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3.19552570793904E-7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1.2670512714189E-6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1.95273163083177E-6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1.4831435807232901E-6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4.19562566083826E-7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2.8540738440699801E-7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8.0539507405472603E-7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1.22002840841814E-6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1.05036145378582E-6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3.1900300106441597E-7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2.5922915710358885E-4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2.5888420420231247E-4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1.9078508708262915E-4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1.1419609521900601E-6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2.2330434241437301E-7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2.6902364593150698E-3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2.8470520481033096E-3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2.8088994681701382E-3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2.3244539505918125E-3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1.2552375349569701E-6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2.26382318643415E-7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1.680097026607761E-4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3.0727820622325828E-3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2.6897337123486997E-3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2.4932905152143199E-4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7.1077912844092504E-7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3.7822136514322701E-3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3.56626640189507E-3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1.131046626410363E-2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9.5117853058455503E-3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1.7784112228132101E-3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5.701706800168286</v>
      </c>
      <c r="G1949" s="3">
        <f t="shared" ref="G1949:K1949" si="1303">SUM(G1950:G1972)</f>
        <v>5.7032920992922094</v>
      </c>
      <c r="H1949" s="3">
        <f t="shared" si="1303"/>
        <v>5.8285834326643764</v>
      </c>
      <c r="I1949" s="3">
        <f t="shared" si="1303"/>
        <v>6.4146367519288781</v>
      </c>
      <c r="J1949" s="3">
        <f t="shared" si="1303"/>
        <v>6.9793886515474757</v>
      </c>
      <c r="K1949" s="3">
        <f t="shared" si="1303"/>
        <v>7.4659808202666724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1.1917913530705454E-2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3.2715794761100057E-2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0.52416462063713865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0.86126238966135094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2.3801609056145567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3.3164556962025304E-3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3.2370812020719266E-3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3.3045257576945681E-3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6.5502904666153716E-4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0.73851870109193907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0.87009228347784306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1.4493670886075899E-2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1.0402043506691813E-2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8.8861741119471594E-4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3.7683737749882098E-4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1.65250500024605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3.7893752565763901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1.7721518987341798E-4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1.9692969357760045E-6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2.0203818399370014E-6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3.8206607159079878E-7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1.7690368403209101E-5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1.7923062515450499E-6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2.6845200854079199E-5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9.2544115324489189E-5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2.3027864856202999E-3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0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5.6305927296693699E-5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6.4137538000748294E-5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0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6.92833995754192E-5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5.8262762145391101E-5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3.5745456482208997E-4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4.28681611993512E-4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3.6979520146143002E-4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0.1559956995685185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0.40981110635356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3.9437296935121601E-5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7.3998644177272903E-5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1.95606626482861E-4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1.71979933806987E-4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6.1619267154599489E-5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3.1305329729578804E-5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4.7006440234517504E-5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1.43613251665114E-4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0.17590989560159198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2.0143866549809502E-4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0.65207091229297531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0.9508292307962104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1.8746377657010682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1.5927004899861201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8.4449677237958751E-5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0.18461603375527399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0.2364712121728488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0.42447121515939001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0.7466986973570201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7.4664006327425494E-2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2.0808159210782499E-5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0.80681434599156099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1.0372893617685732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1.7477925293526799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3.1455253716908218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1.42419427966196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1.00421563608281E-5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2.3530239099859391E-3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4.9572769769986962E-7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1.0612068430001885E-6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3.2929946572698597E-7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5.7777333298685302E-5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0.20186393404028699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1.0676713657400689E-4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4.72390507302255E-4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1.5401365966142221E-4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3.03830040516061E-5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1.05731142490471E-4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1.5801947083000502E-4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1.4154480528320799E-4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3.4268047673254299E-5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2.38128334823308E-5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0.12145849881361499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0.121577071865263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0.30261645034552798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1.3547649519508802E-2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2.8468111304747392</v>
      </c>
      <c r="G1973" s="3">
        <f t="shared" ref="G1973" si="1306">SUM(G1974:G1996)</f>
        <v>2.8606513690106392</v>
      </c>
      <c r="H1973" s="3">
        <f t="shared" ref="H1973" si="1307">SUM(H1974:H1996)</f>
        <v>2.885975907051975</v>
      </c>
      <c r="I1973" s="3">
        <f t="shared" ref="I1973" si="1308">SUM(I1974:I1996)</f>
        <v>2.9561720852835296</v>
      </c>
      <c r="J1973" s="3">
        <f t="shared" ref="J1973" si="1309">SUM(J1974:J1996)</f>
        <v>2.9630422254706064</v>
      </c>
      <c r="K1973" s="3">
        <f t="shared" ref="K1973" si="1310">SUM(K1974:K1996)</f>
        <v>2.9630160159581376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1.00410050923176E-3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4.3868557456536554E-3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9.0383105414987806E-3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0.13472587776266989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0.49140999959476933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1.48145293365797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3.2031249999999998E-3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1.3212159946182412E-3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1.3707981565026202E-3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9.1701123059466892E-4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0.84380489326575203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1.19377215723974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6.8509615384615007E-4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6.9562112783394016E-4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7.0870300444537157E-4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4.0463914664710081E-4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4.3577755693705901E-3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3.30110304686854E-2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0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0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0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1.08605146871772E-5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1.9058969122235299E-6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0.14837371958133799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1.2040682268820982E-3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9.8525233380933504E-4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7.9688633741864108E-5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0.14748566621709799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2.6030523841628701E-2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3.1201897003380199E-5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0.10027718227751201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0.22195204127996598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1.5008135170550602E-4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2.2209954222819799E-4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1.3936433305793705E-3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3.725716765319833E-4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5.2119947907190627E-5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2.0814684700913E-5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5.7704177286816299E-5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1.99375911384372E-2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3.6680848908726199E-3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3.0553125547367238E-5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1.3462168659188301E-5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3.2452234273266599E-5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0.141020289361144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3.7953031390103602E-4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1.5466046411657301E-5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0.85945420347258394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1.0594555735268287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1.1572214980066649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0.91029650600808698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1.8313867537983562E-5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0.76489263850882527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0.94521272474543805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1.2263325157785741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0.25522331135255705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1.545136987299894E-5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0.20500475248662867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0.16318311933040011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0.16346398380846258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6.9236926038440741E-2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7.16203084807365E-2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8.9382990733684906E-6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1.0221750043021702E-2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1.1767977693995083E-6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1.7461621371048556E-6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3.4960786827979294E-7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6.0640725376196001E-5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1.5971751091823998E-4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1.4654859145307313E-4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4.1890816929685201E-2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2.7137735865330199E-4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2.2654928401236999E-5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1.0673967788474799E-4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2.2638039916250601E-4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2.2970183197685198E-4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7.1851126988687307E-5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1.42699177283254E-5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3.9623720053833897E-2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5.6124204779210596E-2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9.0810948320186602E-2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5.3261000974330298E-3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388.16618215708559</v>
      </c>
      <c r="G1997" s="3">
        <f t="shared" ref="G1997:K1997" si="1313">SUM(G1998:G2006)</f>
        <v>399.39734210510471</v>
      </c>
      <c r="H1997" s="3">
        <f t="shared" si="1313"/>
        <v>407.07833459338536</v>
      </c>
      <c r="I1997" s="3">
        <f t="shared" si="1313"/>
        <v>419.87469937402687</v>
      </c>
      <c r="J1997" s="3">
        <f t="shared" si="1313"/>
        <v>467.94955333333121</v>
      </c>
      <c r="K1997" s="3">
        <f t="shared" si="1313"/>
        <v>507.01867961785206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0.6800916528993397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3.6040748004239793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11.143888198977798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48.543781497323785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193.242805628095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432.85974193049799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1.31740240106082E-4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2.31717020167852E-4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4.1869253657158601E-4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8.029703750422881E-3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0.111406243576417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1.7540905041862018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3.4426288374517569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15.190311807348099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14.499995772323405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1.3519184362371799E-2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4.9419153564576098E-3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106.16900000000004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125.15642951761748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148.71487151845335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94.402686738438987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1.9553377932859297E-3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6.7492961327753509E-4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24.7010768631534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44.8387485216439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167.403563710909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271.672123405344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73.1139044376893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2.6680000000000001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2.5173336795513253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2.5936161632754069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2.7259196291617882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3.0111200739861701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0.92801016111854406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41.469739075555566</v>
      </c>
      <c r="G2007" s="3">
        <f t="shared" ref="G2007" si="1316">SUM(G2008:G2016)</f>
        <v>42.400391791820319</v>
      </c>
      <c r="H2007" s="3">
        <f t="shared" ref="H2007" si="1317">SUM(H2008:H2016)</f>
        <v>43.495767755294736</v>
      </c>
      <c r="I2007" s="3">
        <f t="shared" ref="I2007" si="1318">SUM(I2008:I2016)</f>
        <v>45.392914605523544</v>
      </c>
      <c r="J2007" s="3">
        <f t="shared" ref="J2007" si="1319">SUM(J2008:J2016)</f>
        <v>49.348652142447627</v>
      </c>
      <c r="K2007" s="3">
        <f t="shared" ref="K2007" si="1320">SUM(K2008:K2016)</f>
        <v>53.352559396668347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0.15105541439103129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0.42713168622998399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1.5499625169077538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6.8878970231916705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25.8065338119868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9.9999999999999985E-3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3.9999999999999994E-2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4.0012089850836229E-2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0.17189713646215077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5.1122464422574598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14.8745058161625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11.623739075555559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13.622772395354939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10.684365952059618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0.98010691412271989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5.3851533015922899E-5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1.9393099835485503E-5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2.59819568132197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12.076231816845599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31.939707047557302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35.140104387542799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7.7648371969105101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0.28130163408567999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0.49335954364200402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0.86390765714028861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2.2083504379226797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4.9066631785087003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1.73812434769802E-4</v>
      </c>
      <c r="G2017" s="3">
        <f t="shared" ref="G2017" si="1324">SUM(G2018,G2022,G2025)</f>
        <v>9.6070198443617299E-4</v>
      </c>
      <c r="H2017" s="3">
        <f t="shared" ref="H2017" si="1325">SUM(H2018,H2022,H2025)</f>
        <v>9.6063787293806664E-4</v>
      </c>
      <c r="I2017" s="3">
        <f t="shared" ref="I2017" si="1326">SUM(I2018,I2022,I2025)</f>
        <v>7.2356656349111936E-3</v>
      </c>
      <c r="J2017" s="3">
        <f t="shared" ref="J2017" si="1327">SUM(J2018,J2022,J2025)</f>
        <v>2.3994818825357473</v>
      </c>
      <c r="K2017" s="3">
        <f t="shared" ref="K2017" si="1328">SUM(K2018,K2022,K2025)</f>
        <v>7.3540787721505927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1.73812434769802E-4</v>
      </c>
      <c r="G2018" s="1" cm="1">
        <f t="array" ref="G2018">SUMPRODUCT(ISNUMBER(SEARCH("SUP_ELCH2*",[1]OUT_SyntheticFuels!$C$4:$C$1000))*1,("Var_cap"=[1]OUT_SyntheticFuels!$B$4:$B$1000)*1,[1]OUT_SyntheticFuels!F$4:F$1000)</f>
        <v>9.6070198443617299E-4</v>
      </c>
      <c r="H2018" s="1" cm="1">
        <f t="array" ref="H2018">SUMPRODUCT(ISNUMBER(SEARCH("SUP_ELCH2*",[1]OUT_SyntheticFuels!$C$4:$C$1000))*1,("Var_cap"=[1]OUT_SyntheticFuels!$B$4:$B$1000)*1,[1]OUT_SyntheticFuels!G$4:G$1000)</f>
        <v>9.6063787293806664E-4</v>
      </c>
      <c r="I2018" s="1" cm="1">
        <f t="array" ref="I2018">SUMPRODUCT(ISNUMBER(SEARCH("SUP_ELCH2*",[1]OUT_SyntheticFuels!$C$4:$C$1000))*1,("Var_cap"=[1]OUT_SyntheticFuels!$B$4:$B$1000)*1,[1]OUT_SyntheticFuels!H$4:H$1000)</f>
        <v>4.1903139962067501E-3</v>
      </c>
      <c r="J2018" s="1" cm="1">
        <f t="array" ref="J2018">SUMPRODUCT(ISNUMBER(SEARCH("SUP_ELCH2*",[1]OUT_SyntheticFuels!$C$4:$C$1000))*1,("Var_cap"=[1]OUT_SyntheticFuels!$B$4:$B$1000)*1,[1]OUT_SyntheticFuels!I$4:I$1000)</f>
        <v>2.1344525041139786</v>
      </c>
      <c r="K2018" s="1" cm="1">
        <f t="array" ref="K2018">SUMPRODUCT(ISNUMBER(SEARCH("SUP_ELCH2*",[1]OUT_SyntheticFuels!$C$4:$C$1000))*1,("Var_cap"=[1]OUT_SyntheticFuels!$B$4:$B$1000)*1,[1]OUT_SyntheticFuels!J$4:J$1000)</f>
        <v>6.7260556369285114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1.73812434769802E-4</v>
      </c>
      <c r="G2019" s="1">
        <f t="shared" ref="G2019" si="1332">G2018-G2020-G2021</f>
        <v>9.6070198443617299E-4</v>
      </c>
      <c r="H2019" s="1">
        <f t="shared" ref="H2019" si="1333">H2018-H2020-H2021</f>
        <v>9.6063787293806664E-4</v>
      </c>
      <c r="I2019" s="1">
        <f t="shared" ref="I2019" si="1334">I2018-I2020-I2021</f>
        <v>9.6062360708960024E-4</v>
      </c>
      <c r="J2019" s="1">
        <f t="shared" ref="J2019" si="1335">J2018-J2020-J2021</f>
        <v>1.7681418506323663</v>
      </c>
      <c r="K2019" s="1">
        <f t="shared" ref="K2019" si="1336">K2018-K2020-K2021</f>
        <v>4.5018624244114216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3.2296903891171499E-3</v>
      </c>
      <c r="J2020" s="1" cm="1">
        <f t="array" ref="J2020">SUMPRODUCT(ISNUMBER(SEARCH("SUP_ELCH2*D",[1]OUT_SyntheticFuels!$C$4:$C$1000))*1,("Var_cap"=[1]OUT_SyntheticFuels!$B$4:$B$1000)*1,[1]OUT_SyntheticFuels!I$4:I$1000)</f>
        <v>0.36630051754764098</v>
      </c>
      <c r="K2020" s="1" cm="1">
        <f t="array" ref="K2020">SUMPRODUCT(ISNUMBER(SEARCH("SUP_ELCH2*D",[1]OUT_SyntheticFuels!$C$4:$C$1000))*1,("Var_cap"=[1]OUT_SyntheticFuels!$B$4:$B$1000)*1,[1]OUT_SyntheticFuels!J$4:J$1000)</f>
        <v>2.2142474107469501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1.01359339713667E-5</v>
      </c>
      <c r="K2021" s="1" cm="1">
        <f t="array" ref="K2021">SUMPRODUCT(ISNUMBER(SEARCH("SUP_ELCH2*SOEC*",[1]OUT_SyntheticFuels!$C$4:$C$1000))*1,("Var_cap"=[1]OUT_SyntheticFuels!$B$4:$B$1000)*1,[1]OUT_SyntheticFuels!J$4:J$1000)</f>
        <v>9.9458017701395309E-3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1.27755608544282E-8</v>
      </c>
      <c r="J2022" s="1">
        <f t="shared" ref="J2022" si="1341">SUM(J2023:J2024)</f>
        <v>6.4218436016968697E-8</v>
      </c>
      <c r="K2022" s="1">
        <f t="shared" ref="K2022" si="1342">SUM(K2023:K2024)</f>
        <v>2.877757749423213E-6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1.27755608544282E-8</v>
      </c>
      <c r="J2023" s="1" cm="1">
        <f t="array" ref="J2023">SUMPRODUCT(ISNUMBER(SEARCH("SUP_NGAH2",[1]OUT_SyntheticFuels!$C$4:$C$1000))*1,("Var_cap"=[1]OUT_SyntheticFuels!$B$4:$B$1000)*1,[1]OUT_SyntheticFuels!I$4:I$1000)-J2024</f>
        <v>5.1908547390768297E-8</v>
      </c>
      <c r="K2023" s="1" cm="1">
        <f t="array" ref="K2023">SUMPRODUCT(ISNUMBER(SEARCH("SUP_NGAH2",[1]OUT_SyntheticFuels!$C$4:$C$1000))*1,("Var_cap"=[1]OUT_SyntheticFuels!$B$4:$B$1000)*1,[1]OUT_SyntheticFuels!J$4:J$1000)-K2024</f>
        <v>1.5152908214441129E-6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1.23098886262004E-8</v>
      </c>
      <c r="K2024" s="1" cm="1">
        <f t="array" ref="K2024">SUMPRODUCT(ISNUMBER(SEARCH("SUP_NGAH2CCS",[1]OUT_SyntheticFuels!$C$4:$C$1000))*1,("Var_cap"=[1]OUT_SyntheticFuels!$B$4:$B$1000)*1,[1]OUT_SyntheticFuels!J$4:J$1000)</f>
        <v>1.3624669279791001E-6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3.0453388631435899E-3</v>
      </c>
      <c r="J2025" s="1">
        <f t="shared" ref="J2025" si="1347">SUM(J2026:J2027)</f>
        <v>0.26502931420333298</v>
      </c>
      <c r="K2025" s="1">
        <f t="shared" ref="K2025" si="1348">SUM(K2026:K2027)</f>
        <v>0.6280202574643321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3.0453388631435899E-3</v>
      </c>
      <c r="J2026" s="1" cm="1">
        <f t="array" ref="J2026">SUMPRODUCT(ISNUMBER(SEARCH("SUP_WODH2",[1]OUT_SyntheticFuels!$C$4:$C$1000))*1,("Var_cap"=[1]OUT_SyntheticFuels!$B$4:$B$1000)*1,[1]OUT_SyntheticFuels!I$4:I$1000)-J2027</f>
        <v>0.26502931420333298</v>
      </c>
      <c r="K2026" s="1" cm="1">
        <f t="array" ref="K2026">SUMPRODUCT(ISNUMBER(SEARCH("SUP_WODH2",[1]OUT_SyntheticFuels!$C$4:$C$1000))*1,("Var_cap"=[1]OUT_SyntheticFuels!$B$4:$B$1000)*1,[1]OUT_SyntheticFuels!J$4:J$1000)-K2027</f>
        <v>1.9727841330530183E-6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0.62801828468019905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3.4242135290571296E-2</v>
      </c>
      <c r="G2029" s="7" cm="1">
        <f t="array" ref="G2029">SUMPRODUCT(("CT_CWODBDS"=[1]OUT_SyntheticFuels!$C$4:$C$1000)*1,("Var_cap"=[1]OUT_SyntheticFuels!$B$4:$B$1000)*1,[1]OUT_SyntheticFuels!F$4:F$1000)</f>
        <v>3.4242089890866696E-2</v>
      </c>
      <c r="H2029" s="7" cm="1">
        <f t="array" ref="H2029">SUMPRODUCT(("CT_CWODBDS"=[1]OUT_SyntheticFuels!$C$4:$C$1000)*1,("Var_cap"=[1]OUT_SyntheticFuels!$B$4:$B$1000)*1,[1]OUT_SyntheticFuels!G$4:G$1000)</f>
        <v>3.4242082493790196E-2</v>
      </c>
      <c r="I2029" s="7" cm="1">
        <f t="array" ref="I2029">SUMPRODUCT(("CT_CWODBDS"=[1]OUT_SyntheticFuels!$C$4:$C$1000)*1,("Var_cap"=[1]OUT_SyntheticFuels!$B$4:$B$1000)*1,[1]OUT_SyntheticFuels!H$4:H$1000)</f>
        <v>1.3410070252989348E-6</v>
      </c>
      <c r="J2029" s="7" cm="1">
        <f t="array" ref="J2029">SUMPRODUCT(("CT_CWODBDS"=[1]OUT_SyntheticFuels!$C$4:$C$1000)*1,("Var_cap"=[1]OUT_SyntheticFuels!$B$4:$B$1000)*1,[1]OUT_SyntheticFuels!I$4:I$1000)</f>
        <v>7.6059752587465002E-7</v>
      </c>
      <c r="K2029" s="7" cm="1">
        <f t="array" ref="K2029">SUMPRODUCT(("CT_CWODBDS"=[1]OUT_SyntheticFuels!$C$4:$C$1000)*1,("Var_cap"=[1]OUT_SyntheticFuels!$B$4:$B$1000)*1,[1]OUT_SyntheticFuels!J$4:J$1000)</f>
        <v>6.5285975167439803E-7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5.9245394895663696E-7</v>
      </c>
      <c r="K2030" s="7" cm="1">
        <f t="array" ref="K2030">SUMPRODUCT(("CT_CWODBDSCCS"=[1]OUT_SyntheticFuels!$C$4:$C$1000)*1,("Var_cap"=[1]OUT_SyntheticFuels!$B$4:$B$1000)*1,[1]OUT_SyntheticFuels!J$4:J$1000)</f>
        <v>0.22141778421143099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3.449602015683146E-2</v>
      </c>
      <c r="G2031" s="7" cm="1">
        <f t="array" ref="G2031">SUMPRODUCT(("CT_CWODETH"=[1]OUT_SyntheticFuels!$C$4:$C$1000)*1,("Var_cap"=[1]OUT_SyntheticFuels!$B$4:$B$1000)*1,[1]OUT_SyntheticFuels!F$4:F$1000)</f>
        <v>1.3653445435565792E-6</v>
      </c>
      <c r="H2031" s="7" cm="1">
        <f t="array" ref="H2031">SUMPRODUCT(("CT_CWODETH"=[1]OUT_SyntheticFuels!$C$4:$C$1000)*1,("Var_cap"=[1]OUT_SyntheticFuels!$B$4:$B$1000)*1,[1]OUT_SyntheticFuels!G$4:G$1000)</f>
        <v>1.3380447002608875E-6</v>
      </c>
      <c r="I2031" s="7" cm="1">
        <f t="array" ref="I2031">SUMPRODUCT(("CT_CWODETH"=[1]OUT_SyntheticFuels!$C$4:$C$1000)*1,("Var_cap"=[1]OUT_SyntheticFuels!$B$4:$B$1000)*1,[1]OUT_SyntheticFuels!H$4:H$1000)</f>
        <v>7.863940025623628E-7</v>
      </c>
      <c r="J2031" s="7" cm="1">
        <f t="array" ref="J2031">SUMPRODUCT(("CT_CWODETH"=[1]OUT_SyntheticFuels!$C$4:$C$1000)*1,("Var_cap"=[1]OUT_SyntheticFuels!$B$4:$B$1000)*1,[1]OUT_SyntheticFuels!I$4:I$1000)</f>
        <v>5.834418436989619E-7</v>
      </c>
      <c r="K2031" s="7" cm="1">
        <f t="array" ref="K2031">SUMPRODUCT(("CT_CWODETH"=[1]OUT_SyntheticFuels!$C$4:$C$1000)*1,("Var_cap"=[1]OUT_SyntheticFuels!$B$4:$B$1000)*1,[1]OUT_SyntheticFuels!J$4:J$1000)</f>
        <v>7.3678087292947397E-7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4.6883865294066999E-7</v>
      </c>
      <c r="K2032" s="7" cm="1">
        <f t="array" ref="K2032">SUMPRODUCT(("CT_CWODETHCCS"=[1]OUT_SyntheticFuels!$C$4:$C$1000)*1,("Var_cap"=[1]OUT_SyntheticFuels!$B$4:$B$1000)*1,[1]OUT_SyntheticFuels!J$4:J$1000)</f>
        <v>5.3504231382427803E-6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4.9186011229095002E-2</v>
      </c>
      <c r="G2033" s="7" cm="1">
        <f t="array" ref="G2033">SUMPRODUCT(("SUP_MNRBIO"=[1]OUT_SyntheticFuels!$C$4:$C$1000)*1,("Var_cap"=[1]OUT_SyntheticFuels!$B$4:$B$1000)*1,[1]OUT_SyntheticFuels!F$4:F$1000)</f>
        <v>0.17873745716542599</v>
      </c>
      <c r="H2033" s="7" cm="1">
        <f t="array" ref="H2033">SUMPRODUCT(("SUP_MNRBIO"=[1]OUT_SyntheticFuels!$C$4:$C$1000)*1,("Var_cap"=[1]OUT_SyntheticFuels!$B$4:$B$1000)*1,[1]OUT_SyntheticFuels!G$4:G$1000)</f>
        <v>0.17873739747230533</v>
      </c>
      <c r="I2033" s="7" cm="1">
        <f t="array" ref="I2033">SUMPRODUCT(("SUP_MNRBIO"=[1]OUT_SyntheticFuels!$C$4:$C$1000)*1,("Var_cap"=[1]OUT_SyntheticFuels!$B$4:$B$1000)*1,[1]OUT_SyntheticFuels!H$4:H$1000)</f>
        <v>0.17873734836978075</v>
      </c>
      <c r="J2033" s="7" cm="1">
        <f t="array" ref="J2033">SUMPRODUCT(("SUP_MNRBIO"=[1]OUT_SyntheticFuels!$C$4:$C$1000)*1,("Var_cap"=[1]OUT_SyntheticFuels!$B$4:$B$1000)*1,[1]OUT_SyntheticFuels!I$4:I$1000)</f>
        <v>0.17873730235446983</v>
      </c>
      <c r="K2033" s="7" cm="1">
        <f t="array" ref="K2033">SUMPRODUCT(("SUP_MNRBIO"=[1]OUT_SyntheticFuels!$C$4:$C$1000)*1,("Var_cap"=[1]OUT_SyntheticFuels!$B$4:$B$1000)*1,[1]OUT_SyntheticFuels!J$4:J$1000)</f>
        <v>0.34965036653791931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0.21266666471936266</v>
      </c>
      <c r="G2034" s="7" cm="1">
        <f t="array" ref="G2034">SUMPRODUCT(("SUP_WSTBIO"=[1]OUT_SyntheticFuels!$C$4:$C$1000)*1,("Var_cap"=[1]OUT_SyntheticFuels!$B$4:$B$1000)*1,[1]OUT_SyntheticFuels!F$4:F$1000)</f>
        <v>0.21711377298127224</v>
      </c>
      <c r="H2034" s="7" cm="1">
        <f t="array" ref="H2034">SUMPRODUCT(("SUP_WSTBIO"=[1]OUT_SyntheticFuels!$C$4:$C$1000)*1,("Var_cap"=[1]OUT_SyntheticFuels!$B$4:$B$1000)*1,[1]OUT_SyntheticFuels!G$4:G$1000)</f>
        <v>0.21711358768533462</v>
      </c>
      <c r="I2034" s="7" cm="1">
        <f t="array" ref="I2034">SUMPRODUCT(("SUP_WSTBIO"=[1]OUT_SyntheticFuels!$C$4:$C$1000)*1,("Var_cap"=[1]OUT_SyntheticFuels!$B$4:$B$1000)*1,[1]OUT_SyntheticFuels!H$4:H$1000)</f>
        <v>0.24217885983635765</v>
      </c>
      <c r="J2034" s="7" cm="1">
        <f t="array" ref="J2034">SUMPRODUCT(("SUP_WSTBIO"=[1]OUT_SyntheticFuels!$C$4:$C$1000)*1,("Var_cap"=[1]OUT_SyntheticFuels!$B$4:$B$1000)*1,[1]OUT_SyntheticFuels!I$4:I$1000)</f>
        <v>0.265961822635705</v>
      </c>
      <c r="K2034" s="7" cm="1">
        <f t="array" ref="K2034">SUMPRODUCT(("SUP_WSTBIO"=[1]OUT_SyntheticFuels!$C$4:$C$1000)*1,("Var_cap"=[1]OUT_SyntheticFuels!$B$4:$B$1000)*1,[1]OUT_SyntheticFuels!J$4:J$1000)</f>
        <v>0.37190993091487878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5.5627882944544302E-7</v>
      </c>
      <c r="K2036" s="7" cm="1">
        <f t="array" ref="K2036">SUMPRODUCT(("SUP_WSTHTGBIO"=[1]OUT_SyntheticFuels!$C$4:$C$1000)*1,("Var_cap"=[1]OUT_SyntheticFuels!$B$4:$B$1000)*1,[1]OUT_SyntheticFuels!J$4:J$1000)</f>
        <v>6.0091726996461605E-7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2.1048774355796701E-7</v>
      </c>
      <c r="K2037" s="7" cm="1">
        <f t="array" ref="K2037">SUMPRODUCT(("SUP_WSTHTGBIOCCS"=[1]OUT_SyntheticFuels!$C$4:$C$1000)*1,("Var_cap"=[1]OUT_SyntheticFuels!$B$4:$B$1000)*1,[1]OUT_SyntheticFuels!J$4:J$1000)</f>
        <v>2.1048774355796701E-7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1.6715811400049199E-8</v>
      </c>
      <c r="G2038" s="7" cm="1">
        <f t="array" ref="G2038">SUMPRODUCT(("SUP_WODBIO"=[1]OUT_SyntheticFuels!$C$4:$C$1000)*1,("Var_cap"=[1]OUT_SyntheticFuels!$B$4:$B$1000)*1,[1]OUT_SyntheticFuels!F$4:F$1000)</f>
        <v>8.27859230367422E-7</v>
      </c>
      <c r="H2038" s="7" cm="1">
        <f t="array" ref="H2038">SUMPRODUCT(("SUP_WODBIO"=[1]OUT_SyntheticFuels!$C$4:$C$1000)*1,("Var_cap"=[1]OUT_SyntheticFuels!$B$4:$B$1000)*1,[1]OUT_SyntheticFuels!G$4:G$1000)</f>
        <v>8.4186667741322002E-7</v>
      </c>
      <c r="I2038" s="7" cm="1">
        <f t="array" ref="I2038">SUMPRODUCT(("SUP_WODBIO"=[1]OUT_SyntheticFuels!$C$4:$C$1000)*1,("Var_cap"=[1]OUT_SyntheticFuels!$B$4:$B$1000)*1,[1]OUT_SyntheticFuels!H$4:H$1000)</f>
        <v>8.4186667741322002E-7</v>
      </c>
      <c r="J2038" s="7" cm="1">
        <f t="array" ref="J2038">SUMPRODUCT(("SUP_WODBIO"=[1]OUT_SyntheticFuels!$C$4:$C$1000)*1,("Var_cap"=[1]OUT_SyntheticFuels!$B$4:$B$1000)*1,[1]OUT_SyntheticFuels!I$4:I$1000)</f>
        <v>8.4173471881170285E-7</v>
      </c>
      <c r="K2038" s="7" cm="1">
        <f t="array" ref="K2038">SUMPRODUCT(("SUP_WODBIO"=[1]OUT_SyntheticFuels!$C$4:$C$1000)*1,("Var_cap"=[1]OUT_SyntheticFuels!$B$4:$B$1000)*1,[1]OUT_SyntheticFuels!J$4:J$1000)</f>
        <v>1.6180234151849599E-6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5.8233461055413901E-7</v>
      </c>
      <c r="K2039" s="7" cm="1">
        <f t="array" ref="K2039">SUMPRODUCT(("SUP_WODBIOCCS"=[1]OUT_SyntheticFuels!$C$4:$C$1000)*1,("Var_cap"=[1]OUT_SyntheticFuels!$B$4:$B$1000)*1,[1]OUT_SyntheticFuels!J$4:J$1000)</f>
        <v>1.0618337473893301E-6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4.2271115722327397E-2</v>
      </c>
      <c r="G2040" s="7" cm="1">
        <f t="array" ref="G2040">SUMPRODUCT(("SUP_BIONGA"=[1]OUT_SyntheticFuels!$C$4:$C$1000)*1,("Var_cap"=[1]OUT_SyntheticFuels!$B$4:$B$1000)*1,[1]OUT_SyntheticFuels!F$4:F$1000)</f>
        <v>0.1359875090366672</v>
      </c>
      <c r="H2040" s="7" cm="1">
        <f t="array" ref="H2040">SUMPRODUCT(("SUP_BIONGA"=[1]OUT_SyntheticFuels!$C$4:$C$1000)*1,("Var_cap"=[1]OUT_SyntheticFuels!$B$4:$B$1000)*1,[1]OUT_SyntheticFuels!G$4:G$1000)</f>
        <v>9.28406971831926E-2</v>
      </c>
      <c r="I2040" s="7" cm="1">
        <f t="array" ref="I2040">SUMPRODUCT(("SUP_BIONGA"=[1]OUT_SyntheticFuels!$C$4:$C$1000)*1,("Var_cap"=[1]OUT_SyntheticFuels!$B$4:$B$1000)*1,[1]OUT_SyntheticFuels!H$4:H$1000)</f>
        <v>9.2840070072895908E-2</v>
      </c>
      <c r="J2040" s="7" cm="1">
        <f t="array" ref="J2040">SUMPRODUCT(("SUP_BIONGA"=[1]OUT_SyntheticFuels!$C$4:$C$1000)*1,("Var_cap"=[1]OUT_SyntheticFuels!$B$4:$B$1000)*1,[1]OUT_SyntheticFuels!I$4:I$1000)</f>
        <v>9.2011108853507037E-2</v>
      </c>
      <c r="K2040" s="7" cm="1">
        <f t="array" ref="K2040">SUMPRODUCT(("SUP_BIONGA"=[1]OUT_SyntheticFuels!$C$4:$C$1000)*1,("Var_cap"=[1]OUT_SyntheticFuels!$B$4:$B$1000)*1,[1]OUT_SyntheticFuels!J$4:J$1000)</f>
        <v>0.29595930152021999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0.36228216586158002</v>
      </c>
      <c r="G2041" s="7" cm="1">
        <f t="array" ref="G2041">SUMPRODUCT(("CT_CWODPLT"=[1]OUT_SyntheticFuels!$C$4:$C$1000)*1,("Var_cap"=[1]OUT_SyntheticFuels!$B$4:$B$1000)*1,[1]OUT_SyntheticFuels!F$4:F$1000)</f>
        <v>0.41280694673222007</v>
      </c>
      <c r="H2041" s="7" cm="1">
        <f t="array" ref="H2041">SUMPRODUCT(("CT_CWODPLT"=[1]OUT_SyntheticFuels!$C$4:$C$1000)*1,("Var_cap"=[1]OUT_SyntheticFuels!$B$4:$B$1000)*1,[1]OUT_SyntheticFuels!G$4:G$1000)</f>
        <v>0.41280693899342208</v>
      </c>
      <c r="I2041" s="7" cm="1">
        <f t="array" ref="I2041">SUMPRODUCT(("CT_CWODPLT"=[1]OUT_SyntheticFuels!$C$4:$C$1000)*1,("Var_cap"=[1]OUT_SyntheticFuels!$B$4:$B$1000)*1,[1]OUT_SyntheticFuels!H$4:H$1000)</f>
        <v>0.41281035708635283</v>
      </c>
      <c r="J2041" s="7" cm="1">
        <f t="array" ref="J2041">SUMPRODUCT(("CT_CWODPLT"=[1]OUT_SyntheticFuels!$C$4:$C$1000)*1,("Var_cap"=[1]OUT_SyntheticFuels!$B$4:$B$1000)*1,[1]OUT_SyntheticFuels!I$4:I$1000)</f>
        <v>0.42725704208668042</v>
      </c>
      <c r="K2041" s="7" cm="1">
        <f t="array" ref="K2041">SUMPRODUCT(("CT_CWODPLT"=[1]OUT_SyntheticFuels!$C$4:$C$1000)*1,("Var_cap"=[1]OUT_SyntheticFuels!$B$4:$B$1000)*1,[1]OUT_SyntheticFuels!J$4:J$1000)</f>
        <v>0.4064521958674398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1.04310766005898E-8</v>
      </c>
      <c r="J2042" s="7" cm="1">
        <f t="array" ref="J2042">SUMPRODUCT(("SUP_H2NGA"=[1]OUT_SyntheticFuels!$C$4:$C$1000)*1,("Var_cap"=[1]OUT_SyntheticFuels!$B$4:$B$1000)*1,[1]OUT_SyntheticFuels!I$4:I$1000)</f>
        <v>5.4029909298205871E-6</v>
      </c>
      <c r="K2042" s="7" cm="1">
        <f t="array" ref="K2042">SUMPRODUCT(("SUP_H2NGA"=[1]OUT_SyntheticFuels!$C$4:$C$1000)*1,("Var_cap"=[1]OUT_SyntheticFuels!$B$4:$B$1000)*1,[1]OUT_SyntheticFuels!J$4:J$1000)</f>
        <v>0.61288790490856315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2.57058082768629E-8</v>
      </c>
      <c r="J2043" s="7" cm="1">
        <f t="array" ref="J2043">SUMPRODUCT(("SUP_H2DSL"=[1]OUT_SyntheticFuels!$C$4:$C$1000)*1,("Var_cap"=[1]OUT_SyntheticFuels!$B$4:$B$1000)*1,[1]OUT_SyntheticFuels!I$4:I$1000)</f>
        <v>0.76152239298987301</v>
      </c>
      <c r="K2043" s="7" cm="1">
        <f t="array" ref="K2043">SUMPRODUCT(("SUP_H2DSL"=[1]OUT_SyntheticFuels!$C$4:$C$1000)*1,("Var_cap"=[1]OUT_SyntheticFuels!$B$4:$B$1000)*1,[1]OUT_SyntheticFuels!J$4:J$1000)</f>
        <v>2.3972150733100324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2.34932233021785E-8</v>
      </c>
      <c r="J2044" s="7" cm="1">
        <f t="array" ref="J2044">SUMPRODUCT(("SUP_H2GSL"=[1]OUT_SyntheticFuels!$C$4:$C$1000)*1,("Var_cap"=[1]OUT_SyntheticFuels!$B$4:$B$1000)*1,[1]OUT_SyntheticFuels!I$4:I$1000)</f>
        <v>7.8998161360318175E-2</v>
      </c>
      <c r="K2044" s="7" cm="1">
        <f t="array" ref="K2044">SUMPRODUCT(("SUP_H2GSL"=[1]OUT_SyntheticFuels!$C$4:$C$1000)*1,("Var_cap"=[1]OUT_SyntheticFuels!$B$4:$B$1000)*1,[1]OUT_SyntheticFuels!J$4:J$1000)</f>
        <v>0.22917517694354814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711.88323954657528</v>
      </c>
      <c r="D3" s="3">
        <f t="shared" ref="D3:H3" si="0">SUM(D4:D7)</f>
        <v>703.77251894532071</v>
      </c>
      <c r="E3" s="3">
        <f t="shared" si="0"/>
        <v>681.38131575124635</v>
      </c>
      <c r="F3" s="3">
        <f t="shared" si="0"/>
        <v>635.76061291733379</v>
      </c>
      <c r="G3" s="3">
        <f t="shared" si="0"/>
        <v>563.00549464382959</v>
      </c>
      <c r="H3" s="3">
        <f t="shared" si="0"/>
        <v>520.41058246565046</v>
      </c>
    </row>
    <row r="4" spans="2:8" x14ac:dyDescent="0.25">
      <c r="B4" s="25" t="s">
        <v>1728</v>
      </c>
      <c r="C4" s="1">
        <f>'SPS1'!F761</f>
        <v>142.2173363271107</v>
      </c>
      <c r="D4" s="1">
        <f>'SPS1'!G761</f>
        <v>141.10177757155671</v>
      </c>
      <c r="E4" s="1">
        <f>'SPS1'!H761</f>
        <v>142.49160094842819</v>
      </c>
      <c r="F4" s="1">
        <f>'SPS1'!I761</f>
        <v>143.89379685325463</v>
      </c>
      <c r="G4" s="1">
        <f>'SPS1'!J761</f>
        <v>142.00573236078094</v>
      </c>
      <c r="H4" s="1">
        <f>'SPS1'!K761</f>
        <v>142.18225761983115</v>
      </c>
    </row>
    <row r="5" spans="2:8" x14ac:dyDescent="0.25">
      <c r="B5" s="25" t="s">
        <v>1729</v>
      </c>
      <c r="C5" s="1">
        <f>'SPS1'!F880</f>
        <v>140.10105241841424</v>
      </c>
      <c r="D5" s="1">
        <f>'SPS1'!G880</f>
        <v>137.10217826943361</v>
      </c>
      <c r="E5" s="1">
        <f>'SPS1'!H880</f>
        <v>139.15757608977262</v>
      </c>
      <c r="F5" s="1">
        <f>'SPS1'!I880</f>
        <v>137.56832165931797</v>
      </c>
      <c r="G5" s="1">
        <f>'SPS1'!J880</f>
        <v>122.79604766602465</v>
      </c>
      <c r="H5" s="1">
        <f>'SPS1'!K880</f>
        <v>103.71877101406298</v>
      </c>
    </row>
    <row r="6" spans="2:8" x14ac:dyDescent="0.25">
      <c r="B6" s="25" t="s">
        <v>1730</v>
      </c>
      <c r="C6" s="1">
        <f>'SPS1'!F970</f>
        <v>217.12163403842956</v>
      </c>
      <c r="D6" s="1">
        <f>'SPS1'!G970</f>
        <v>217.23031396887583</v>
      </c>
      <c r="E6" s="1">
        <f>'SPS1'!H970</f>
        <v>213.67485730104693</v>
      </c>
      <c r="F6" s="1">
        <f>'SPS1'!I970</f>
        <v>212.09414016148179</v>
      </c>
      <c r="G6" s="1">
        <f>'SPS1'!J970</f>
        <v>185.30490888357235</v>
      </c>
      <c r="H6" s="1">
        <f>'SPS1'!K970</f>
        <v>171.4423220949725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212.44321676262075</v>
      </c>
      <c r="D7" s="1">
        <f>'SPS1'!G1134+'SPS1'!G1313+'SPS1'!G1397+'SPS1'!G1481+'SPS1'!G1488+'SPS1'!G1495+'SPS1'!G1544+'SPS1'!G1591+'SPS1'!G1638</f>
        <v>208.33824913545459</v>
      </c>
      <c r="E7" s="1">
        <f>'SPS1'!H1134+'SPS1'!H1313+'SPS1'!H1397+'SPS1'!H1481+'SPS1'!H1488+'SPS1'!H1495+'SPS1'!H1544+'SPS1'!H1591+'SPS1'!H1638</f>
        <v>186.05728141199862</v>
      </c>
      <c r="F7" s="1">
        <f>'SPS1'!I1134+'SPS1'!I1313+'SPS1'!I1397+'SPS1'!I1481+'SPS1'!I1488+'SPS1'!I1495+'SPS1'!I1544+'SPS1'!I1591+'SPS1'!I1638</f>
        <v>142.20435424327937</v>
      </c>
      <c r="G7" s="1">
        <f>'SPS1'!J1134+'SPS1'!J1313+'SPS1'!J1397+'SPS1'!J1481+'SPS1'!J1488+'SPS1'!J1495+'SPS1'!J1544+'SPS1'!J1591+'SPS1'!J1638</f>
        <v>112.8988057334516</v>
      </c>
      <c r="H7" s="1">
        <f>'SPS1'!K1134+'SPS1'!K1313+'SPS1'!K1397+'SPS1'!K1481+'SPS1'!K1488+'SPS1'!K1495+'SPS1'!K1544+'SPS1'!K1591+'SPS1'!K1638</f>
        <v>103.06723173678382</v>
      </c>
    </row>
    <row r="8" spans="2:8" x14ac:dyDescent="0.25">
      <c r="B8" s="2" t="s">
        <v>1736</v>
      </c>
      <c r="C8" s="3">
        <f>SUM(C9:C12)</f>
        <v>510.51022494335831</v>
      </c>
      <c r="D8" s="3">
        <f t="shared" ref="D8:H8" si="1">SUM(D9:D12)</f>
        <v>494.45047250527978</v>
      </c>
      <c r="E8" s="3">
        <f t="shared" si="1"/>
        <v>446.96661609168126</v>
      </c>
      <c r="F8" s="3">
        <f t="shared" si="1"/>
        <v>435.59227850544488</v>
      </c>
      <c r="G8" s="3">
        <f t="shared" si="1"/>
        <v>456.5137639353951</v>
      </c>
      <c r="H8" s="3">
        <f t="shared" si="1"/>
        <v>623.05322352448957</v>
      </c>
    </row>
    <row r="9" spans="2:8" x14ac:dyDescent="0.25">
      <c r="B9" s="25" t="s">
        <v>1733</v>
      </c>
      <c r="C9" s="1">
        <f>'SPS1'!F289+'SPS1'!F407</f>
        <v>493.6614104132006</v>
      </c>
      <c r="D9" s="1">
        <f>'SPS1'!G289+'SPS1'!G407</f>
        <v>474.72738628385673</v>
      </c>
      <c r="E9" s="1">
        <f>'SPS1'!H289+'SPS1'!H407</f>
        <v>422.10189107315159</v>
      </c>
      <c r="F9" s="1">
        <f>'SPS1'!I289+'SPS1'!I407</f>
        <v>410.64783846178528</v>
      </c>
      <c r="G9" s="1">
        <f>'SPS1'!J289+'SPS1'!J407</f>
        <v>399.01117239773697</v>
      </c>
      <c r="H9" s="1">
        <f>'SPS1'!K289+'SPS1'!K407</f>
        <v>490.82642880024889</v>
      </c>
    </row>
    <row r="10" spans="2:8" x14ac:dyDescent="0.25">
      <c r="B10" s="25" t="s">
        <v>1734</v>
      </c>
      <c r="C10" s="1">
        <f>'SPS1'!F588+'SPS1'!F602+'SPS1'!F642</f>
        <v>16.844641866840647</v>
      </c>
      <c r="D10" s="1">
        <f>'SPS1'!G588+'SPS1'!G602+'SPS1'!G642</f>
        <v>19.697171501705881</v>
      </c>
      <c r="E10" s="1">
        <f>'SPS1'!H588+'SPS1'!H602+'SPS1'!H642</f>
        <v>24.839304362761304</v>
      </c>
      <c r="F10" s="1">
        <f>'SPS1'!I588+'SPS1'!I602+'SPS1'!I642</f>
        <v>24.824726701927048</v>
      </c>
      <c r="G10" s="1">
        <f>'SPS1'!J588+'SPS1'!J602+'SPS1'!J642</f>
        <v>25.907252287628548</v>
      </c>
      <c r="H10" s="1">
        <f>'SPS1'!K588+'SPS1'!K602+'SPS1'!K642</f>
        <v>54.568070026136539</v>
      </c>
    </row>
    <row r="11" spans="2:8" x14ac:dyDescent="0.25">
      <c r="B11" s="25" t="s">
        <v>1732</v>
      </c>
      <c r="C11" s="1">
        <f>'SPS1'!F677</f>
        <v>4.1726633171014944E-3</v>
      </c>
      <c r="D11" s="1">
        <f>'SPS1'!G677</f>
        <v>2.5914719717163439E-2</v>
      </c>
      <c r="E11" s="1">
        <f>'SPS1'!H677</f>
        <v>2.5420655768381956E-2</v>
      </c>
      <c r="F11" s="1">
        <f>'SPS1'!I677</f>
        <v>0.11971334173256448</v>
      </c>
      <c r="G11" s="1">
        <f>'SPS1'!J677</f>
        <v>31.595338200368019</v>
      </c>
      <c r="H11" s="1">
        <f>'SPS1'!K677</f>
        <v>77.65872131531637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1.0496616031058664E-6</v>
      </c>
      <c r="H12" s="1">
        <f>'SPS1'!K1702</f>
        <v>3.3827877657240116E-6</v>
      </c>
    </row>
    <row r="13" spans="2:8" x14ac:dyDescent="0.25">
      <c r="B13" s="2" t="s">
        <v>1737</v>
      </c>
      <c r="C13" s="3">
        <f>'SPS1'!F2+'SPS1'!F20-'SPS1'!F55</f>
        <v>958.82623198560134</v>
      </c>
      <c r="D13" s="3">
        <f>'SPS1'!G2+'SPS1'!G20-'SPS1'!G55</f>
        <v>959.8837172919159</v>
      </c>
      <c r="E13" s="3">
        <f>'SPS1'!H2+'SPS1'!H20-'SPS1'!H55</f>
        <v>868.02129007968927</v>
      </c>
      <c r="F13" s="3">
        <f>'SPS1'!I2+'SPS1'!I20-'SPS1'!I55</f>
        <v>788.42788859399877</v>
      </c>
      <c r="G13" s="3">
        <f>'SPS1'!J2+'SPS1'!J20-'SPS1'!J55</f>
        <v>661.25683808576503</v>
      </c>
      <c r="H13" s="3">
        <f>'SPS1'!K2+'SPS1'!K20-'SPS1'!K55</f>
        <v>641.39416463847147</v>
      </c>
    </row>
    <row r="14" spans="2:8" x14ac:dyDescent="0.25">
      <c r="B14" s="25" t="s">
        <v>1738</v>
      </c>
      <c r="C14" s="1">
        <f>'SPS1'!F2</f>
        <v>299.98350524460852</v>
      </c>
      <c r="D14" s="1">
        <f>'SPS1'!G2</f>
        <v>292.29298831472977</v>
      </c>
      <c r="E14" s="1">
        <f>'SPS1'!H2</f>
        <v>332.13062517908219</v>
      </c>
      <c r="F14" s="1">
        <f>'SPS1'!I2</f>
        <v>393.25287933718715</v>
      </c>
      <c r="G14" s="1">
        <f>'SPS1'!J2</f>
        <v>474.61740387198944</v>
      </c>
      <c r="H14" s="1">
        <f>'SPS1'!K2</f>
        <v>637.24684990138883</v>
      </c>
    </row>
    <row r="15" spans="2:8" x14ac:dyDescent="0.25">
      <c r="B15" s="25" t="s">
        <v>19</v>
      </c>
      <c r="C15" s="1">
        <f>'SPS1'!F20</f>
        <v>776.01272706493478</v>
      </c>
      <c r="D15" s="1">
        <f>'SPS1'!G20</f>
        <v>703.43948281658538</v>
      </c>
      <c r="E15" s="1">
        <f>'SPS1'!H20</f>
        <v>590.61098684927606</v>
      </c>
      <c r="F15" s="1">
        <f>'SPS1'!I20</f>
        <v>424.02060318588008</v>
      </c>
      <c r="G15" s="1">
        <f>'SPS1'!J20</f>
        <v>202.67972935460767</v>
      </c>
      <c r="H15" s="1">
        <f>'SPS1'!K20</f>
        <v>25.66689626465676</v>
      </c>
    </row>
    <row r="16" spans="2:8" x14ac:dyDescent="0.25">
      <c r="B16" s="25" t="s">
        <v>24</v>
      </c>
      <c r="C16" s="1">
        <f>'SPS1'!F55</f>
        <v>117.17000032394199</v>
      </c>
      <c r="D16" s="1">
        <f>'SPS1'!G55</f>
        <v>35.848753839399208</v>
      </c>
      <c r="E16" s="1">
        <f>'SPS1'!H55</f>
        <v>54.720321948669024</v>
      </c>
      <c r="F16" s="1">
        <f>'SPS1'!I55</f>
        <v>28.845593929068521</v>
      </c>
      <c r="G16" s="1">
        <f>'SPS1'!J55</f>
        <v>16.040295140832118</v>
      </c>
      <c r="H16" s="1">
        <f>'SPS1'!K55</f>
        <v>21.519581527574161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2024-10-31T13:59:35Z</dcterms:modified>
</cp:coreProperties>
</file>